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930" yWindow="0" windowWidth="28800" windowHeight="12435"/>
  </bookViews>
  <sheets>
    <sheet name="Disclaimer" sheetId="4" r:id="rId1"/>
    <sheet name="Cost Calculation" sheetId="3" r:id="rId2"/>
    <sheet name="ESA Calculation" sheetId="1" r:id="rId3"/>
  </sheets>
  <definedNames>
    <definedName name="Group_ID">'Cost Calculation'!$C$15:$C$22</definedName>
    <definedName name="_xlnm.Print_Area" localSheetId="1">'Cost Calculation'!$A$1:$R$73</definedName>
    <definedName name="_xlnm.Print_Area" localSheetId="2">'ESA Calculation'!$BB$3:$BM$36</definedName>
    <definedName name="solver_adj" localSheetId="1" hidden="1">'Cost Calculation'!$R$20</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lhs1" localSheetId="1" hidden="1">'Cost Calculation'!$M$9</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'Cost Calculation'!$S$21</definedName>
    <definedName name="solver_pre" localSheetId="1" hidden="1">0.000001</definedName>
    <definedName name="solver_rbv" localSheetId="1" hidden="1">1</definedName>
    <definedName name="solver_rel1" localSheetId="1" hidden="1">3</definedName>
    <definedName name="solver_rhs1"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2</definedName>
    <definedName name="solver_val" localSheetId="1" hidden="1">0</definedName>
    <definedName name="solver_ver" localSheetId="1" hidden="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 i="3" l="1"/>
  <c r="I35" i="3" l="1"/>
  <c r="I34" i="3"/>
  <c r="I33" i="3"/>
  <c r="I31" i="3"/>
  <c r="I28" i="3"/>
  <c r="E18" i="1" l="1"/>
  <c r="F18" i="1"/>
  <c r="G18" i="1"/>
  <c r="H18" i="1"/>
  <c r="I18" i="1"/>
  <c r="D18" i="1" l="1"/>
  <c r="I32" i="3" l="1"/>
  <c r="S10" i="3" l="1"/>
  <c r="F14" i="1" l="1"/>
  <c r="G14" i="1"/>
  <c r="H14" i="1"/>
  <c r="I14" i="1"/>
  <c r="E14" i="1"/>
  <c r="D14" i="1"/>
  <c r="D15" i="1" s="1"/>
  <c r="E15" i="3" l="1"/>
  <c r="E16" i="3"/>
  <c r="E17" i="3"/>
  <c r="E18" i="3"/>
  <c r="E19" i="3"/>
  <c r="E20" i="3"/>
  <c r="E21" i="3"/>
  <c r="E22" i="3"/>
  <c r="M8" i="3" l="1"/>
  <c r="D19" i="1" l="1"/>
  <c r="E19" i="1"/>
  <c r="F19" i="1"/>
  <c r="G19" i="1"/>
  <c r="H19" i="1"/>
  <c r="I19" i="1"/>
  <c r="AB11" i="1"/>
  <c r="AC11" i="1"/>
  <c r="AD11" i="1"/>
  <c r="AE11" i="1"/>
  <c r="AF11" i="1"/>
  <c r="AG11" i="1"/>
  <c r="AB12" i="1"/>
  <c r="AC12" i="1"/>
  <c r="AD12" i="1"/>
  <c r="AE12" i="1"/>
  <c r="AF12" i="1"/>
  <c r="AG12" i="1"/>
  <c r="J18" i="1" l="1"/>
  <c r="J19" i="1"/>
  <c r="D11" i="1"/>
  <c r="I17" i="1" l="1"/>
  <c r="E17" i="1"/>
  <c r="H17" i="1"/>
  <c r="D17" i="1"/>
  <c r="L18" i="1" s="1"/>
  <c r="G17" i="1"/>
  <c r="F17" i="1"/>
  <c r="N19" i="1" s="1"/>
  <c r="T19" i="1" s="1"/>
  <c r="E15" i="1"/>
  <c r="F15" i="1"/>
  <c r="G15" i="1"/>
  <c r="H15" i="1"/>
  <c r="I15" i="1"/>
  <c r="E16" i="1"/>
  <c r="F16" i="1"/>
  <c r="G16" i="1"/>
  <c r="H16" i="1"/>
  <c r="I16" i="1"/>
  <c r="D16" i="1"/>
  <c r="M22" i="3"/>
  <c r="R11" i="3"/>
  <c r="Q11" i="3"/>
  <c r="P11" i="3"/>
  <c r="O11" i="3"/>
  <c r="N11" i="3"/>
  <c r="M11" i="3"/>
  <c r="R8" i="3"/>
  <c r="Q8" i="3"/>
  <c r="P8" i="3"/>
  <c r="O8" i="3"/>
  <c r="N8" i="3"/>
  <c r="Z8" i="1"/>
  <c r="Z7" i="1"/>
  <c r="Z6" i="1"/>
  <c r="Z5" i="1"/>
  <c r="Z4" i="1"/>
  <c r="Z3" i="1"/>
  <c r="O18" i="1" l="1"/>
  <c r="U18" i="1" s="1"/>
  <c r="Q19" i="1"/>
  <c r="W19" i="1" s="1"/>
  <c r="Q18" i="1"/>
  <c r="W18" i="1" s="1"/>
  <c r="M39" i="3"/>
  <c r="M18" i="1"/>
  <c r="S18" i="1" s="1"/>
  <c r="P19" i="1"/>
  <c r="V19" i="1" s="1"/>
  <c r="M19" i="1"/>
  <c r="S19" i="1" s="1"/>
  <c r="N18" i="1"/>
  <c r="T18" i="1" s="1"/>
  <c r="P18" i="1"/>
  <c r="V18" i="1" s="1"/>
  <c r="O19" i="1" l="1"/>
  <c r="U19" i="1" s="1"/>
  <c r="L19" i="1"/>
  <c r="R19" i="1" l="1"/>
  <c r="R18" i="1"/>
  <c r="AM19" i="1" l="1"/>
  <c r="AD19" i="1"/>
  <c r="O31" i="3" s="1"/>
  <c r="AJ19" i="1"/>
  <c r="AN19" i="1"/>
  <c r="AE19" i="1"/>
  <c r="P31" i="3" s="1"/>
  <c r="AK19" i="1"/>
  <c r="AI19" i="1"/>
  <c r="AF19" i="1"/>
  <c r="Q31" i="3" s="1"/>
  <c r="AL19" i="1"/>
  <c r="AC19" i="1"/>
  <c r="N31" i="3" s="1"/>
  <c r="AG19" i="1"/>
  <c r="R31" i="3" s="1"/>
  <c r="AB19" i="1"/>
  <c r="M31" i="3" s="1"/>
  <c r="AM18" i="1"/>
  <c r="AI18" i="1"/>
  <c r="AD18" i="1"/>
  <c r="O47" i="3" s="1"/>
  <c r="AJ18" i="1"/>
  <c r="AN18" i="1"/>
  <c r="AB18" i="1"/>
  <c r="M27" i="3" s="1"/>
  <c r="AE18" i="1"/>
  <c r="P27" i="3" s="1"/>
  <c r="AK18" i="1"/>
  <c r="AF18" i="1"/>
  <c r="Q27" i="3" s="1"/>
  <c r="AL18" i="1"/>
  <c r="AC18" i="1"/>
  <c r="N27" i="3" s="1"/>
  <c r="AG18" i="1"/>
  <c r="R27" i="3" s="1"/>
  <c r="Q47" i="3"/>
  <c r="M13" i="3"/>
  <c r="O27" i="3" l="1"/>
  <c r="R47" i="3"/>
  <c r="N47" i="3"/>
  <c r="P47" i="3"/>
  <c r="M28" i="3"/>
  <c r="M29" i="3" s="1"/>
  <c r="M47" i="3"/>
  <c r="M48" i="3" s="1"/>
  <c r="M49" i="3" s="1"/>
  <c r="N12" i="3"/>
  <c r="M32" i="3"/>
  <c r="M33" i="3" s="1"/>
  <c r="S47" i="3" l="1"/>
  <c r="V47" i="3" s="1"/>
  <c r="J47" i="3" s="1"/>
  <c r="N13" i="3"/>
  <c r="N48" i="3" s="1"/>
  <c r="N49" i="3" s="1"/>
  <c r="O12" i="3"/>
  <c r="P12" i="3" s="1"/>
  <c r="P13" i="3" s="1"/>
  <c r="P32" i="3" s="1"/>
  <c r="P33" i="3" s="1"/>
  <c r="M20" i="3" l="1"/>
  <c r="M18" i="3" s="1"/>
  <c r="P48" i="3"/>
  <c r="P49" i="3" s="1"/>
  <c r="N32" i="3"/>
  <c r="N33" i="3" s="1"/>
  <c r="O13" i="3"/>
  <c r="O48" i="3" s="1"/>
  <c r="O49" i="3" s="1"/>
  <c r="P28" i="3"/>
  <c r="P29" i="3" s="1"/>
  <c r="N28" i="3"/>
  <c r="N29" i="3" s="1"/>
  <c r="Q12" i="3"/>
  <c r="Q13" i="3" s="1"/>
  <c r="Q28" i="3" s="1"/>
  <c r="Q29" i="3" s="1"/>
  <c r="O28" i="3" l="1"/>
  <c r="O29" i="3" s="1"/>
  <c r="O32" i="3"/>
  <c r="O33" i="3" s="1"/>
  <c r="Q48" i="3"/>
  <c r="Q49" i="3" s="1"/>
  <c r="Q32" i="3"/>
  <c r="Q33" i="3" s="1"/>
  <c r="R12" i="3"/>
  <c r="R13" i="3" s="1"/>
  <c r="R28" i="3" s="1"/>
  <c r="R29" i="3" s="1"/>
  <c r="M30" i="3" s="1"/>
  <c r="R32" i="3" l="1"/>
  <c r="R33" i="3" s="1"/>
  <c r="M34" i="3" s="1"/>
  <c r="M35" i="3" s="1"/>
  <c r="R48" i="3"/>
  <c r="R49" i="3" s="1"/>
  <c r="M50" i="3" s="1"/>
  <c r="T47" i="3" s="1"/>
  <c r="U47" i="3" l="1"/>
  <c r="M21" i="3" s="1"/>
  <c r="M19" i="3" s="1"/>
  <c r="Q20" i="3" s="1"/>
  <c r="Q21" i="3" s="1"/>
  <c r="S21" i="3" s="1"/>
  <c r="I30" i="3"/>
  <c r="M40" i="3" l="1"/>
  <c r="M41" i="3" s="1"/>
</calcChain>
</file>

<file path=xl/sharedStrings.xml><?xml version="1.0" encoding="utf-8"?>
<sst xmlns="http://schemas.openxmlformats.org/spreadsheetml/2006/main" count="150" uniqueCount="112">
  <si>
    <t>ESA CALCULATIONS</t>
  </si>
  <si>
    <t>SAST</t>
  </si>
  <si>
    <t>SADT</t>
  </si>
  <si>
    <t>Dynamic damage exponent</t>
  </si>
  <si>
    <t>Damage exponent of 4</t>
  </si>
  <si>
    <t>TADT</t>
  </si>
  <si>
    <t>ESAs</t>
  </si>
  <si>
    <t>TRDT</t>
  </si>
  <si>
    <t>SAST(SS)</t>
  </si>
  <si>
    <t>QADT</t>
  </si>
  <si>
    <t>Text in RED is the allowable group limits as per Schedule 2 VDAM 2010</t>
  </si>
  <si>
    <t>SAST(SS) - 2012 APDG</t>
  </si>
  <si>
    <t>e. weak</t>
  </si>
  <si>
    <t>v. weak</t>
  </si>
  <si>
    <t>weak</t>
  </si>
  <si>
    <t>average</t>
  </si>
  <si>
    <t>strong</t>
  </si>
  <si>
    <t>v. strong</t>
  </si>
  <si>
    <r>
      <t xml:space="preserve">Text in </t>
    </r>
    <r>
      <rPr>
        <b/>
        <sz val="10"/>
        <rFont val="Calibri"/>
        <family val="2"/>
        <scheme val="minor"/>
      </rPr>
      <t>BOLD</t>
    </r>
    <r>
      <rPr>
        <sz val="10"/>
        <rFont val="Calibri"/>
        <family val="2"/>
        <scheme val="minor"/>
      </rPr>
      <t xml:space="preserve"> indicate where allowable axle group limits are exceeded</t>
    </r>
  </si>
  <si>
    <t>Axle group load &gt;= Reference load = 1</t>
  </si>
  <si>
    <t>Exp value if axle load &gt; ref load</t>
  </si>
  <si>
    <t>Axle group load &lt; Reference load = 0</t>
  </si>
  <si>
    <t>Exp value if axle load &lt; ref load</t>
  </si>
  <si>
    <t>Total (kg)</t>
  </si>
  <si>
    <t>Tare</t>
  </si>
  <si>
    <t>Payload</t>
  </si>
  <si>
    <t>Efficiency</t>
  </si>
  <si>
    <t>o--oo-oo--oo</t>
  </si>
  <si>
    <t>Allowable GML (kg)</t>
  </si>
  <si>
    <t>Allowable HPMV (kg)</t>
  </si>
  <si>
    <t>Reference load for ESA calcs (kg)</t>
  </si>
  <si>
    <t>General vehicle mass limit (kg)</t>
  </si>
  <si>
    <t>Case 1</t>
  </si>
  <si>
    <t>Increased vehicle mass (kg)</t>
  </si>
  <si>
    <t>NU</t>
  </si>
  <si>
    <t>FULLY LOADED</t>
  </si>
  <si>
    <t>Pavement Class</t>
  </si>
  <si>
    <t>Strength (in terms of remaining life)</t>
  </si>
  <si>
    <t>extremely weak</t>
  </si>
  <si>
    <t>very weak</t>
  </si>
  <si>
    <t>Exponent (axle loads &gt; reference load)</t>
  </si>
  <si>
    <t>Total ESAs per year</t>
  </si>
  <si>
    <t>Compare this with actual spend per year</t>
  </si>
  <si>
    <t>ESA</t>
  </si>
  <si>
    <t>$/km/1 veh pass</t>
  </si>
  <si>
    <t>Total $ / 1 veh pass</t>
  </si>
  <si>
    <t>Average $/km/1 veh pass</t>
  </si>
  <si>
    <t>Extra $/km/1 veh pass</t>
  </si>
  <si>
    <t>% uptake</t>
  </si>
  <si>
    <t>New veh km per year incl efficiency</t>
  </si>
  <si>
    <t xml:space="preserve">Extra $ pavement wear </t>
  </si>
  <si>
    <t>TAST</t>
  </si>
  <si>
    <t>Reference Load Adjustment Multiplier</t>
  </si>
  <si>
    <t>Lives (MESA) before patching or pavement renewal</t>
  </si>
  <si>
    <t>Length of road in this stength and life catergory</t>
  </si>
  <si>
    <t>Input the $ spent per year related to pavement and surfacing damage by heavy vehicles</t>
  </si>
  <si>
    <t>HVKT per year related to the $ spend on maintenance</t>
  </si>
  <si>
    <t>Calc Total Spend $</t>
  </si>
  <si>
    <t>Weighted Avg ESA</t>
  </si>
  <si>
    <t>Cost</t>
  </si>
  <si>
    <t>Difference</t>
  </si>
  <si>
    <t>Cost for average HCV @ 1.67 ESA</t>
  </si>
  <si>
    <t>Pavement Life Multiplier Factor (can leave as 1.0)</t>
  </si>
  <si>
    <t>Total (km)</t>
  </si>
  <si>
    <t>Expected life ESAs (MESA) for each pavement class</t>
  </si>
  <si>
    <t>Current loaded veh km per year that will change</t>
  </si>
  <si>
    <t>Factor Adjustment to average HCV</t>
  </si>
  <si>
    <t>times the average HCV</t>
  </si>
  <si>
    <t xml:space="preserve">Cost per km per average HCV </t>
  </si>
  <si>
    <t>$/km</t>
  </si>
  <si>
    <t>Target cost per km per average HCV</t>
  </si>
  <si>
    <t>Calculated Total $ spend per year</t>
  </si>
  <si>
    <t>Average ESA per all HCVs from WIM using 4th power</t>
  </si>
  <si>
    <t>HPMV NETWORK</t>
  </si>
  <si>
    <t>AUSTROADS Standard Axle Group Loads</t>
  </si>
  <si>
    <t>Exponent (axle loads &lt; reference load)</t>
  </si>
  <si>
    <t>% of Network Length</t>
  </si>
  <si>
    <t>Cost $/km/ESA</t>
  </si>
  <si>
    <t>Rehab cost Multiplier to match calculated cost with actual cost spent</t>
  </si>
  <si>
    <t>ANALYSIS VEHICLE</t>
  </si>
  <si>
    <t>GML Limits
(kg)</t>
  </si>
  <si>
    <t>HPMV Limits
(kg)</t>
  </si>
  <si>
    <t>Ratio of axle group load to Reference load</t>
  </si>
  <si>
    <t>EXTRA COST PER VEHICLE FROM INCREASE IN MASS LIMITS</t>
  </si>
  <si>
    <t>The target cost is 19.5% of total cost (MoT CAM)</t>
  </si>
  <si>
    <t>Group 1</t>
  </si>
  <si>
    <t>Axle groups -&gt;</t>
  </si>
  <si>
    <t>Group 2</t>
  </si>
  <si>
    <t>Group 3</t>
  </si>
  <si>
    <t>Group 4</t>
  </si>
  <si>
    <t>Group 5</t>
  </si>
  <si>
    <t>Group 6</t>
  </si>
  <si>
    <t>kN</t>
  </si>
  <si>
    <t>kg</t>
  </si>
  <si>
    <t>Load Increase</t>
  </si>
  <si>
    <t>Axle group</t>
  </si>
  <si>
    <t>Current vehicle</t>
  </si>
  <si>
    <t>Avg ESA for all HCVs based on values given in this spreadsheet</t>
  </si>
  <si>
    <t>Cost per km per avg HCV with ESA = 1.67 for the entire SH network</t>
  </si>
  <si>
    <t>ESA CALCULATION</t>
  </si>
  <si>
    <t>Select vehicle type</t>
  </si>
  <si>
    <t>This cost calculation sheet has been developed by IDS on specific instructions of NZTA and should be used in conjunction with the guideline that accompanies it. The calculations and formulae contained herein are not protected and can be changed by the user.
IDS accepts no liability or responsibility whatsoever for any loss or damage suffered by the user arising out of, or in connection with, the use or misuse of the calculation sheet and guideline. While all reasonable means have been used to ensure that the transfer medium and its contents are free of computer viruses, IDS cannot be held responsible for any loss or damage that may result from their presence.</t>
  </si>
  <si>
    <t>Austroads Reference Load Adjustment Factor</t>
  </si>
  <si>
    <t>Current loaded heavy veh km per year</t>
  </si>
  <si>
    <t>Avg Pavement Mntce Cost (adjusted to match total spend) $/km</t>
  </si>
  <si>
    <t>Ref load (kg)</t>
  </si>
  <si>
    <t>GVM (kg)</t>
  </si>
  <si>
    <t>Inc. load (kg)</t>
  </si>
  <si>
    <t>IDS Public Cost Calculator_v1.xlsx</t>
  </si>
  <si>
    <t>Cost Calculation Sheet Revision:</t>
  </si>
  <si>
    <t>R12T22</t>
  </si>
  <si>
    <t>Use Solver or Goal seek to make cell S22 minimum or zero by changing cell R21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</si>
</sst>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0.0"/>
    <numFmt numFmtId="165" formatCode="_-* #,##0_-;\-* #,##0_-;_-* &quot;-&quot;??_-;_-@_-"/>
    <numFmt numFmtId="166" formatCode="0.000"/>
    <numFmt numFmtId="167" formatCode="#,##0.0000_ ;\-#,##0.0000\ "/>
    <numFmt numFmtId="168" formatCode="#,##0_ ;\-#,##0\ "/>
    <numFmt numFmtId="169" formatCode="0.0%"/>
    <numFmt numFmtId="170" formatCode="_-&quot;$&quot;* #,##0_-;\-&quot;$&quot;* #,##0_-;_-&quot;$&quot;* &quot;-&quot;??_-;_-@_-"/>
    <numFmt numFmtId="171" formatCode="0.0000"/>
    <numFmt numFmtId="172" formatCode="#,##0.00_ ;\-#,##0.00\ "/>
    <numFmt numFmtId="173" formatCode="#,##0.000_ ;\-#,##0.000\ "/>
    <numFmt numFmtId="174" formatCode="0.000E+00"/>
    <numFmt numFmtId="175" formatCode="_-* #,##0.0000_-;\-* #,##0.0000_-;_-* &quot;-&quot;??_-;_-@_-"/>
    <numFmt numFmtId="176" formatCode="0.000000000"/>
  </numFmts>
  <fonts count="23" x14ac:knownFonts="1">
    <font>
      <sz val="11"/>
      <color theme="1"/>
      <name val="Calibri"/>
      <family val="2"/>
      <scheme val="minor"/>
    </font>
    <font>
      <sz val="11"/>
      <color theme="1"/>
      <name val="Calibri"/>
      <family val="2"/>
      <scheme val="minor"/>
    </font>
    <font>
      <sz val="10"/>
      <name val="Arial"/>
      <family val="2"/>
    </font>
    <font>
      <b/>
      <sz val="14"/>
      <name val="Calibri"/>
      <family val="2"/>
      <scheme val="minor"/>
    </font>
    <font>
      <sz val="10"/>
      <name val="Calibri"/>
      <family val="2"/>
      <scheme val="minor"/>
    </font>
    <font>
      <sz val="14"/>
      <name val="Calibri"/>
      <family val="2"/>
      <scheme val="minor"/>
    </font>
    <font>
      <b/>
      <sz val="10"/>
      <name val="Calibri"/>
      <family val="2"/>
      <scheme val="minor"/>
    </font>
    <font>
      <sz val="10"/>
      <color theme="4"/>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u/>
      <sz val="10"/>
      <name val="Calibri"/>
      <family val="2"/>
      <scheme val="minor"/>
    </font>
    <font>
      <i/>
      <sz val="10"/>
      <name val="Calibri"/>
      <family val="2"/>
      <scheme val="minor"/>
    </font>
    <font>
      <i/>
      <sz val="10"/>
      <color theme="1"/>
      <name val="Calibri"/>
      <family val="2"/>
      <scheme val="minor"/>
    </font>
    <font>
      <b/>
      <sz val="10"/>
      <color rgb="FFFF0000"/>
      <name val="Calibri"/>
      <family val="2"/>
      <scheme val="minor"/>
    </font>
    <font>
      <b/>
      <sz val="14"/>
      <color theme="4"/>
      <name val="Calibri"/>
      <family val="2"/>
      <scheme val="minor"/>
    </font>
    <font>
      <sz val="10"/>
      <color rgb="FF00B050"/>
      <name val="Calibri"/>
      <family val="2"/>
      <scheme val="minor"/>
    </font>
    <font>
      <sz val="10"/>
      <color theme="3"/>
      <name val="Calibri"/>
      <family val="2"/>
      <scheme val="minor"/>
    </font>
    <font>
      <sz val="10"/>
      <color theme="9"/>
      <name val="Calibri"/>
      <family val="2"/>
      <scheme val="minor"/>
    </font>
    <font>
      <sz val="10"/>
      <color theme="0"/>
      <name val="Calibri"/>
      <family val="2"/>
      <scheme val="minor"/>
    </font>
    <font>
      <b/>
      <sz val="12"/>
      <color theme="1"/>
      <name val="Calibri"/>
      <family val="2"/>
      <scheme val="minor"/>
    </font>
    <font>
      <sz val="10"/>
      <color theme="1"/>
      <name val="Arial Narrow"/>
      <family val="2"/>
    </font>
    <font>
      <b/>
      <sz val="11"/>
      <color theme="1"/>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theme="6" tint="0.79998168889431442"/>
        <bgColor indexed="64"/>
      </patternFill>
    </fill>
    <fill>
      <patternFill patternType="solid">
        <fgColor rgb="FFFFFFCC"/>
        <bgColor indexed="64"/>
      </patternFill>
    </fill>
    <fill>
      <patternFill patternType="solid">
        <fgColor rgb="FF92D050"/>
        <bgColor indexed="64"/>
      </patternFill>
    </fill>
    <fill>
      <patternFill patternType="solid">
        <fgColor rgb="FFFF000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cellStyleXfs>
  <cellXfs count="268">
    <xf numFmtId="0" fontId="0" fillId="0" borderId="0" xfId="0"/>
    <xf numFmtId="0" fontId="3" fillId="0" borderId="0" xfId="4" applyFont="1"/>
    <xf numFmtId="0" fontId="4" fillId="0" borderId="0" xfId="4" applyFont="1"/>
    <xf numFmtId="0" fontId="3" fillId="0" borderId="1" xfId="4" applyFont="1" applyBorder="1"/>
    <xf numFmtId="0" fontId="5" fillId="0" borderId="2" xfId="4" applyFont="1" applyBorder="1"/>
    <xf numFmtId="0" fontId="5" fillId="0" borderId="3" xfId="4" applyFont="1" applyBorder="1"/>
    <xf numFmtId="17" fontId="4" fillId="0" borderId="0" xfId="4" quotePrefix="1" applyNumberFormat="1" applyFont="1"/>
    <xf numFmtId="0" fontId="4" fillId="0" borderId="4" xfId="4" applyFont="1" applyBorder="1" applyAlignment="1">
      <alignment horizontal="center"/>
    </xf>
    <xf numFmtId="0" fontId="4" fillId="0" borderId="5" xfId="4" applyFont="1" applyBorder="1"/>
    <xf numFmtId="164" fontId="4" fillId="0" borderId="6" xfId="4" applyNumberFormat="1" applyFont="1" applyBorder="1"/>
    <xf numFmtId="0" fontId="6" fillId="0" borderId="7" xfId="4" applyFont="1" applyBorder="1"/>
    <xf numFmtId="0" fontId="4" fillId="0" borderId="0" xfId="4" applyFont="1" applyBorder="1"/>
    <xf numFmtId="0" fontId="4" fillId="0" borderId="8" xfId="4" applyFont="1" applyBorder="1"/>
    <xf numFmtId="0" fontId="4" fillId="0" borderId="0" xfId="4" quotePrefix="1" applyFont="1"/>
    <xf numFmtId="0" fontId="4" fillId="0" borderId="7" xfId="4" applyFont="1" applyBorder="1" applyAlignment="1">
      <alignment horizontal="center"/>
    </xf>
    <xf numFmtId="164" fontId="4" fillId="0" borderId="8" xfId="4" applyNumberFormat="1" applyFont="1" applyBorder="1"/>
    <xf numFmtId="0" fontId="6" fillId="0" borderId="9" xfId="4" applyFont="1" applyBorder="1"/>
    <xf numFmtId="0" fontId="6" fillId="0" borderId="10" xfId="4" applyFont="1" applyBorder="1"/>
    <xf numFmtId="0" fontId="6" fillId="0" borderId="11" xfId="4" applyFont="1" applyBorder="1"/>
    <xf numFmtId="0" fontId="8" fillId="0" borderId="0" xfId="0" applyFont="1" applyBorder="1"/>
    <xf numFmtId="0" fontId="4" fillId="0" borderId="4" xfId="4" applyFont="1" applyBorder="1"/>
    <xf numFmtId="0" fontId="4" fillId="0" borderId="7" xfId="4" applyFont="1" applyBorder="1"/>
    <xf numFmtId="0" fontId="4" fillId="0" borderId="0" xfId="4" applyFont="1" applyBorder="1" applyAlignment="1">
      <alignment horizontal="center"/>
    </xf>
    <xf numFmtId="0" fontId="4" fillId="0" borderId="9" xfId="4" applyFont="1" applyBorder="1"/>
    <xf numFmtId="0" fontId="8" fillId="0" borderId="0" xfId="4" applyFont="1" applyBorder="1" applyAlignment="1">
      <alignment vertical="center" wrapText="1"/>
    </xf>
    <xf numFmtId="0" fontId="4" fillId="0" borderId="9" xfId="4" applyFont="1" applyBorder="1" applyAlignment="1">
      <alignment horizontal="center"/>
    </xf>
    <xf numFmtId="0" fontId="4" fillId="0" borderId="10" xfId="4" applyFont="1" applyBorder="1"/>
    <xf numFmtId="164" fontId="4" fillId="0" borderId="11" xfId="4" applyNumberFormat="1" applyFont="1" applyBorder="1"/>
    <xf numFmtId="0" fontId="4" fillId="0" borderId="8" xfId="4" applyFont="1" applyBorder="1" applyAlignment="1">
      <alignment horizontal="center"/>
    </xf>
    <xf numFmtId="0" fontId="10" fillId="0" borderId="0" xfId="4" quotePrefix="1" applyFont="1"/>
    <xf numFmtId="0" fontId="11" fillId="0" borderId="0" xfId="4" applyFont="1"/>
    <xf numFmtId="0" fontId="4" fillId="0" borderId="10" xfId="4" applyFont="1" applyBorder="1" applyAlignment="1">
      <alignment horizontal="center"/>
    </xf>
    <xf numFmtId="0" fontId="4" fillId="0" borderId="11" xfId="4" applyFont="1" applyBorder="1"/>
    <xf numFmtId="0" fontId="4" fillId="0" borderId="6" xfId="4" applyFont="1" applyBorder="1"/>
    <xf numFmtId="164" fontId="8" fillId="0" borderId="12" xfId="4" applyNumberFormat="1" applyFont="1" applyBorder="1" applyAlignment="1">
      <alignment horizontal="center"/>
    </xf>
    <xf numFmtId="164" fontId="4" fillId="0" borderId="14" xfId="4" applyNumberFormat="1" applyFont="1" applyBorder="1" applyAlignment="1">
      <alignment horizontal="center"/>
    </xf>
    <xf numFmtId="0" fontId="4" fillId="0" borderId="12" xfId="4" applyFont="1" applyBorder="1"/>
    <xf numFmtId="0" fontId="6" fillId="0" borderId="0" xfId="4" applyFont="1" applyBorder="1" applyAlignment="1">
      <alignment horizontal="left" vertical="center" wrapText="1"/>
    </xf>
    <xf numFmtId="0" fontId="4" fillId="0" borderId="0" xfId="4" applyFont="1" applyBorder="1" applyAlignment="1">
      <alignment vertical="center" wrapText="1"/>
    </xf>
    <xf numFmtId="0" fontId="4" fillId="0" borderId="0" xfId="4" applyFont="1" applyAlignment="1">
      <alignment horizontal="center"/>
    </xf>
    <xf numFmtId="0" fontId="9" fillId="0" borderId="0" xfId="4" applyFont="1" applyAlignment="1">
      <alignment horizontal="center"/>
    </xf>
    <xf numFmtId="0" fontId="8" fillId="0" borderId="0" xfId="4" applyFont="1" applyAlignment="1">
      <alignment horizontal="center"/>
    </xf>
    <xf numFmtId="2" fontId="10" fillId="0" borderId="7" xfId="4" applyNumberFormat="1" applyFont="1" applyBorder="1"/>
    <xf numFmtId="2" fontId="10" fillId="0" borderId="0" xfId="4" applyNumberFormat="1" applyFont="1" applyBorder="1"/>
    <xf numFmtId="2" fontId="10" fillId="0" borderId="8" xfId="4" applyNumberFormat="1" applyFont="1" applyBorder="1"/>
    <xf numFmtId="0" fontId="12" fillId="0" borderId="0" xfId="4" applyFont="1" applyAlignment="1">
      <alignment horizontal="right"/>
    </xf>
    <xf numFmtId="0" fontId="4" fillId="0" borderId="0" xfId="4" applyFont="1" applyAlignment="1">
      <alignment horizontal="right"/>
    </xf>
    <xf numFmtId="165" fontId="4" fillId="0" borderId="0" xfId="1" applyNumberFormat="1" applyFont="1"/>
    <xf numFmtId="165" fontId="4" fillId="0" borderId="0" xfId="4" applyNumberFormat="1" applyFont="1"/>
    <xf numFmtId="1" fontId="10" fillId="0" borderId="0" xfId="4" applyNumberFormat="1" applyFont="1" applyBorder="1" applyAlignment="1">
      <alignment horizontal="center"/>
    </xf>
    <xf numFmtId="1" fontId="10" fillId="0" borderId="13" xfId="4" applyNumberFormat="1" applyFont="1" applyBorder="1" applyAlignment="1">
      <alignment horizontal="center"/>
    </xf>
    <xf numFmtId="1" fontId="10" fillId="0" borderId="16" xfId="4" applyNumberFormat="1" applyFont="1" applyBorder="1" applyAlignment="1">
      <alignment horizontal="center"/>
    </xf>
    <xf numFmtId="0" fontId="9" fillId="0" borderId="0" xfId="4" applyFont="1" applyBorder="1" applyAlignment="1">
      <alignment vertical="center" wrapText="1"/>
    </xf>
    <xf numFmtId="0" fontId="8" fillId="0" borderId="0" xfId="0" applyFont="1" applyProtection="1">
      <protection locked="0"/>
    </xf>
    <xf numFmtId="172" fontId="8" fillId="0" borderId="18" xfId="1" applyNumberFormat="1" applyFont="1" applyFill="1" applyBorder="1" applyAlignment="1">
      <alignment horizontal="center"/>
    </xf>
    <xf numFmtId="168" fontId="19" fillId="7" borderId="18" xfId="1" applyNumberFormat="1" applyFont="1" applyFill="1" applyBorder="1" applyAlignment="1">
      <alignment horizontal="center"/>
    </xf>
    <xf numFmtId="2" fontId="4" fillId="0" borderId="12" xfId="4" applyNumberFormat="1" applyFont="1" applyBorder="1"/>
    <xf numFmtId="168" fontId="13" fillId="0" borderId="6" xfId="4" applyNumberFormat="1" applyFont="1" applyBorder="1" applyAlignment="1">
      <alignment horizontal="center"/>
    </xf>
    <xf numFmtId="168" fontId="8" fillId="4" borderId="11" xfId="4" applyNumberFormat="1" applyFont="1" applyFill="1" applyBorder="1" applyAlignment="1">
      <alignment horizontal="center"/>
    </xf>
    <xf numFmtId="0" fontId="12" fillId="0" borderId="0" xfId="4" applyFont="1"/>
    <xf numFmtId="0" fontId="8" fillId="0" borderId="1" xfId="0" applyFont="1" applyBorder="1" applyProtection="1"/>
    <xf numFmtId="0" fontId="0" fillId="0" borderId="0" xfId="0" applyProtection="1">
      <protection locked="0"/>
    </xf>
    <xf numFmtId="0" fontId="8" fillId="0" borderId="0" xfId="0" applyFont="1" applyProtection="1"/>
    <xf numFmtId="0" fontId="15" fillId="0" borderId="0" xfId="0" applyFont="1" applyProtection="1"/>
    <xf numFmtId="0" fontId="4" fillId="0" borderId="0" xfId="0" applyFont="1" applyProtection="1"/>
    <xf numFmtId="0" fontId="9" fillId="0" borderId="0" xfId="0" applyFont="1" applyProtection="1"/>
    <xf numFmtId="0" fontId="8" fillId="0" borderId="0" xfId="0" applyFont="1" applyBorder="1" applyAlignment="1" applyProtection="1"/>
    <xf numFmtId="0" fontId="8" fillId="0" borderId="0" xfId="0" applyFont="1" applyBorder="1" applyAlignment="1" applyProtection="1">
      <alignment horizontal="right" indent="1"/>
    </xf>
    <xf numFmtId="0" fontId="8" fillId="0" borderId="14" xfId="0" applyFont="1" applyBorder="1" applyAlignment="1" applyProtection="1">
      <alignment horizontal="center"/>
    </xf>
    <xf numFmtId="0" fontId="8" fillId="0" borderId="12" xfId="0" applyFont="1" applyBorder="1" applyAlignment="1" applyProtection="1">
      <alignment horizontal="center"/>
    </xf>
    <xf numFmtId="0" fontId="0" fillId="0" borderId="0" xfId="0" applyBorder="1" applyProtection="1"/>
    <xf numFmtId="0" fontId="0" fillId="0" borderId="0" xfId="0" applyBorder="1" applyAlignment="1" applyProtection="1">
      <alignment wrapText="1"/>
    </xf>
    <xf numFmtId="172" fontId="8" fillId="6" borderId="12" xfId="1" applyNumberFormat="1" applyFont="1" applyFill="1" applyBorder="1" applyAlignment="1" applyProtection="1">
      <alignment horizontal="center"/>
    </xf>
    <xf numFmtId="164" fontId="8" fillId="0" borderId="0" xfId="0" applyNumberFormat="1" applyFont="1" applyProtection="1"/>
    <xf numFmtId="0" fontId="4" fillId="0" borderId="0" xfId="4" applyFont="1" applyBorder="1" applyAlignment="1" applyProtection="1">
      <alignment horizontal="center"/>
    </xf>
    <xf numFmtId="0" fontId="4" fillId="0" borderId="0" xfId="4" applyFont="1" applyBorder="1" applyProtection="1"/>
    <xf numFmtId="1" fontId="4" fillId="0" borderId="0" xfId="4" applyNumberFormat="1" applyFont="1" applyBorder="1" applyProtection="1"/>
    <xf numFmtId="167" fontId="8" fillId="0" borderId="0" xfId="0" applyNumberFormat="1" applyFont="1" applyProtection="1"/>
    <xf numFmtId="167" fontId="8" fillId="5" borderId="14" xfId="1" applyNumberFormat="1" applyFont="1" applyFill="1" applyBorder="1" applyAlignment="1" applyProtection="1">
      <alignment horizontal="center"/>
    </xf>
    <xf numFmtId="167" fontId="8" fillId="5" borderId="15" xfId="1" applyNumberFormat="1" applyFont="1" applyFill="1" applyBorder="1" applyAlignment="1" applyProtection="1">
      <alignment horizontal="center"/>
    </xf>
    <xf numFmtId="168" fontId="8" fillId="6" borderId="12" xfId="1" applyNumberFormat="1" applyFont="1" applyFill="1" applyBorder="1" applyAlignment="1" applyProtection="1">
      <alignment horizontal="center"/>
    </xf>
    <xf numFmtId="168" fontId="8" fillId="0" borderId="0" xfId="0" applyNumberFormat="1" applyFont="1" applyProtection="1"/>
    <xf numFmtId="169" fontId="8" fillId="5" borderId="15" xfId="3" applyNumberFormat="1" applyFont="1" applyFill="1" applyBorder="1" applyAlignment="1" applyProtection="1">
      <alignment horizontal="center"/>
    </xf>
    <xf numFmtId="170" fontId="8" fillId="5" borderId="15" xfId="2" applyNumberFormat="1" applyFont="1" applyFill="1" applyBorder="1" applyAlignment="1" applyProtection="1">
      <alignment horizontal="center"/>
    </xf>
    <xf numFmtId="43" fontId="8" fillId="0" borderId="0" xfId="0" applyNumberFormat="1" applyFont="1" applyProtection="1"/>
    <xf numFmtId="44" fontId="8" fillId="0" borderId="15" xfId="2" applyNumberFormat="1" applyFont="1" applyBorder="1" applyAlignment="1" applyProtection="1">
      <alignment horizontal="center"/>
    </xf>
    <xf numFmtId="0" fontId="8" fillId="0" borderId="0" xfId="0" applyFont="1" applyBorder="1" applyAlignment="1" applyProtection="1">
      <alignment horizontal="center"/>
    </xf>
    <xf numFmtId="173" fontId="8" fillId="6" borderId="12" xfId="1" applyNumberFormat="1" applyFont="1" applyFill="1" applyBorder="1" applyAlignment="1" applyProtection="1">
      <alignment horizontal="center"/>
    </xf>
    <xf numFmtId="1" fontId="8" fillId="0" borderId="0" xfId="3" applyNumberFormat="1" applyFont="1" applyFill="1" applyBorder="1" applyAlignment="1" applyProtection="1">
      <alignment horizontal="center"/>
    </xf>
    <xf numFmtId="0" fontId="8" fillId="0" borderId="0" xfId="0" applyFont="1" applyBorder="1" applyAlignment="1" applyProtection="1">
      <alignment horizontal="right" wrapText="1" indent="1"/>
    </xf>
    <xf numFmtId="2" fontId="16" fillId="0" borderId="12" xfId="0" applyNumberFormat="1" applyFont="1" applyBorder="1" applyProtection="1"/>
    <xf numFmtId="171" fontId="16" fillId="0" borderId="0" xfId="3" applyNumberFormat="1" applyFont="1" applyFill="1" applyBorder="1" applyAlignment="1" applyProtection="1"/>
    <xf numFmtId="0" fontId="8" fillId="0" borderId="0" xfId="0" applyFont="1" applyBorder="1" applyProtection="1"/>
    <xf numFmtId="44" fontId="8" fillId="0" borderId="0" xfId="0" applyNumberFormat="1" applyFont="1" applyProtection="1"/>
    <xf numFmtId="0" fontId="8" fillId="0" borderId="0" xfId="0" applyFont="1" applyFill="1" applyProtection="1"/>
    <xf numFmtId="0" fontId="8" fillId="0" borderId="0" xfId="0" applyFont="1" applyFill="1" applyBorder="1" applyAlignment="1" applyProtection="1">
      <alignment horizontal="right" indent="1"/>
    </xf>
    <xf numFmtId="0" fontId="8" fillId="0" borderId="0" xfId="0" applyFont="1" applyFill="1" applyBorder="1" applyAlignment="1" applyProtection="1">
      <alignment horizontal="center" vertical="center"/>
    </xf>
    <xf numFmtId="0" fontId="6" fillId="0" borderId="0" xfId="0" applyFont="1" applyFill="1" applyBorder="1" applyAlignment="1" applyProtection="1"/>
    <xf numFmtId="174" fontId="16" fillId="0" borderId="0" xfId="0" applyNumberFormat="1" applyFont="1" applyProtection="1"/>
    <xf numFmtId="0" fontId="4" fillId="0" borderId="0" xfId="0" applyFont="1" applyFill="1" applyBorder="1" applyAlignment="1" applyProtection="1"/>
    <xf numFmtId="170" fontId="16" fillId="0" borderId="0" xfId="2" applyNumberFormat="1" applyFont="1" applyProtection="1"/>
    <xf numFmtId="165" fontId="8" fillId="0" borderId="0" xfId="1" applyNumberFormat="1" applyFont="1" applyProtection="1"/>
    <xf numFmtId="170" fontId="8" fillId="0" borderId="0" xfId="0" applyNumberFormat="1" applyFont="1" applyProtection="1"/>
    <xf numFmtId="175" fontId="8" fillId="0" borderId="0" xfId="0" applyNumberFormat="1" applyFont="1" applyProtection="1"/>
    <xf numFmtId="2" fontId="18" fillId="0" borderId="0" xfId="0" applyNumberFormat="1" applyFont="1" applyBorder="1" applyProtection="1"/>
    <xf numFmtId="173" fontId="14" fillId="0" borderId="0" xfId="0" applyNumberFormat="1" applyFont="1" applyBorder="1" applyProtection="1"/>
    <xf numFmtId="170" fontId="8" fillId="0" borderId="0" xfId="0" applyNumberFormat="1" applyFont="1" applyBorder="1" applyProtection="1"/>
    <xf numFmtId="0" fontId="13" fillId="7" borderId="0" xfId="0" applyFont="1" applyFill="1" applyProtection="1"/>
    <xf numFmtId="166" fontId="8" fillId="0" borderId="0" xfId="0" applyNumberFormat="1" applyFont="1" applyProtection="1"/>
    <xf numFmtId="0" fontId="6" fillId="0" borderId="7" xfId="0" applyFont="1" applyFill="1" applyBorder="1" applyAlignment="1" applyProtection="1">
      <alignment horizontal="right" indent="1"/>
    </xf>
    <xf numFmtId="0" fontId="4" fillId="0" borderId="0" xfId="0" applyFont="1" applyFill="1" applyBorder="1" applyAlignment="1" applyProtection="1">
      <alignment horizontal="right"/>
    </xf>
    <xf numFmtId="0" fontId="4" fillId="0" borderId="0" xfId="0" applyFont="1" applyFill="1" applyBorder="1" applyAlignment="1" applyProtection="1">
      <alignment horizontal="center"/>
    </xf>
    <xf numFmtId="0" fontId="6" fillId="0" borderId="8" xfId="0" applyFont="1" applyFill="1" applyBorder="1" applyAlignment="1" applyProtection="1">
      <alignment horizontal="center"/>
    </xf>
    <xf numFmtId="0" fontId="4" fillId="0" borderId="0" xfId="0" applyFont="1" applyFill="1" applyProtection="1"/>
    <xf numFmtId="0" fontId="4" fillId="0" borderId="12" xfId="0" applyFont="1" applyBorder="1" applyAlignment="1" applyProtection="1">
      <alignment horizontal="center" wrapText="1"/>
    </xf>
    <xf numFmtId="0" fontId="8" fillId="0" borderId="0" xfId="0" applyFont="1" applyFill="1" applyBorder="1" applyProtection="1"/>
    <xf numFmtId="173" fontId="10" fillId="0" borderId="0" xfId="2" applyNumberFormat="1" applyFont="1" applyFill="1" applyBorder="1" applyAlignment="1" applyProtection="1">
      <alignment horizontal="center" vertical="top" wrapText="1"/>
    </xf>
    <xf numFmtId="3" fontId="8" fillId="4" borderId="14" xfId="1" applyNumberFormat="1" applyFont="1" applyFill="1" applyBorder="1" applyAlignment="1" applyProtection="1">
      <alignment horizontal="right"/>
    </xf>
    <xf numFmtId="0" fontId="8" fillId="0" borderId="14" xfId="0" applyFont="1" applyBorder="1" applyAlignment="1" applyProtection="1">
      <alignment horizontal="right"/>
    </xf>
    <xf numFmtId="0" fontId="8" fillId="0" borderId="5" xfId="0" applyFont="1" applyBorder="1" applyProtection="1"/>
    <xf numFmtId="2" fontId="7" fillId="4" borderId="4" xfId="0" applyNumberFormat="1" applyFont="1" applyFill="1" applyBorder="1" applyAlignment="1" applyProtection="1">
      <alignment horizontal="center" vertical="top" wrapText="1"/>
    </xf>
    <xf numFmtId="2" fontId="7" fillId="4" borderId="5" xfId="0" applyNumberFormat="1" applyFont="1" applyFill="1" applyBorder="1" applyAlignment="1" applyProtection="1">
      <alignment horizontal="center" vertical="top" wrapText="1"/>
    </xf>
    <xf numFmtId="2" fontId="7" fillId="4" borderId="6" xfId="0" applyNumberFormat="1" applyFont="1" applyFill="1" applyBorder="1" applyAlignment="1" applyProtection="1">
      <alignment horizontal="center" vertical="top" wrapText="1"/>
    </xf>
    <xf numFmtId="2" fontId="8" fillId="0" borderId="0" xfId="0" applyNumberFormat="1" applyFont="1" applyBorder="1" applyAlignment="1" applyProtection="1">
      <alignment horizontal="center"/>
    </xf>
    <xf numFmtId="173" fontId="8" fillId="0" borderId="0" xfId="0" applyNumberFormat="1" applyFont="1" applyProtection="1"/>
    <xf numFmtId="0" fontId="4" fillId="4" borderId="7" xfId="0" applyFont="1" applyFill="1" applyBorder="1" applyAlignment="1" applyProtection="1">
      <alignment horizontal="center"/>
    </xf>
    <xf numFmtId="0" fontId="4" fillId="4" borderId="0" xfId="0" applyFont="1" applyFill="1" applyBorder="1" applyAlignment="1" applyProtection="1">
      <alignment horizontal="center"/>
    </xf>
    <xf numFmtId="0" fontId="8" fillId="0" borderId="15" xfId="0" applyFont="1" applyBorder="1" applyAlignment="1" applyProtection="1">
      <alignment horizontal="right"/>
    </xf>
    <xf numFmtId="44" fontId="8" fillId="4" borderId="7" xfId="0" applyNumberFormat="1" applyFont="1" applyFill="1" applyBorder="1" applyAlignment="1" applyProtection="1">
      <alignment vertical="top" wrapText="1"/>
    </xf>
    <xf numFmtId="44" fontId="8" fillId="4" borderId="0" xfId="0" applyNumberFormat="1" applyFont="1" applyFill="1" applyBorder="1" applyAlignment="1" applyProtection="1">
      <alignment vertical="top" wrapText="1"/>
    </xf>
    <xf numFmtId="44" fontId="8" fillId="4" borderId="8" xfId="0" applyNumberFormat="1" applyFont="1" applyFill="1" applyBorder="1" applyAlignment="1" applyProtection="1">
      <alignment vertical="top" wrapText="1"/>
    </xf>
    <xf numFmtId="0" fontId="8" fillId="4" borderId="0" xfId="0" applyFont="1" applyFill="1" applyBorder="1" applyProtection="1"/>
    <xf numFmtId="3" fontId="8" fillId="6" borderId="15" xfId="1" applyNumberFormat="1" applyFont="1" applyFill="1" applyBorder="1" applyAlignment="1" applyProtection="1">
      <alignment horizontal="right"/>
    </xf>
    <xf numFmtId="3" fontId="4" fillId="4" borderId="17" xfId="0" applyNumberFormat="1" applyFont="1" applyFill="1" applyBorder="1" applyAlignment="1" applyProtection="1">
      <alignment horizontal="right"/>
    </xf>
    <xf numFmtId="0" fontId="8" fillId="0" borderId="17" xfId="0" applyFont="1" applyBorder="1" applyAlignment="1" applyProtection="1">
      <alignment horizontal="right"/>
    </xf>
    <xf numFmtId="2" fontId="7" fillId="2" borderId="7" xfId="0" applyNumberFormat="1" applyFont="1" applyFill="1" applyBorder="1" applyAlignment="1" applyProtection="1">
      <alignment horizontal="center" vertical="top" wrapText="1"/>
    </xf>
    <xf numFmtId="2" fontId="7" fillId="2" borderId="0" xfId="0" applyNumberFormat="1" applyFont="1" applyFill="1" applyBorder="1" applyAlignment="1" applyProtection="1">
      <alignment horizontal="center" vertical="top" wrapText="1"/>
    </xf>
    <xf numFmtId="2" fontId="7" fillId="2" borderId="8" xfId="0" applyNumberFormat="1" applyFont="1" applyFill="1" applyBorder="1" applyAlignment="1" applyProtection="1">
      <alignment horizontal="center" vertical="top" wrapText="1"/>
    </xf>
    <xf numFmtId="44" fontId="8" fillId="2" borderId="7" xfId="0" applyNumberFormat="1" applyFont="1" applyFill="1" applyBorder="1" applyAlignment="1" applyProtection="1">
      <alignment vertical="top" wrapText="1"/>
    </xf>
    <xf numFmtId="44" fontId="8" fillId="2" borderId="0" xfId="0" applyNumberFormat="1" applyFont="1" applyFill="1" applyBorder="1" applyAlignment="1" applyProtection="1">
      <alignment vertical="top" wrapText="1"/>
    </xf>
    <xf numFmtId="44" fontId="8" fillId="2" borderId="8" xfId="0" applyNumberFormat="1" applyFont="1" applyFill="1" applyBorder="1" applyAlignment="1" applyProtection="1">
      <alignment vertical="top" wrapText="1"/>
    </xf>
    <xf numFmtId="0" fontId="8" fillId="0" borderId="14" xfId="0" applyFont="1" applyBorder="1" applyAlignment="1" applyProtection="1">
      <alignment horizontal="right" wrapText="1"/>
    </xf>
    <xf numFmtId="0" fontId="8" fillId="0" borderId="15" xfId="0" applyFont="1" applyBorder="1" applyProtection="1"/>
    <xf numFmtId="168" fontId="4" fillId="2" borderId="7" xfId="2" applyNumberFormat="1" applyFont="1" applyFill="1" applyBorder="1" applyAlignment="1" applyProtection="1">
      <alignment horizontal="center" vertical="top" wrapText="1"/>
    </xf>
    <xf numFmtId="172" fontId="10" fillId="2" borderId="0" xfId="2" applyNumberFormat="1" applyFont="1" applyFill="1" applyBorder="1" applyAlignment="1" applyProtection="1">
      <alignment horizontal="center" vertical="top" wrapText="1"/>
    </xf>
    <xf numFmtId="172" fontId="10" fillId="2" borderId="8" xfId="2" applyNumberFormat="1" applyFont="1" applyFill="1" applyBorder="1" applyAlignment="1" applyProtection="1">
      <alignment horizontal="center" vertical="top" wrapText="1"/>
    </xf>
    <xf numFmtId="172" fontId="17" fillId="2" borderId="0" xfId="2" applyNumberFormat="1" applyFont="1" applyFill="1" applyBorder="1" applyAlignment="1" applyProtection="1">
      <alignment horizontal="center" vertical="top" wrapText="1"/>
    </xf>
    <xf numFmtId="168" fontId="10" fillId="2" borderId="7" xfId="2" applyNumberFormat="1" applyFont="1" applyFill="1" applyBorder="1" applyAlignment="1" applyProtection="1">
      <alignment horizontal="center" vertical="top" wrapText="1"/>
    </xf>
    <xf numFmtId="0" fontId="8" fillId="0" borderId="10" xfId="0" applyFont="1" applyBorder="1" applyProtection="1"/>
    <xf numFmtId="170" fontId="14" fillId="2" borderId="9" xfId="2" applyNumberFormat="1" applyFont="1" applyFill="1" applyBorder="1" applyAlignment="1" applyProtection="1">
      <alignment horizontal="center" vertical="top" wrapText="1"/>
    </xf>
    <xf numFmtId="172" fontId="10" fillId="2" borderId="10" xfId="2" applyNumberFormat="1" applyFont="1" applyFill="1" applyBorder="1" applyAlignment="1" applyProtection="1">
      <alignment horizontal="center" vertical="top" wrapText="1"/>
    </xf>
    <xf numFmtId="172" fontId="10" fillId="2" borderId="11" xfId="2" applyNumberFormat="1" applyFont="1" applyFill="1" applyBorder="1" applyAlignment="1" applyProtection="1">
      <alignment horizontal="center" vertical="top" wrapText="1"/>
    </xf>
    <xf numFmtId="0" fontId="0" fillId="0" borderId="0" xfId="0" applyProtection="1"/>
    <xf numFmtId="0" fontId="21" fillId="0" borderId="0" xfId="0" applyFont="1" applyProtection="1"/>
    <xf numFmtId="2" fontId="8" fillId="0" borderId="12" xfId="0" applyNumberFormat="1" applyFont="1" applyBorder="1" applyAlignment="1" applyProtection="1">
      <alignment horizontal="center"/>
    </xf>
    <xf numFmtId="173" fontId="8" fillId="0" borderId="12" xfId="0" applyNumberFormat="1" applyFont="1" applyBorder="1" applyAlignment="1" applyProtection="1">
      <alignment horizontal="center"/>
    </xf>
    <xf numFmtId="0" fontId="9" fillId="0" borderId="12" xfId="0" applyFont="1" applyBorder="1" applyProtection="1"/>
    <xf numFmtId="0" fontId="8" fillId="0" borderId="12" xfId="0" applyFont="1" applyBorder="1" applyAlignment="1" applyProtection="1">
      <alignment horizontal="center" wrapText="1"/>
    </xf>
    <xf numFmtId="0" fontId="4" fillId="0" borderId="14" xfId="4" applyFont="1" applyBorder="1" applyAlignment="1" applyProtection="1">
      <alignment horizontal="center"/>
    </xf>
    <xf numFmtId="0" fontId="4" fillId="0" borderId="14" xfId="4" applyFont="1" applyBorder="1" applyProtection="1"/>
    <xf numFmtId="1" fontId="4" fillId="0" borderId="14" xfId="4" applyNumberFormat="1" applyFont="1" applyBorder="1" applyProtection="1"/>
    <xf numFmtId="0" fontId="8" fillId="0" borderId="14" xfId="0" applyFont="1" applyBorder="1" applyProtection="1"/>
    <xf numFmtId="0" fontId="4" fillId="0" borderId="15" xfId="4" applyFont="1" applyBorder="1" applyAlignment="1" applyProtection="1">
      <alignment horizontal="center"/>
    </xf>
    <xf numFmtId="0" fontId="4" fillId="0" borderId="15" xfId="4" applyFont="1" applyBorder="1" applyProtection="1"/>
    <xf numFmtId="1" fontId="4" fillId="0" borderId="15" xfId="4" applyNumberFormat="1" applyFont="1" applyBorder="1" applyProtection="1"/>
    <xf numFmtId="0" fontId="4" fillId="0" borderId="15" xfId="4" applyFont="1" applyFill="1" applyBorder="1" applyAlignment="1" applyProtection="1">
      <alignment horizontal="center"/>
    </xf>
    <xf numFmtId="0" fontId="4" fillId="0" borderId="15" xfId="4" applyFont="1" applyFill="1" applyBorder="1" applyProtection="1"/>
    <xf numFmtId="0" fontId="4" fillId="0" borderId="17" xfId="4" applyFont="1" applyFill="1" applyBorder="1" applyAlignment="1" applyProtection="1">
      <alignment horizontal="center"/>
    </xf>
    <xf numFmtId="0" fontId="4" fillId="0" borderId="17" xfId="4" applyFont="1" applyFill="1" applyBorder="1" applyProtection="1"/>
    <xf numFmtId="1" fontId="4" fillId="0" borderId="17" xfId="4" applyNumberFormat="1" applyFont="1" applyBorder="1" applyProtection="1"/>
    <xf numFmtId="0" fontId="8" fillId="0" borderId="17" xfId="0" applyFont="1" applyBorder="1" applyProtection="1"/>
    <xf numFmtId="3" fontId="8" fillId="6" borderId="5" xfId="1" applyNumberFormat="1" applyFont="1" applyFill="1" applyBorder="1" applyAlignment="1" applyProtection="1">
      <alignment horizontal="right"/>
    </xf>
    <xf numFmtId="3" fontId="8" fillId="4" borderId="15" xfId="1" applyNumberFormat="1" applyFont="1" applyFill="1" applyBorder="1" applyAlignment="1" applyProtection="1">
      <alignment horizontal="right"/>
    </xf>
    <xf numFmtId="168" fontId="8" fillId="6" borderId="4" xfId="1" applyNumberFormat="1" applyFont="1" applyFill="1" applyBorder="1" applyAlignment="1" applyProtection="1">
      <alignment horizontal="right"/>
    </xf>
    <xf numFmtId="168" fontId="8" fillId="6" borderId="5" xfId="1" applyNumberFormat="1" applyFont="1" applyFill="1" applyBorder="1" applyAlignment="1" applyProtection="1">
      <alignment horizontal="right"/>
    </xf>
    <xf numFmtId="168" fontId="8" fillId="6" borderId="7" xfId="1" applyNumberFormat="1" applyFont="1" applyFill="1" applyBorder="1" applyAlignment="1" applyProtection="1">
      <alignment horizontal="right"/>
    </xf>
    <xf numFmtId="168" fontId="8" fillId="6" borderId="0" xfId="1" applyNumberFormat="1" applyFont="1" applyFill="1" applyBorder="1" applyAlignment="1" applyProtection="1">
      <alignment horizontal="right"/>
    </xf>
    <xf numFmtId="3" fontId="8" fillId="2" borderId="14" xfId="0" applyNumberFormat="1" applyFont="1" applyFill="1" applyBorder="1" applyAlignment="1" applyProtection="1">
      <alignment horizontal="right"/>
    </xf>
    <xf numFmtId="9" fontId="12" fillId="2" borderId="0" xfId="0" applyNumberFormat="1" applyFont="1" applyFill="1" applyBorder="1" applyAlignment="1" applyProtection="1">
      <alignment horizontal="center" vertical="center" wrapText="1"/>
    </xf>
    <xf numFmtId="0" fontId="8" fillId="2" borderId="0" xfId="0" applyFont="1" applyFill="1" applyBorder="1" applyProtection="1"/>
    <xf numFmtId="3" fontId="12" fillId="2" borderId="15" xfId="0" applyNumberFormat="1" applyFont="1" applyFill="1" applyBorder="1" applyAlignment="1" applyProtection="1">
      <alignment horizontal="right"/>
    </xf>
    <xf numFmtId="9" fontId="12" fillId="2" borderId="15" xfId="3" applyFont="1" applyFill="1" applyBorder="1" applyAlignment="1" applyProtection="1">
      <alignment horizontal="right"/>
    </xf>
    <xf numFmtId="0" fontId="4" fillId="2" borderId="0" xfId="0" applyFont="1" applyFill="1" applyBorder="1" applyAlignment="1" applyProtection="1">
      <alignment horizontal="center"/>
    </xf>
    <xf numFmtId="3" fontId="4" fillId="2" borderId="15" xfId="3" applyNumberFormat="1" applyFont="1" applyFill="1" applyBorder="1" applyAlignment="1" applyProtection="1">
      <alignment horizontal="right"/>
    </xf>
    <xf numFmtId="0" fontId="4" fillId="2" borderId="7" xfId="0" applyFont="1" applyFill="1" applyBorder="1" applyAlignment="1" applyProtection="1">
      <alignment horizontal="center"/>
    </xf>
    <xf numFmtId="9" fontId="4" fillId="2" borderId="15" xfId="3" applyNumberFormat="1" applyFont="1" applyFill="1" applyBorder="1" applyAlignment="1" applyProtection="1">
      <alignment horizontal="right"/>
    </xf>
    <xf numFmtId="0" fontId="8" fillId="2" borderId="7"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15" xfId="0" applyFont="1" applyFill="1" applyBorder="1" applyAlignment="1" applyProtection="1">
      <alignment horizontal="center"/>
    </xf>
    <xf numFmtId="0" fontId="8" fillId="2" borderId="15" xfId="0" applyFont="1" applyFill="1" applyBorder="1" applyProtection="1"/>
    <xf numFmtId="0" fontId="8" fillId="2" borderId="10" xfId="0" applyFont="1" applyFill="1" applyBorder="1" applyAlignment="1" applyProtection="1">
      <alignment horizontal="center"/>
    </xf>
    <xf numFmtId="0" fontId="8" fillId="2" borderId="17" xfId="0" applyFont="1" applyFill="1" applyBorder="1" applyAlignment="1" applyProtection="1">
      <alignment horizontal="center"/>
    </xf>
    <xf numFmtId="0" fontId="4" fillId="2" borderId="7" xfId="0" applyFont="1" applyFill="1" applyBorder="1" applyAlignment="1" applyProtection="1">
      <alignment horizontal="left"/>
    </xf>
    <xf numFmtId="0" fontId="4" fillId="2" borderId="0" xfId="0" applyFont="1" applyFill="1" applyBorder="1" applyAlignment="1" applyProtection="1">
      <alignment horizontal="left"/>
    </xf>
    <xf numFmtId="9" fontId="12" fillId="2" borderId="7" xfId="0" applyNumberFormat="1" applyFont="1" applyFill="1" applyBorder="1" applyAlignment="1" applyProtection="1">
      <alignment vertical="center" wrapText="1"/>
    </xf>
    <xf numFmtId="0" fontId="8" fillId="2" borderId="9" xfId="0" applyFont="1" applyFill="1" applyBorder="1" applyAlignment="1" applyProtection="1">
      <alignment horizontal="center"/>
    </xf>
    <xf numFmtId="0" fontId="4" fillId="4" borderId="14" xfId="0" applyFont="1" applyFill="1" applyBorder="1" applyAlignment="1" applyProtection="1">
      <alignment horizontal="right" vertical="top" wrapText="1"/>
    </xf>
    <xf numFmtId="0" fontId="4" fillId="4" borderId="15" xfId="0" applyFont="1" applyFill="1" applyBorder="1" applyAlignment="1" applyProtection="1">
      <alignment horizontal="right" vertical="top" wrapText="1"/>
    </xf>
    <xf numFmtId="0" fontId="4" fillId="4" borderId="17" xfId="0" applyFont="1" applyFill="1" applyBorder="1" applyAlignment="1" applyProtection="1">
      <alignment horizontal="right" vertical="top" wrapText="1"/>
    </xf>
    <xf numFmtId="0" fontId="4" fillId="2" borderId="14" xfId="0" applyFont="1" applyFill="1" applyBorder="1" applyAlignment="1" applyProtection="1">
      <alignment horizontal="right" vertical="top" wrapText="1"/>
    </xf>
    <xf numFmtId="0" fontId="4" fillId="2" borderId="15" xfId="0" applyFont="1" applyFill="1" applyBorder="1" applyAlignment="1" applyProtection="1">
      <alignment horizontal="right" vertical="top" wrapText="1"/>
    </xf>
    <xf numFmtId="0" fontId="4" fillId="2" borderId="17" xfId="0" applyFont="1" applyFill="1" applyBorder="1" applyAlignment="1" applyProtection="1">
      <alignment horizontal="right" vertical="top" wrapText="1"/>
    </xf>
    <xf numFmtId="3" fontId="8" fillId="6" borderId="4" xfId="1" applyNumberFormat="1" applyFont="1" applyFill="1" applyBorder="1" applyAlignment="1" applyProtection="1">
      <alignment horizontal="right"/>
    </xf>
    <xf numFmtId="0" fontId="8" fillId="0" borderId="3" xfId="0" applyFont="1" applyBorder="1" applyAlignment="1" applyProtection="1">
      <alignment horizontal="center" vertical="center" wrapText="1"/>
    </xf>
    <xf numFmtId="2" fontId="10" fillId="0" borderId="12" xfId="4" applyNumberFormat="1" applyFont="1" applyBorder="1"/>
    <xf numFmtId="3" fontId="8" fillId="6" borderId="1" xfId="1" applyNumberFormat="1" applyFont="1" applyFill="1" applyBorder="1" applyAlignment="1" applyProtection="1">
      <alignment horizontal="center"/>
    </xf>
    <xf numFmtId="3" fontId="8" fillId="6" borderId="2" xfId="1" applyNumberFormat="1" applyFont="1" applyFill="1" applyBorder="1" applyAlignment="1" applyProtection="1">
      <alignment horizontal="center"/>
    </xf>
    <xf numFmtId="176" fontId="0" fillId="0" borderId="0" xfId="0" applyNumberFormat="1"/>
    <xf numFmtId="166" fontId="4" fillId="0" borderId="12" xfId="4" applyNumberFormat="1" applyFont="1" applyBorder="1"/>
    <xf numFmtId="171" fontId="4" fillId="0" borderId="12" xfId="4" applyNumberFormat="1" applyFont="1" applyBorder="1"/>
    <xf numFmtId="2" fontId="22" fillId="0" borderId="0" xfId="0" applyNumberFormat="1" applyFont="1"/>
    <xf numFmtId="167" fontId="10" fillId="4" borderId="9" xfId="2" applyNumberFormat="1" applyFont="1" applyFill="1" applyBorder="1" applyAlignment="1" applyProtection="1">
      <alignment horizontal="center" vertical="top" wrapText="1"/>
    </xf>
    <xf numFmtId="167" fontId="10" fillId="4" borderId="10" xfId="2" applyNumberFormat="1" applyFont="1" applyFill="1" applyBorder="1" applyAlignment="1" applyProtection="1">
      <alignment horizontal="center" vertical="top" wrapText="1"/>
    </xf>
    <xf numFmtId="167" fontId="10" fillId="4" borderId="11" xfId="2" applyNumberFormat="1" applyFont="1" applyFill="1" applyBorder="1" applyAlignment="1" applyProtection="1">
      <alignment horizontal="center" vertical="top" wrapText="1"/>
    </xf>
    <xf numFmtId="0" fontId="21" fillId="0" borderId="8" xfId="0" applyFont="1" applyBorder="1" applyAlignment="1" applyProtection="1">
      <alignment horizontal="center" wrapText="1"/>
    </xf>
    <xf numFmtId="172" fontId="10" fillId="4" borderId="9" xfId="2" applyNumberFormat="1" applyFont="1" applyFill="1" applyBorder="1" applyAlignment="1" applyProtection="1">
      <alignment horizontal="center" vertical="top" wrapText="1"/>
    </xf>
    <xf numFmtId="172" fontId="10" fillId="4" borderId="10" xfId="2" applyNumberFormat="1" applyFont="1" applyFill="1" applyBorder="1" applyAlignment="1" applyProtection="1">
      <alignment horizontal="center" vertical="top" wrapText="1"/>
    </xf>
    <xf numFmtId="172" fontId="10" fillId="4" borderId="11" xfId="2" applyNumberFormat="1" applyFont="1" applyFill="1" applyBorder="1" applyAlignment="1" applyProtection="1">
      <alignment horizontal="center" vertical="top" wrapText="1"/>
    </xf>
    <xf numFmtId="172" fontId="10" fillId="2" borderId="9" xfId="2" applyNumberFormat="1" applyFont="1" applyFill="1" applyBorder="1" applyAlignment="1" applyProtection="1">
      <alignment horizontal="center" vertical="top" wrapText="1"/>
    </xf>
    <xf numFmtId="172" fontId="10" fillId="2" borderId="10" xfId="2" applyNumberFormat="1" applyFont="1" applyFill="1" applyBorder="1" applyAlignment="1" applyProtection="1">
      <alignment horizontal="center" vertical="top" wrapText="1"/>
    </xf>
    <xf numFmtId="172" fontId="10" fillId="2" borderId="11" xfId="2" applyNumberFormat="1" applyFont="1" applyFill="1" applyBorder="1" applyAlignment="1" applyProtection="1">
      <alignment horizontal="center" vertical="top" wrapText="1"/>
    </xf>
    <xf numFmtId="0" fontId="10" fillId="2" borderId="0" xfId="2" applyNumberFormat="1" applyFont="1" applyFill="1" applyBorder="1" applyAlignment="1" applyProtection="1">
      <alignment horizontal="left" vertical="top" wrapText="1"/>
    </xf>
    <xf numFmtId="0" fontId="4" fillId="0" borderId="14" xfId="0" applyFont="1" applyFill="1" applyBorder="1" applyAlignment="1" applyProtection="1">
      <alignment horizontal="center" vertical="top" wrapText="1"/>
    </xf>
    <xf numFmtId="0" fontId="4" fillId="0" borderId="15" xfId="0" applyFont="1" applyFill="1" applyBorder="1" applyAlignment="1" applyProtection="1">
      <alignment horizontal="center" vertical="top" wrapText="1"/>
    </xf>
    <xf numFmtId="0" fontId="4" fillId="0" borderId="17" xfId="0" applyFont="1" applyFill="1" applyBorder="1" applyAlignment="1" applyProtection="1">
      <alignment horizontal="center" vertical="top" wrapText="1"/>
    </xf>
    <xf numFmtId="9" fontId="12" fillId="2" borderId="8" xfId="0" applyNumberFormat="1" applyFont="1" applyFill="1" applyBorder="1" applyAlignment="1" applyProtection="1">
      <alignment horizontal="center" vertical="center" wrapText="1"/>
    </xf>
    <xf numFmtId="0" fontId="20" fillId="3" borderId="4" xfId="0" applyFont="1" applyFill="1" applyBorder="1" applyAlignment="1" applyProtection="1">
      <alignment horizontal="center" vertical="center" wrapText="1"/>
    </xf>
    <xf numFmtId="0" fontId="20" fillId="3" borderId="5" xfId="0" applyFont="1" applyFill="1" applyBorder="1" applyAlignment="1" applyProtection="1">
      <alignment horizontal="center" vertical="center" wrapText="1"/>
    </xf>
    <xf numFmtId="0" fontId="20" fillId="3" borderId="6" xfId="0" applyFont="1" applyFill="1" applyBorder="1" applyAlignment="1" applyProtection="1">
      <alignment horizontal="center" vertical="center" wrapText="1"/>
    </xf>
    <xf numFmtId="0" fontId="20" fillId="3" borderId="9" xfId="0" applyFont="1" applyFill="1" applyBorder="1" applyAlignment="1" applyProtection="1">
      <alignment horizontal="center" vertical="center" wrapText="1"/>
    </xf>
    <xf numFmtId="0" fontId="20" fillId="3" borderId="10" xfId="0" applyFont="1" applyFill="1" applyBorder="1" applyAlignment="1" applyProtection="1">
      <alignment horizontal="center" vertical="center" wrapText="1"/>
    </xf>
    <xf numFmtId="0" fontId="20" fillId="3" borderId="11" xfId="0" applyFont="1" applyFill="1" applyBorder="1" applyAlignment="1" applyProtection="1">
      <alignment horizontal="center" vertical="center" wrapText="1"/>
    </xf>
    <xf numFmtId="0" fontId="9" fillId="0" borderId="1" xfId="0" applyFont="1" applyBorder="1" applyAlignment="1" applyProtection="1">
      <alignment horizontal="center"/>
    </xf>
    <xf numFmtId="0" fontId="9" fillId="0" borderId="2" xfId="0" applyFont="1" applyBorder="1" applyAlignment="1" applyProtection="1">
      <alignment horizontal="center"/>
    </xf>
    <xf numFmtId="0" fontId="9" fillId="0" borderId="3" xfId="0" applyFont="1" applyBorder="1" applyAlignment="1" applyProtection="1">
      <alignment horizontal="center"/>
    </xf>
    <xf numFmtId="0" fontId="8" fillId="0" borderId="12" xfId="0" applyFont="1" applyBorder="1" applyAlignment="1" applyProtection="1">
      <alignment horizontal="center" wrapText="1"/>
    </xf>
    <xf numFmtId="0" fontId="8" fillId="0" borderId="4" xfId="0" applyFont="1" applyBorder="1" applyAlignment="1" applyProtection="1">
      <alignment horizontal="center" wrapText="1"/>
    </xf>
    <xf numFmtId="0" fontId="8" fillId="0" borderId="6" xfId="0" applyFont="1" applyBorder="1" applyAlignment="1" applyProtection="1">
      <alignment horizontal="center" wrapText="1"/>
    </xf>
    <xf numFmtId="0" fontId="8" fillId="0" borderId="9" xfId="0" applyFont="1" applyBorder="1" applyAlignment="1" applyProtection="1">
      <alignment horizontal="center" wrapText="1"/>
    </xf>
    <xf numFmtId="0" fontId="8" fillId="0" borderId="11" xfId="0" applyFont="1" applyBorder="1" applyAlignment="1" applyProtection="1">
      <alignment horizontal="center" wrapText="1"/>
    </xf>
    <xf numFmtId="0" fontId="6" fillId="3" borderId="1" xfId="0" applyFont="1" applyFill="1" applyBorder="1" applyAlignment="1" applyProtection="1">
      <alignment horizontal="center"/>
    </xf>
    <xf numFmtId="0" fontId="6" fillId="3" borderId="2" xfId="0" applyFont="1" applyFill="1" applyBorder="1" applyAlignment="1" applyProtection="1">
      <alignment horizontal="center"/>
    </xf>
    <xf numFmtId="0" fontId="6" fillId="3" borderId="3" xfId="0" applyFont="1" applyFill="1" applyBorder="1" applyAlignment="1" applyProtection="1">
      <alignment horizontal="center"/>
    </xf>
    <xf numFmtId="0" fontId="4" fillId="0" borderId="12" xfId="4" applyFont="1" applyBorder="1" applyAlignment="1" applyProtection="1">
      <alignment horizontal="center"/>
    </xf>
    <xf numFmtId="0" fontId="12" fillId="6" borderId="9" xfId="0" applyFont="1" applyFill="1" applyBorder="1" applyAlignment="1" applyProtection="1">
      <alignment horizontal="right" wrapText="1"/>
    </xf>
    <xf numFmtId="0" fontId="12" fillId="6" borderId="11" xfId="0" applyFont="1" applyFill="1" applyBorder="1" applyAlignment="1" applyProtection="1">
      <alignment horizontal="right" wrapText="1"/>
    </xf>
    <xf numFmtId="0" fontId="9" fillId="6" borderId="4" xfId="0" applyFont="1" applyFill="1" applyBorder="1" applyAlignment="1" applyProtection="1">
      <alignment horizontal="center" vertical="center" wrapText="1"/>
    </xf>
    <xf numFmtId="0" fontId="9" fillId="6" borderId="6" xfId="0" applyFont="1" applyFill="1" applyBorder="1" applyAlignment="1" applyProtection="1">
      <alignment horizontal="center" vertical="center" wrapText="1"/>
    </xf>
    <xf numFmtId="0" fontId="9" fillId="6" borderId="7" xfId="0" applyFont="1" applyFill="1" applyBorder="1" applyAlignment="1" applyProtection="1">
      <alignment horizontal="center" vertical="center" wrapText="1"/>
    </xf>
    <xf numFmtId="0" fontId="9" fillId="6" borderId="8" xfId="0" applyFont="1" applyFill="1" applyBorder="1" applyAlignment="1" applyProtection="1">
      <alignment horizontal="center" vertical="center" wrapText="1"/>
    </xf>
    <xf numFmtId="0" fontId="9" fillId="6" borderId="9" xfId="0" applyFont="1" applyFill="1" applyBorder="1" applyAlignment="1" applyProtection="1">
      <alignment horizontal="center" vertical="center" wrapText="1"/>
    </xf>
    <xf numFmtId="0" fontId="9" fillId="6" borderId="11" xfId="0" applyFont="1" applyFill="1" applyBorder="1" applyAlignment="1" applyProtection="1">
      <alignment horizontal="center" vertical="center" wrapText="1"/>
    </xf>
    <xf numFmtId="0" fontId="9" fillId="0" borderId="12" xfId="0" applyFont="1" applyBorder="1" applyAlignment="1" applyProtection="1">
      <alignment horizontal="center" wrapText="1"/>
    </xf>
    <xf numFmtId="0" fontId="9" fillId="0" borderId="12" xfId="0" applyFont="1" applyBorder="1" applyAlignment="1" applyProtection="1">
      <alignment horizontal="center"/>
    </xf>
    <xf numFmtId="0" fontId="4" fillId="4" borderId="9" xfId="4" applyFont="1" applyFill="1" applyBorder="1" applyAlignment="1">
      <alignment horizontal="right"/>
    </xf>
    <xf numFmtId="0" fontId="4" fillId="4" borderId="10" xfId="4" applyFont="1" applyFill="1" applyBorder="1" applyAlignment="1">
      <alignment horizontal="right"/>
    </xf>
    <xf numFmtId="0" fontId="4" fillId="0" borderId="1" xfId="4" applyFont="1" applyBorder="1" applyAlignment="1">
      <alignment horizontal="center"/>
    </xf>
    <xf numFmtId="0" fontId="4" fillId="0" borderId="2" xfId="4" applyFont="1" applyBorder="1" applyAlignment="1">
      <alignment horizontal="center"/>
    </xf>
    <xf numFmtId="0" fontId="4" fillId="0" borderId="12" xfId="4" applyFont="1" applyBorder="1" applyAlignment="1">
      <alignment horizontal="right"/>
    </xf>
    <xf numFmtId="0" fontId="10" fillId="0" borderId="0" xfId="4" applyFont="1" applyAlignment="1">
      <alignment horizontal="right"/>
    </xf>
    <xf numFmtId="0" fontId="12" fillId="0" borderId="4" xfId="4" applyFont="1" applyBorder="1" applyAlignment="1">
      <alignment horizontal="right"/>
    </xf>
    <xf numFmtId="0" fontId="12" fillId="0" borderId="5" xfId="4" applyFont="1" applyBorder="1" applyAlignment="1">
      <alignment horizontal="right"/>
    </xf>
    <xf numFmtId="0" fontId="4" fillId="0" borderId="4" xfId="4" applyFont="1" applyBorder="1" applyAlignment="1">
      <alignment horizontal="center"/>
    </xf>
    <xf numFmtId="0" fontId="4" fillId="0" borderId="5" xfId="4" applyFont="1" applyBorder="1" applyAlignment="1">
      <alignment horizontal="center"/>
    </xf>
    <xf numFmtId="0" fontId="4" fillId="0" borderId="6" xfId="4" applyFont="1" applyBorder="1" applyAlignment="1">
      <alignment horizontal="center"/>
    </xf>
    <xf numFmtId="0" fontId="4" fillId="0" borderId="9" xfId="4" applyFont="1" applyBorder="1" applyAlignment="1">
      <alignment horizontal="center"/>
    </xf>
    <xf numFmtId="0" fontId="4" fillId="0" borderId="10" xfId="4" applyFont="1" applyBorder="1" applyAlignment="1">
      <alignment horizontal="center"/>
    </xf>
    <xf numFmtId="0" fontId="4" fillId="0" borderId="11" xfId="4" applyFont="1" applyBorder="1" applyAlignment="1">
      <alignment horizontal="center"/>
    </xf>
  </cellXfs>
  <cellStyles count="6">
    <cellStyle name="Comma" xfId="1" builtinId="3"/>
    <cellStyle name="Currency" xfId="2" builtinId="4"/>
    <cellStyle name="Normal" xfId="0" builtinId="0"/>
    <cellStyle name="Normal 2" xfId="4"/>
    <cellStyle name="Percent" xfId="3" builtinId="5"/>
    <cellStyle name="Percent 2" xfId="5"/>
  </cellStyles>
  <dxfs count="0"/>
  <tableStyles count="0" defaultTableStyle="TableStyleMedium2" defaultPivotStyle="PivotStyleLight16"/>
  <colors>
    <mruColors>
      <color rgb="FFF9FE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152404</xdr:colOff>
      <xdr:row>1</xdr:row>
      <xdr:rowOff>108140</xdr:rowOff>
    </xdr:from>
    <xdr:to>
      <xdr:col>0</xdr:col>
      <xdr:colOff>1135380</xdr:colOff>
      <xdr:row>1</xdr:row>
      <xdr:rowOff>990600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4" y="108140"/>
          <a:ext cx="982976" cy="8824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
  <sheetViews>
    <sheetView tabSelected="1" zoomScale="85" zoomScaleNormal="85" workbookViewId="0"/>
  </sheetViews>
  <sheetFormatPr defaultColWidth="8.85546875" defaultRowHeight="15" x14ac:dyDescent="0.25"/>
  <cols>
    <col min="1" max="1" width="17.28515625" style="61" customWidth="1"/>
    <col min="2" max="2" width="108" style="61" customWidth="1"/>
    <col min="3" max="16384" width="8.85546875" style="61"/>
  </cols>
  <sheetData>
    <row r="2" spans="1:2" s="53" customFormat="1" ht="79.150000000000006" customHeight="1" x14ac:dyDescent="0.3">
      <c r="A2" s="60"/>
      <c r="B2" s="203" t="s">
        <v>101</v>
      </c>
    </row>
    <row r="3" spans="1:2" s="53" customFormat="1" ht="13.9" x14ac:dyDescent="0.3"/>
    <row r="4" spans="1:2" ht="14.45" x14ac:dyDescent="0.3">
      <c r="B4" s="152" t="s">
        <v>109</v>
      </c>
    </row>
    <row r="5" spans="1:2" ht="14.45" x14ac:dyDescent="0.3">
      <c r="B5" s="62" t="s">
        <v>108</v>
      </c>
    </row>
  </sheetData>
  <sheetProtection algorithmName="SHA-512" hashValue="Y9ChDxobyGmO8hzGeFcIngt68HQ+gNPauS5ZEx6DG4gkzyRAo6G5EXG4NhY0K1z7N1yEB5HTlknAEwinax+v7A==" saltValue="aCmnfzX3Z6WIuxJQuKXGHw==" spinCount="100000"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C243"/>
  <sheetViews>
    <sheetView showGridLines="0" zoomScale="85" zoomScaleNormal="85" workbookViewId="0"/>
  </sheetViews>
  <sheetFormatPr defaultColWidth="9.140625" defaultRowHeight="12.75" x14ac:dyDescent="0.2"/>
  <cols>
    <col min="1" max="1" width="7.5703125" style="62" customWidth="1"/>
    <col min="2" max="2" width="10.7109375" style="62" customWidth="1"/>
    <col min="3" max="7" width="8.5703125" style="62" customWidth="1"/>
    <col min="8" max="8" width="9.28515625" style="62" customWidth="1"/>
    <col min="9" max="9" width="8.5703125" style="62" customWidth="1"/>
    <col min="10" max="10" width="8.7109375" style="64" customWidth="1"/>
    <col min="11" max="11" width="52" style="62" customWidth="1"/>
    <col min="12" max="12" width="0.85546875" style="62" customWidth="1"/>
    <col min="13" max="18" width="13.140625" style="62" customWidth="1"/>
    <col min="19" max="19" width="9.140625" style="62"/>
    <col min="20" max="20" width="10.5703125" style="62" customWidth="1"/>
    <col min="21" max="21" width="11" style="62" bestFit="1" customWidth="1"/>
    <col min="22" max="22" width="12.140625" style="62" customWidth="1"/>
    <col min="23" max="23" width="9.7109375" style="62" customWidth="1"/>
    <col min="24" max="24" width="9.140625" style="62"/>
    <col min="25" max="25" width="11" style="62" bestFit="1" customWidth="1"/>
    <col min="26" max="26" width="9.140625" style="62"/>
    <col min="27" max="27" width="16" style="62" bestFit="1" customWidth="1"/>
    <col min="28" max="16384" width="9.140625" style="62"/>
  </cols>
  <sheetData>
    <row r="1" spans="1:29" ht="12" customHeight="1" x14ac:dyDescent="0.35">
      <c r="A1" s="63"/>
    </row>
    <row r="2" spans="1:29" ht="15.75" customHeight="1" x14ac:dyDescent="0.2">
      <c r="A2" s="226" t="s">
        <v>83</v>
      </c>
      <c r="B2" s="227"/>
      <c r="C2" s="227"/>
      <c r="D2" s="227"/>
      <c r="E2" s="227"/>
      <c r="F2" s="227"/>
      <c r="G2" s="227"/>
      <c r="H2" s="227"/>
      <c r="I2" s="227"/>
      <c r="J2" s="227"/>
      <c r="K2" s="228"/>
      <c r="M2" s="62" t="s">
        <v>35</v>
      </c>
    </row>
    <row r="3" spans="1:29" ht="12.75" customHeight="1" x14ac:dyDescent="0.2">
      <c r="A3" s="229"/>
      <c r="B3" s="230"/>
      <c r="C3" s="230"/>
      <c r="D3" s="230"/>
      <c r="E3" s="230"/>
      <c r="F3" s="230"/>
      <c r="G3" s="230"/>
      <c r="H3" s="230"/>
      <c r="I3" s="230"/>
      <c r="J3" s="230"/>
      <c r="K3" s="231"/>
      <c r="M3" s="232" t="s">
        <v>73</v>
      </c>
      <c r="N3" s="233"/>
      <c r="O3" s="233"/>
      <c r="P3" s="233"/>
      <c r="Q3" s="233"/>
      <c r="R3" s="234"/>
    </row>
    <row r="4" spans="1:29" ht="15" customHeight="1" x14ac:dyDescent="0.3">
      <c r="A4" s="65"/>
      <c r="J4" s="66"/>
      <c r="K4" s="67" t="s">
        <v>36</v>
      </c>
      <c r="M4" s="68">
        <v>1</v>
      </c>
      <c r="N4" s="68">
        <v>2</v>
      </c>
      <c r="O4" s="68">
        <v>3</v>
      </c>
      <c r="P4" s="68">
        <v>4</v>
      </c>
      <c r="Q4" s="68">
        <v>5</v>
      </c>
      <c r="R4" s="68">
        <v>6</v>
      </c>
    </row>
    <row r="5" spans="1:29" ht="15" customHeight="1" x14ac:dyDescent="0.3">
      <c r="J5" s="66"/>
      <c r="K5" s="67" t="s">
        <v>37</v>
      </c>
      <c r="M5" s="69" t="s">
        <v>38</v>
      </c>
      <c r="N5" s="69" t="s">
        <v>39</v>
      </c>
      <c r="O5" s="69" t="s">
        <v>14</v>
      </c>
      <c r="P5" s="69" t="s">
        <v>15</v>
      </c>
      <c r="Q5" s="69" t="s">
        <v>16</v>
      </c>
      <c r="R5" s="69" t="s">
        <v>17</v>
      </c>
    </row>
    <row r="6" spans="1:29" ht="15" customHeight="1" x14ac:dyDescent="0.3">
      <c r="B6" s="70"/>
      <c r="C6" s="71"/>
      <c r="D6" s="71"/>
      <c r="E6" s="71"/>
      <c r="F6" s="71"/>
      <c r="J6" s="66"/>
      <c r="K6" s="67" t="s">
        <v>40</v>
      </c>
      <c r="M6" s="72">
        <v>9.0455274710190849</v>
      </c>
      <c r="N6" s="72">
        <v>5.6468430659084046</v>
      </c>
      <c r="O6" s="72">
        <v>3.4911820611303068</v>
      </c>
      <c r="P6" s="72">
        <v>1.8982062919061331</v>
      </c>
      <c r="Q6" s="72">
        <v>1.1000000000000001</v>
      </c>
      <c r="R6" s="72">
        <v>1.0521380763749435</v>
      </c>
      <c r="X6" s="73"/>
      <c r="Y6" s="73"/>
      <c r="Z6" s="73"/>
      <c r="AA6" s="73"/>
      <c r="AB6" s="73"/>
      <c r="AC6" s="73"/>
    </row>
    <row r="7" spans="1:29" ht="15" customHeight="1" x14ac:dyDescent="0.3">
      <c r="B7" s="74"/>
      <c r="C7" s="75"/>
      <c r="D7" s="76"/>
      <c r="E7" s="70"/>
      <c r="F7" s="70"/>
      <c r="J7" s="66"/>
      <c r="K7" s="67" t="s">
        <v>75</v>
      </c>
      <c r="M7" s="72">
        <v>3.3395648255057799</v>
      </c>
      <c r="N7" s="72">
        <v>1.8687767402537518</v>
      </c>
      <c r="O7" s="72">
        <v>1.0333411452176184</v>
      </c>
      <c r="P7" s="72">
        <v>1</v>
      </c>
      <c r="Q7" s="72">
        <v>1</v>
      </c>
      <c r="R7" s="72">
        <v>1</v>
      </c>
      <c r="X7" s="73"/>
      <c r="Y7" s="73"/>
      <c r="Z7" s="73"/>
      <c r="AA7" s="73"/>
      <c r="AB7" s="73"/>
      <c r="AC7" s="73"/>
    </row>
    <row r="8" spans="1:29" ht="15" customHeight="1" x14ac:dyDescent="0.3">
      <c r="B8" s="74"/>
      <c r="C8" s="75"/>
      <c r="D8" s="76"/>
      <c r="E8" s="70"/>
      <c r="F8" s="70"/>
      <c r="J8" s="66"/>
      <c r="K8" s="67" t="s">
        <v>64</v>
      </c>
      <c r="L8" s="77"/>
      <c r="M8" s="78">
        <f>$M$9*M14</f>
        <v>3.1051414267794994E-2</v>
      </c>
      <c r="N8" s="78">
        <f t="shared" ref="N8:R8" si="0">$M$9*N14</f>
        <v>0.26544803889011992</v>
      </c>
      <c r="O8" s="78">
        <f t="shared" si="0"/>
        <v>0.72789776447000176</v>
      </c>
      <c r="P8" s="78">
        <f t="shared" si="0"/>
        <v>7.2710342580356118</v>
      </c>
      <c r="Q8" s="78">
        <f t="shared" si="0"/>
        <v>21.315115568371063</v>
      </c>
      <c r="R8" s="78">
        <f t="shared" si="0"/>
        <v>133.15571262341388</v>
      </c>
    </row>
    <row r="9" spans="1:29" ht="15" customHeight="1" x14ac:dyDescent="0.3">
      <c r="B9" s="74"/>
      <c r="C9" s="75"/>
      <c r="D9" s="76"/>
      <c r="E9" s="70"/>
      <c r="F9" s="70"/>
      <c r="J9" s="66"/>
      <c r="K9" s="67" t="s">
        <v>62</v>
      </c>
      <c r="L9" s="77"/>
      <c r="M9" s="79">
        <v>1</v>
      </c>
      <c r="N9" s="79"/>
      <c r="O9" s="79"/>
      <c r="P9" s="79"/>
      <c r="Q9" s="79"/>
      <c r="R9" s="79"/>
      <c r="S9" s="62" t="s">
        <v>63</v>
      </c>
    </row>
    <row r="10" spans="1:29" ht="15" customHeight="1" x14ac:dyDescent="0.3">
      <c r="J10" s="66"/>
      <c r="K10" s="67" t="s">
        <v>54</v>
      </c>
      <c r="M10" s="80">
        <v>23.707000000000001</v>
      </c>
      <c r="N10" s="80">
        <v>31.69</v>
      </c>
      <c r="O10" s="80">
        <v>69.134</v>
      </c>
      <c r="P10" s="80">
        <v>2229.1390000000001</v>
      </c>
      <c r="Q10" s="80">
        <v>1578.89</v>
      </c>
      <c r="R10" s="80">
        <v>4141.7430000000004</v>
      </c>
      <c r="S10" s="81">
        <f>SUM(M10:R10)</f>
        <v>8074.3030000000008</v>
      </c>
      <c r="AA10" s="81"/>
    </row>
    <row r="11" spans="1:29" ht="15" customHeight="1" x14ac:dyDescent="0.3">
      <c r="J11" s="66"/>
      <c r="K11" s="67" t="s">
        <v>76</v>
      </c>
      <c r="M11" s="82">
        <f t="shared" ref="M11:R11" si="1">M10/(SUM($M10:$R10))</f>
        <v>2.936104825394836E-3</v>
      </c>
      <c r="N11" s="82">
        <f t="shared" si="1"/>
        <v>3.924796976283897E-3</v>
      </c>
      <c r="O11" s="82">
        <f t="shared" si="1"/>
        <v>8.5622251233326268E-3</v>
      </c>
      <c r="P11" s="82">
        <f t="shared" si="1"/>
        <v>0.27607819523245536</v>
      </c>
      <c r="Q11" s="82">
        <f t="shared" si="1"/>
        <v>0.19554505200015407</v>
      </c>
      <c r="R11" s="82">
        <f t="shared" si="1"/>
        <v>0.51295362584237925</v>
      </c>
    </row>
    <row r="12" spans="1:29" ht="15" customHeight="1" x14ac:dyDescent="0.2">
      <c r="C12" s="243" t="s">
        <v>95</v>
      </c>
      <c r="D12" s="236" t="s">
        <v>74</v>
      </c>
      <c r="E12" s="237"/>
      <c r="F12" s="235" t="s">
        <v>80</v>
      </c>
      <c r="G12" s="235" t="s">
        <v>81</v>
      </c>
      <c r="J12" s="66"/>
      <c r="K12" s="67" t="s">
        <v>104</v>
      </c>
      <c r="M12" s="83">
        <f>100000*$R$20</f>
        <v>211863.53139478777</v>
      </c>
      <c r="N12" s="83">
        <f>M12</f>
        <v>211863.53139478777</v>
      </c>
      <c r="O12" s="83">
        <f>N12</f>
        <v>211863.53139478777</v>
      </c>
      <c r="P12" s="83">
        <f>O12</f>
        <v>211863.53139478777</v>
      </c>
      <c r="Q12" s="83">
        <f>P12</f>
        <v>211863.53139478777</v>
      </c>
      <c r="R12" s="83">
        <f>Q12</f>
        <v>211863.53139478777</v>
      </c>
      <c r="AA12" s="84"/>
    </row>
    <row r="13" spans="1:29" ht="15" customHeight="1" x14ac:dyDescent="0.2">
      <c r="C13" s="243"/>
      <c r="D13" s="238"/>
      <c r="E13" s="239"/>
      <c r="F13" s="235"/>
      <c r="G13" s="235"/>
      <c r="J13" s="66"/>
      <c r="K13" s="67" t="s">
        <v>77</v>
      </c>
      <c r="M13" s="85">
        <f t="shared" ref="M13:R13" si="2">M12/M8/1000000</f>
        <v>6.8229913641815099</v>
      </c>
      <c r="N13" s="85">
        <f t="shared" si="2"/>
        <v>0.79813560605164979</v>
      </c>
      <c r="O13" s="85">
        <f t="shared" si="2"/>
        <v>0.29106220919506498</v>
      </c>
      <c r="P13" s="85">
        <f t="shared" si="2"/>
        <v>2.9138018592148148E-2</v>
      </c>
      <c r="Q13" s="85">
        <f t="shared" si="2"/>
        <v>9.9395910247452035E-3</v>
      </c>
      <c r="R13" s="85">
        <f t="shared" si="2"/>
        <v>1.5910960725656021E-3</v>
      </c>
    </row>
    <row r="14" spans="1:29" ht="15" customHeight="1" x14ac:dyDescent="0.2">
      <c r="C14" s="243"/>
      <c r="D14" s="157" t="s">
        <v>92</v>
      </c>
      <c r="E14" s="157" t="s">
        <v>93</v>
      </c>
      <c r="F14" s="235"/>
      <c r="G14" s="235"/>
      <c r="J14" s="86"/>
      <c r="K14" s="67" t="s">
        <v>53</v>
      </c>
      <c r="M14" s="87">
        <v>3.1051414267794994E-2</v>
      </c>
      <c r="N14" s="87">
        <v>0.26544803889011992</v>
      </c>
      <c r="O14" s="87">
        <v>0.72789776447000176</v>
      </c>
      <c r="P14" s="87">
        <v>7.2710342580356118</v>
      </c>
      <c r="Q14" s="87">
        <v>21.315115568371063</v>
      </c>
      <c r="R14" s="87">
        <v>133.15571262341388</v>
      </c>
    </row>
    <row r="15" spans="1:29" ht="15" customHeight="1" x14ac:dyDescent="0.3">
      <c r="C15" s="158" t="s">
        <v>1</v>
      </c>
      <c r="D15" s="159">
        <v>53</v>
      </c>
      <c r="E15" s="160">
        <f t="shared" ref="E15:E22" si="3">D15*1000/9.81</f>
        <v>5402.6503567787968</v>
      </c>
      <c r="F15" s="161">
        <v>5400</v>
      </c>
      <c r="G15" s="161">
        <v>6000</v>
      </c>
      <c r="J15" s="86"/>
      <c r="K15" s="67" t="s">
        <v>56</v>
      </c>
      <c r="M15" s="80">
        <v>1515298389.8399999</v>
      </c>
      <c r="N15" s="88"/>
      <c r="O15" s="88"/>
      <c r="P15" s="88"/>
      <c r="Q15" s="88"/>
      <c r="R15" s="88"/>
    </row>
    <row r="16" spans="1:29" ht="15" customHeight="1" x14ac:dyDescent="0.3">
      <c r="C16" s="162" t="s">
        <v>2</v>
      </c>
      <c r="D16" s="163">
        <v>80</v>
      </c>
      <c r="E16" s="164">
        <f t="shared" si="3"/>
        <v>8154.9439347604484</v>
      </c>
      <c r="F16" s="142">
        <v>8200</v>
      </c>
      <c r="G16" s="142">
        <v>8800</v>
      </c>
      <c r="J16" s="67"/>
      <c r="K16" s="89" t="s">
        <v>72</v>
      </c>
      <c r="L16" s="77"/>
      <c r="M16" s="90">
        <v>1.67</v>
      </c>
      <c r="N16" s="91"/>
      <c r="O16" s="91"/>
      <c r="P16" s="91"/>
      <c r="Q16" s="91"/>
      <c r="R16" s="91"/>
      <c r="S16" s="92"/>
      <c r="Z16" s="93"/>
    </row>
    <row r="17" spans="1:21" s="94" customFormat="1" ht="15" customHeight="1" x14ac:dyDescent="0.3">
      <c r="A17" s="62"/>
      <c r="C17" s="162" t="s">
        <v>5</v>
      </c>
      <c r="D17" s="163">
        <v>135</v>
      </c>
      <c r="E17" s="164">
        <f t="shared" si="3"/>
        <v>13761.467889908256</v>
      </c>
      <c r="F17" s="142">
        <v>13500</v>
      </c>
      <c r="G17" s="142">
        <v>15000</v>
      </c>
      <c r="H17" s="62"/>
      <c r="I17" s="62"/>
      <c r="J17" s="95"/>
      <c r="K17" s="95" t="s">
        <v>102</v>
      </c>
      <c r="M17" s="87">
        <v>1</v>
      </c>
      <c r="N17" s="96"/>
      <c r="O17" s="96"/>
      <c r="P17" s="96"/>
      <c r="Q17" s="96"/>
      <c r="R17" s="96"/>
    </row>
    <row r="18" spans="1:21" ht="15" customHeight="1" x14ac:dyDescent="0.3">
      <c r="C18" s="162" t="s">
        <v>7</v>
      </c>
      <c r="D18" s="163">
        <v>181</v>
      </c>
      <c r="E18" s="164">
        <f t="shared" si="3"/>
        <v>18450.560652395514</v>
      </c>
      <c r="F18" s="142">
        <v>16000</v>
      </c>
      <c r="G18" s="142">
        <v>18000</v>
      </c>
      <c r="J18" s="97"/>
      <c r="K18" s="67" t="s">
        <v>41</v>
      </c>
      <c r="M18" s="98">
        <f>M20*M15</f>
        <v>2530548311.0327997</v>
      </c>
      <c r="R18" s="62" t="s">
        <v>84</v>
      </c>
    </row>
    <row r="19" spans="1:21" ht="15" customHeight="1" x14ac:dyDescent="0.3">
      <c r="C19" s="162" t="s">
        <v>8</v>
      </c>
      <c r="D19" s="163">
        <v>71</v>
      </c>
      <c r="E19" s="164">
        <f t="shared" si="3"/>
        <v>7237.5127420998979</v>
      </c>
      <c r="F19" s="142">
        <v>10000</v>
      </c>
      <c r="G19" s="142">
        <v>11000</v>
      </c>
      <c r="J19" s="99"/>
      <c r="K19" s="67" t="s">
        <v>71</v>
      </c>
      <c r="M19" s="100">
        <f>M15*M$21</f>
        <v>87101789.190067455</v>
      </c>
      <c r="N19" s="62" t="s">
        <v>42</v>
      </c>
      <c r="O19" s="101"/>
      <c r="Q19" s="80">
        <v>87101789.190067396</v>
      </c>
      <c r="R19" s="102" t="s">
        <v>55</v>
      </c>
      <c r="T19" s="103"/>
    </row>
    <row r="20" spans="1:21" ht="15" customHeight="1" x14ac:dyDescent="0.3">
      <c r="C20" s="162" t="s">
        <v>9</v>
      </c>
      <c r="D20" s="163">
        <v>221</v>
      </c>
      <c r="E20" s="164">
        <f t="shared" si="3"/>
        <v>22528.032619775739</v>
      </c>
      <c r="F20" s="142">
        <v>18000</v>
      </c>
      <c r="G20" s="142">
        <v>22000</v>
      </c>
      <c r="J20" s="99"/>
      <c r="K20" s="67" t="s">
        <v>97</v>
      </c>
      <c r="M20" s="104">
        <f>$S$47*$V$47</f>
        <v>1.67</v>
      </c>
      <c r="N20" s="92"/>
      <c r="O20" s="92"/>
      <c r="P20" s="92" t="s">
        <v>57</v>
      </c>
      <c r="Q20" s="100">
        <f>M19</f>
        <v>87101789.190067455</v>
      </c>
      <c r="R20" s="87">
        <v>2.1186353139478777</v>
      </c>
      <c r="S20" s="62" t="s">
        <v>78</v>
      </c>
    </row>
    <row r="21" spans="1:21" ht="15" customHeight="1" x14ac:dyDescent="0.2">
      <c r="C21" s="165" t="s">
        <v>51</v>
      </c>
      <c r="D21" s="166">
        <v>106</v>
      </c>
      <c r="E21" s="164">
        <f t="shared" si="3"/>
        <v>10805.300713557594</v>
      </c>
      <c r="F21" s="142">
        <v>10800</v>
      </c>
      <c r="G21" s="142">
        <v>10800</v>
      </c>
      <c r="J21" s="97"/>
      <c r="K21" s="67" t="s">
        <v>68</v>
      </c>
      <c r="M21" s="105">
        <f>U47</f>
        <v>5.7481608753814167E-2</v>
      </c>
      <c r="N21" s="92" t="s">
        <v>69</v>
      </c>
      <c r="O21" s="92"/>
      <c r="P21" s="92" t="s">
        <v>60</v>
      </c>
      <c r="Q21" s="106">
        <f>Q20-Q19</f>
        <v>0</v>
      </c>
      <c r="R21" s="92"/>
      <c r="S21" s="107">
        <f>ABS(Q21)</f>
        <v>0</v>
      </c>
      <c r="T21" s="246" t="s">
        <v>111</v>
      </c>
      <c r="U21" s="247"/>
    </row>
    <row r="22" spans="1:21" ht="15" customHeight="1" x14ac:dyDescent="0.2">
      <c r="C22" s="167" t="s">
        <v>34</v>
      </c>
      <c r="D22" s="168">
        <v>0</v>
      </c>
      <c r="E22" s="169">
        <f t="shared" si="3"/>
        <v>0</v>
      </c>
      <c r="F22" s="170">
        <v>0</v>
      </c>
      <c r="G22" s="170">
        <v>0</v>
      </c>
      <c r="J22" s="62"/>
      <c r="K22" s="67" t="s">
        <v>70</v>
      </c>
      <c r="M22" s="108">
        <f>Q19/M15</f>
        <v>5.7481608753814133E-2</v>
      </c>
      <c r="N22" s="62" t="s">
        <v>69</v>
      </c>
      <c r="T22" s="248"/>
      <c r="U22" s="249"/>
    </row>
    <row r="23" spans="1:21" ht="15" customHeight="1" x14ac:dyDescent="0.2">
      <c r="J23" s="62"/>
      <c r="K23" s="89" t="s">
        <v>98</v>
      </c>
      <c r="M23" s="62">
        <v>5.7000000000000002E-2</v>
      </c>
      <c r="N23" s="62" t="s">
        <v>69</v>
      </c>
      <c r="T23" s="250"/>
      <c r="U23" s="251"/>
    </row>
    <row r="24" spans="1:21" ht="15" customHeight="1" x14ac:dyDescent="0.3">
      <c r="A24" s="240" t="s">
        <v>79</v>
      </c>
      <c r="B24" s="241"/>
      <c r="C24" s="241"/>
      <c r="D24" s="241"/>
      <c r="E24" s="241"/>
      <c r="F24" s="241"/>
      <c r="G24" s="241"/>
      <c r="H24" s="241"/>
      <c r="I24" s="242"/>
    </row>
    <row r="25" spans="1:21" s="94" customFormat="1" ht="15" customHeight="1" x14ac:dyDescent="0.3">
      <c r="A25" s="109"/>
      <c r="B25" s="110" t="s">
        <v>86</v>
      </c>
      <c r="C25" s="111" t="s">
        <v>85</v>
      </c>
      <c r="D25" s="111" t="s">
        <v>87</v>
      </c>
      <c r="E25" s="111" t="s">
        <v>88</v>
      </c>
      <c r="F25" s="111" t="s">
        <v>89</v>
      </c>
      <c r="G25" s="111" t="s">
        <v>90</v>
      </c>
      <c r="H25" s="111" t="s">
        <v>91</v>
      </c>
      <c r="I25" s="112"/>
      <c r="J25" s="113"/>
    </row>
    <row r="26" spans="1:21" ht="15" customHeight="1" x14ac:dyDescent="0.3">
      <c r="A26" s="244" t="s">
        <v>110</v>
      </c>
      <c r="B26" s="245"/>
      <c r="C26" s="205" t="s">
        <v>1</v>
      </c>
      <c r="D26" s="206" t="s">
        <v>5</v>
      </c>
      <c r="E26" s="206" t="s">
        <v>5</v>
      </c>
      <c r="F26" s="206" t="s">
        <v>5</v>
      </c>
      <c r="G26" s="206" t="s">
        <v>34</v>
      </c>
      <c r="H26" s="206" t="s">
        <v>34</v>
      </c>
      <c r="I26" s="114" t="s">
        <v>23</v>
      </c>
      <c r="L26" s="115"/>
      <c r="M26" s="116"/>
      <c r="N26" s="116"/>
      <c r="O26" s="116"/>
      <c r="P26" s="116"/>
      <c r="Q26" s="116"/>
      <c r="R26" s="116"/>
    </row>
    <row r="27" spans="1:21" ht="15" customHeight="1" x14ac:dyDescent="0.2">
      <c r="A27" s="222" t="s">
        <v>96</v>
      </c>
      <c r="B27" s="196" t="s">
        <v>105</v>
      </c>
      <c r="C27" s="173">
        <v>5403</v>
      </c>
      <c r="D27" s="174">
        <v>13761</v>
      </c>
      <c r="E27" s="174">
        <v>13761</v>
      </c>
      <c r="F27" s="174">
        <v>13761</v>
      </c>
      <c r="G27" s="174">
        <v>0</v>
      </c>
      <c r="H27" s="174">
        <v>0</v>
      </c>
      <c r="I27" s="117"/>
      <c r="K27" s="118" t="s">
        <v>43</v>
      </c>
      <c r="L27" s="119"/>
      <c r="M27" s="120">
        <f>'ESA Calculation'!AB18</f>
        <v>3.4365727075268544</v>
      </c>
      <c r="N27" s="121">
        <f>'ESA Calculation'!AC18</f>
        <v>3.6613698016681568</v>
      </c>
      <c r="O27" s="121">
        <f>'ESA Calculation'!AD18</f>
        <v>3.8053034223541653</v>
      </c>
      <c r="P27" s="121">
        <f>'ESA Calculation'!AE18</f>
        <v>3.807025907038279</v>
      </c>
      <c r="Q27" s="121">
        <f>'ESA Calculation'!AF18</f>
        <v>3.8047573082507764</v>
      </c>
      <c r="R27" s="122">
        <f>'ESA Calculation'!AG18</f>
        <v>3.8046214416660877</v>
      </c>
      <c r="S27" s="123"/>
      <c r="T27" s="124"/>
    </row>
    <row r="28" spans="1:21" ht="15" customHeight="1" x14ac:dyDescent="0.2">
      <c r="A28" s="223"/>
      <c r="B28" s="197" t="s">
        <v>106</v>
      </c>
      <c r="C28" s="175">
        <v>5400</v>
      </c>
      <c r="D28" s="176">
        <v>13800</v>
      </c>
      <c r="E28" s="176">
        <v>12400</v>
      </c>
      <c r="F28" s="176">
        <v>12400</v>
      </c>
      <c r="G28" s="176">
        <v>0</v>
      </c>
      <c r="H28" s="176">
        <v>0</v>
      </c>
      <c r="I28" s="172">
        <f>SUM(C28:H28)</f>
        <v>44000</v>
      </c>
      <c r="K28" s="127" t="s">
        <v>44</v>
      </c>
      <c r="L28" s="92"/>
      <c r="M28" s="128">
        <f>M27*M$13</f>
        <v>23.447705905837598</v>
      </c>
      <c r="N28" s="129">
        <f t="shared" ref="N28:R28" si="4">N27*N$13</f>
        <v>2.9222696056336233</v>
      </c>
      <c r="O28" s="129">
        <f t="shared" si="4"/>
        <v>1.1075800207679447</v>
      </c>
      <c r="P28" s="129">
        <f t="shared" si="4"/>
        <v>0.11092919166007104</v>
      </c>
      <c r="Q28" s="129">
        <f t="shared" si="4"/>
        <v>3.7817731592423139E-2</v>
      </c>
      <c r="R28" s="130">
        <f t="shared" si="4"/>
        <v>6.0535182334337913E-3</v>
      </c>
    </row>
    <row r="29" spans="1:21" ht="15" customHeight="1" x14ac:dyDescent="0.2">
      <c r="A29" s="223"/>
      <c r="B29" s="197"/>
      <c r="C29" s="125"/>
      <c r="D29" s="126"/>
      <c r="E29" s="126"/>
      <c r="F29" s="126"/>
      <c r="G29" s="131"/>
      <c r="H29" s="126" t="s">
        <v>24</v>
      </c>
      <c r="I29" s="132">
        <v>15763</v>
      </c>
      <c r="K29" s="127" t="s">
        <v>45</v>
      </c>
      <c r="L29" s="92"/>
      <c r="M29" s="128">
        <f>M28*M$10</f>
        <v>555.87476390969198</v>
      </c>
      <c r="N29" s="129">
        <f t="shared" ref="N29:R29" si="5">N28*N$10</f>
        <v>92.60672380252953</v>
      </c>
      <c r="O29" s="129">
        <f t="shared" si="5"/>
        <v>76.571437155771093</v>
      </c>
      <c r="P29" s="129">
        <f t="shared" si="5"/>
        <v>247.2765873679391</v>
      </c>
      <c r="Q29" s="129">
        <f t="shared" si="5"/>
        <v>59.710038233960972</v>
      </c>
      <c r="R29" s="130">
        <f t="shared" si="5"/>
        <v>25.072116768696773</v>
      </c>
    </row>
    <row r="30" spans="1:21" ht="15" customHeight="1" x14ac:dyDescent="0.2">
      <c r="A30" s="224"/>
      <c r="B30" s="198"/>
      <c r="C30" s="125"/>
      <c r="D30" s="126"/>
      <c r="E30" s="126"/>
      <c r="F30" s="126"/>
      <c r="G30" s="131"/>
      <c r="H30" s="126" t="s">
        <v>25</v>
      </c>
      <c r="I30" s="133">
        <f>I28-I29</f>
        <v>28237</v>
      </c>
      <c r="K30" s="134" t="s">
        <v>46</v>
      </c>
      <c r="L30" s="92"/>
      <c r="M30" s="215">
        <f>SUM(M29:R29)/SUM(M$10:R$10)</f>
        <v>0.13092296229638514</v>
      </c>
      <c r="N30" s="216"/>
      <c r="O30" s="216"/>
      <c r="P30" s="216"/>
      <c r="Q30" s="216"/>
      <c r="R30" s="217"/>
    </row>
    <row r="31" spans="1:21" ht="15" customHeight="1" x14ac:dyDescent="0.2">
      <c r="A31" s="222" t="s">
        <v>32</v>
      </c>
      <c r="B31" s="199" t="s">
        <v>107</v>
      </c>
      <c r="C31" s="202">
        <v>5400</v>
      </c>
      <c r="D31" s="171">
        <v>14200</v>
      </c>
      <c r="E31" s="171">
        <v>12700</v>
      </c>
      <c r="F31" s="171">
        <v>12700</v>
      </c>
      <c r="G31" s="171">
        <v>0</v>
      </c>
      <c r="H31" s="171">
        <v>0</v>
      </c>
      <c r="I31" s="177">
        <f>SUM(C31:H31)</f>
        <v>45000</v>
      </c>
      <c r="K31" s="118" t="s">
        <v>43</v>
      </c>
      <c r="L31" s="92"/>
      <c r="M31" s="135">
        <f>'ESA Calculation'!AB19</f>
        <v>3.8565450668507797</v>
      </c>
      <c r="N31" s="136">
        <f>'ESA Calculation'!AC19</f>
        <v>3.9145003053936565</v>
      </c>
      <c r="O31" s="136">
        <f>'ESA Calculation'!AD19</f>
        <v>3.9561620269328523</v>
      </c>
      <c r="P31" s="136">
        <f>'ESA Calculation'!AE19</f>
        <v>3.906663615433029</v>
      </c>
      <c r="Q31" s="136">
        <f>'ESA Calculation'!AF19</f>
        <v>3.8803882167332073</v>
      </c>
      <c r="R31" s="137">
        <f>'ESA Calculation'!AG19</f>
        <v>3.8788335278209938</v>
      </c>
    </row>
    <row r="32" spans="1:21" ht="15" customHeight="1" x14ac:dyDescent="0.2">
      <c r="A32" s="223"/>
      <c r="B32" s="200"/>
      <c r="C32" s="192"/>
      <c r="D32" s="193"/>
      <c r="E32" s="193"/>
      <c r="F32" s="193"/>
      <c r="G32" s="179"/>
      <c r="H32" s="225" t="s">
        <v>94</v>
      </c>
      <c r="I32" s="180">
        <f>I31-I28</f>
        <v>1000</v>
      </c>
      <c r="K32" s="127" t="s">
        <v>44</v>
      </c>
      <c r="L32" s="92"/>
      <c r="M32" s="138">
        <f>M31*M$13</f>
        <v>26.313173686699674</v>
      </c>
      <c r="N32" s="139">
        <f t="shared" ref="N32:R32" si="6">N31*N$13</f>
        <v>3.124302073634734</v>
      </c>
      <c r="O32" s="139">
        <f t="shared" si="6"/>
        <v>1.1514892594927022</v>
      </c>
      <c r="P32" s="139">
        <f t="shared" si="6"/>
        <v>0.11383243705975631</v>
      </c>
      <c r="Q32" s="139">
        <f t="shared" si="6"/>
        <v>3.8569471891568431E-2</v>
      </c>
      <c r="R32" s="140">
        <f t="shared" si="6"/>
        <v>6.1715967922517621E-3</v>
      </c>
    </row>
    <row r="33" spans="1:22" ht="15" customHeight="1" x14ac:dyDescent="0.2">
      <c r="A33" s="223"/>
      <c r="B33" s="200"/>
      <c r="C33" s="194"/>
      <c r="D33" s="178"/>
      <c r="E33" s="178"/>
      <c r="F33" s="178"/>
      <c r="G33" s="179"/>
      <c r="H33" s="225"/>
      <c r="I33" s="181">
        <f>I32/I28</f>
        <v>2.2727272727272728E-2</v>
      </c>
      <c r="K33" s="127" t="s">
        <v>45</v>
      </c>
      <c r="L33" s="92"/>
      <c r="M33" s="138">
        <f>M32*M$10</f>
        <v>623.80640859058917</v>
      </c>
      <c r="N33" s="139">
        <f t="shared" ref="N33:R33" si="7">N32*N$10</f>
        <v>99.009132713484718</v>
      </c>
      <c r="O33" s="139">
        <f t="shared" si="7"/>
        <v>79.607058465768475</v>
      </c>
      <c r="P33" s="139">
        <f t="shared" si="7"/>
        <v>253.74832491494811</v>
      </c>
      <c r="Q33" s="139">
        <f t="shared" si="7"/>
        <v>60.896953474878487</v>
      </c>
      <c r="R33" s="140">
        <f t="shared" si="7"/>
        <v>25.561167813131192</v>
      </c>
    </row>
    <row r="34" spans="1:22" ht="15" customHeight="1" x14ac:dyDescent="0.2">
      <c r="A34" s="223"/>
      <c r="B34" s="200"/>
      <c r="C34" s="194"/>
      <c r="D34" s="178"/>
      <c r="E34" s="178"/>
      <c r="F34" s="178"/>
      <c r="G34" s="179"/>
      <c r="H34" s="182" t="s">
        <v>25</v>
      </c>
      <c r="I34" s="183">
        <f>I31-I29</f>
        <v>29237</v>
      </c>
      <c r="K34" s="134" t="s">
        <v>46</v>
      </c>
      <c r="L34" s="92"/>
      <c r="M34" s="218">
        <f>SUM(M33:R33)/SUM(M$10:R$10)</f>
        <v>0.14151426395229411</v>
      </c>
      <c r="N34" s="219"/>
      <c r="O34" s="219"/>
      <c r="P34" s="219"/>
      <c r="Q34" s="219"/>
      <c r="R34" s="220"/>
    </row>
    <row r="35" spans="1:22" ht="15" customHeight="1" x14ac:dyDescent="0.2">
      <c r="A35" s="223"/>
      <c r="B35" s="200"/>
      <c r="C35" s="184"/>
      <c r="D35" s="182"/>
      <c r="E35" s="182"/>
      <c r="F35" s="182"/>
      <c r="G35" s="179"/>
      <c r="H35" s="182" t="s">
        <v>26</v>
      </c>
      <c r="I35" s="185">
        <f>I30/I34</f>
        <v>0.96579676437390982</v>
      </c>
      <c r="K35" s="134" t="s">
        <v>47</v>
      </c>
      <c r="L35" s="92"/>
      <c r="M35" s="218">
        <f>M34-M$30</f>
        <v>1.0591301655908963E-2</v>
      </c>
      <c r="N35" s="219"/>
      <c r="O35" s="219"/>
      <c r="P35" s="219"/>
      <c r="Q35" s="219"/>
      <c r="R35" s="220"/>
    </row>
    <row r="36" spans="1:22" ht="15" customHeight="1" x14ac:dyDescent="0.2">
      <c r="A36" s="223"/>
      <c r="B36" s="200"/>
      <c r="C36" s="184"/>
      <c r="D36" s="182"/>
      <c r="E36" s="182"/>
      <c r="F36" s="182"/>
      <c r="G36" s="179"/>
      <c r="H36" s="187"/>
      <c r="I36" s="188"/>
      <c r="K36" s="141"/>
      <c r="L36" s="142"/>
      <c r="M36" s="143"/>
      <c r="N36" s="144"/>
      <c r="O36" s="144"/>
      <c r="P36" s="144"/>
      <c r="Q36" s="144"/>
      <c r="R36" s="145"/>
    </row>
    <row r="37" spans="1:22" ht="15" customHeight="1" x14ac:dyDescent="0.2">
      <c r="A37" s="223"/>
      <c r="B37" s="200"/>
      <c r="C37" s="186"/>
      <c r="D37" s="187"/>
      <c r="E37" s="187"/>
      <c r="F37" s="187"/>
      <c r="G37" s="187"/>
      <c r="H37" s="187"/>
      <c r="I37" s="188"/>
      <c r="K37" s="127" t="s">
        <v>103</v>
      </c>
      <c r="L37" s="142"/>
      <c r="M37" s="80">
        <v>87541212.571690798</v>
      </c>
      <c r="N37" s="146"/>
      <c r="O37" s="144"/>
      <c r="P37" s="144"/>
      <c r="Q37" s="144"/>
      <c r="R37" s="145"/>
    </row>
    <row r="38" spans="1:22" ht="15" customHeight="1" x14ac:dyDescent="0.2">
      <c r="A38" s="223"/>
      <c r="B38" s="200"/>
      <c r="C38" s="186"/>
      <c r="D38" s="187"/>
      <c r="E38" s="187"/>
      <c r="F38" s="187"/>
      <c r="G38" s="187"/>
      <c r="H38" s="187"/>
      <c r="I38" s="188"/>
      <c r="K38" s="127" t="s">
        <v>48</v>
      </c>
      <c r="L38" s="142"/>
      <c r="M38" s="80">
        <v>100</v>
      </c>
      <c r="N38" s="221"/>
      <c r="O38" s="221"/>
      <c r="P38" s="144"/>
      <c r="Q38" s="144"/>
      <c r="R38" s="145"/>
    </row>
    <row r="39" spans="1:22" ht="15" customHeight="1" x14ac:dyDescent="0.2">
      <c r="A39" s="223"/>
      <c r="B39" s="200"/>
      <c r="C39" s="186"/>
      <c r="D39" s="187"/>
      <c r="E39" s="187"/>
      <c r="F39" s="187"/>
      <c r="G39" s="187"/>
      <c r="H39" s="187"/>
      <c r="I39" s="189"/>
      <c r="K39" s="127" t="s">
        <v>65</v>
      </c>
      <c r="L39" s="142"/>
      <c r="M39" s="143">
        <f>M37*M38/100</f>
        <v>87541212.571690783</v>
      </c>
      <c r="N39" s="144"/>
      <c r="O39" s="144"/>
      <c r="P39" s="144"/>
      <c r="Q39" s="144"/>
      <c r="R39" s="145"/>
      <c r="S39" s="115"/>
    </row>
    <row r="40" spans="1:22" ht="15" customHeight="1" x14ac:dyDescent="0.2">
      <c r="A40" s="223"/>
      <c r="B40" s="200"/>
      <c r="C40" s="186"/>
      <c r="D40" s="187"/>
      <c r="E40" s="187"/>
      <c r="F40" s="187"/>
      <c r="G40" s="187"/>
      <c r="H40" s="187"/>
      <c r="I40" s="189"/>
      <c r="K40" s="127" t="s">
        <v>49</v>
      </c>
      <c r="L40" s="92"/>
      <c r="M40" s="147">
        <f>M39*I35</f>
        <v>84547019.851107597</v>
      </c>
      <c r="N40" s="144"/>
      <c r="O40" s="144"/>
      <c r="P40" s="144"/>
      <c r="Q40" s="144"/>
      <c r="R40" s="145"/>
      <c r="S40" s="115"/>
    </row>
    <row r="41" spans="1:22" ht="15" customHeight="1" x14ac:dyDescent="0.2">
      <c r="A41" s="224"/>
      <c r="B41" s="201"/>
      <c r="C41" s="195"/>
      <c r="D41" s="190"/>
      <c r="E41" s="190"/>
      <c r="F41" s="190"/>
      <c r="G41" s="190"/>
      <c r="H41" s="190"/>
      <c r="I41" s="191"/>
      <c r="K41" s="134" t="s">
        <v>50</v>
      </c>
      <c r="L41" s="148"/>
      <c r="M41" s="149">
        <f>M40*M34-M39*M30</f>
        <v>503454.41068618</v>
      </c>
      <c r="N41" s="150"/>
      <c r="O41" s="150"/>
      <c r="P41" s="150"/>
      <c r="Q41" s="150"/>
      <c r="R41" s="151"/>
    </row>
    <row r="42" spans="1:22" ht="15" customHeight="1" x14ac:dyDescent="0.3">
      <c r="A42" s="152"/>
      <c r="B42" s="152"/>
      <c r="C42" s="152"/>
      <c r="D42" s="152"/>
      <c r="E42" s="152"/>
      <c r="F42" s="152"/>
      <c r="G42" s="152"/>
      <c r="H42" s="152"/>
      <c r="I42" s="152"/>
      <c r="J42" s="152"/>
      <c r="K42" s="152"/>
      <c r="L42" s="152"/>
      <c r="M42" s="152"/>
      <c r="N42" s="152"/>
      <c r="O42" s="152"/>
      <c r="P42" s="152"/>
      <c r="Q42" s="152"/>
      <c r="R42" s="152"/>
    </row>
    <row r="43" spans="1:22" ht="15" customHeight="1" x14ac:dyDescent="0.3">
      <c r="A43" s="152"/>
      <c r="B43" s="152"/>
      <c r="C43" s="152"/>
      <c r="D43" s="152"/>
      <c r="E43" s="152"/>
      <c r="F43" s="152"/>
      <c r="G43" s="152"/>
      <c r="H43" s="152"/>
      <c r="I43" s="152"/>
      <c r="J43" s="152"/>
      <c r="K43" s="152"/>
      <c r="L43" s="152"/>
      <c r="M43" s="152"/>
      <c r="N43" s="152"/>
      <c r="O43" s="152"/>
      <c r="P43" s="152"/>
      <c r="Q43" s="152"/>
      <c r="R43" s="152"/>
    </row>
    <row r="44" spans="1:22" ht="15" customHeight="1" x14ac:dyDescent="0.25">
      <c r="A44" s="152"/>
      <c r="B44" s="152"/>
      <c r="C44" s="152"/>
      <c r="D44" s="152"/>
      <c r="E44" s="152"/>
      <c r="F44" s="152"/>
      <c r="G44" s="152"/>
      <c r="H44" s="152"/>
      <c r="I44" s="152"/>
      <c r="J44" s="152"/>
      <c r="K44" s="152"/>
      <c r="L44" s="152"/>
      <c r="M44" s="152"/>
      <c r="N44" s="152"/>
      <c r="O44" s="152"/>
      <c r="P44" s="152"/>
      <c r="Q44" s="152"/>
      <c r="R44" s="152"/>
      <c r="S44" s="252" t="s">
        <v>58</v>
      </c>
      <c r="T44" s="253" t="s">
        <v>59</v>
      </c>
      <c r="U44" s="252" t="s">
        <v>61</v>
      </c>
      <c r="V44" s="252" t="s">
        <v>66</v>
      </c>
    </row>
    <row r="45" spans="1:22" ht="15" customHeight="1" x14ac:dyDescent="0.25">
      <c r="A45" s="152"/>
      <c r="B45" s="152"/>
      <c r="C45" s="152"/>
      <c r="D45" s="152"/>
      <c r="E45" s="152"/>
      <c r="F45" s="152"/>
      <c r="G45" s="152"/>
      <c r="H45" s="152"/>
      <c r="I45" s="152"/>
      <c r="J45" s="152"/>
      <c r="K45" s="152"/>
      <c r="L45" s="152"/>
      <c r="M45" s="152"/>
      <c r="N45" s="152"/>
      <c r="O45" s="152"/>
      <c r="P45" s="152"/>
      <c r="Q45" s="152"/>
      <c r="R45" s="152"/>
      <c r="S45" s="252"/>
      <c r="T45" s="253"/>
      <c r="U45" s="252"/>
      <c r="V45" s="252"/>
    </row>
    <row r="46" spans="1:22" ht="15" customHeight="1" x14ac:dyDescent="0.25">
      <c r="A46" s="152"/>
      <c r="B46" s="152"/>
      <c r="C46" s="152"/>
      <c r="D46" s="152"/>
      <c r="E46" s="152"/>
      <c r="F46" s="152"/>
      <c r="G46" s="152"/>
      <c r="H46" s="152"/>
      <c r="I46" s="152"/>
      <c r="J46" s="152"/>
      <c r="K46" s="152"/>
      <c r="L46" s="152"/>
      <c r="M46" s="152"/>
      <c r="N46" s="152"/>
      <c r="O46" s="152"/>
      <c r="P46" s="152"/>
      <c r="Q46" s="152"/>
      <c r="R46" s="152"/>
      <c r="S46" s="252"/>
      <c r="T46" s="253"/>
      <c r="U46" s="252"/>
      <c r="V46" s="252"/>
    </row>
    <row r="47" spans="1:22" ht="15" customHeight="1" x14ac:dyDescent="0.25">
      <c r="A47" s="152"/>
      <c r="B47" s="152"/>
      <c r="C47" s="152"/>
      <c r="D47" s="152"/>
      <c r="E47" s="152"/>
      <c r="F47" s="152"/>
      <c r="G47" s="152"/>
      <c r="H47" s="152"/>
      <c r="I47" s="152"/>
      <c r="J47" s="153">
        <f>1/V47</f>
        <v>2.2776495845325102</v>
      </c>
      <c r="K47" s="118" t="s">
        <v>43</v>
      </c>
      <c r="L47" s="119"/>
      <c r="M47" s="120">
        <f>'ESA Calculation'!AB18</f>
        <v>3.4365727075268544</v>
      </c>
      <c r="N47" s="121">
        <f>'ESA Calculation'!AC18</f>
        <v>3.6613698016681568</v>
      </c>
      <c r="O47" s="121">
        <f>'ESA Calculation'!AD18</f>
        <v>3.8053034223541653</v>
      </c>
      <c r="P47" s="121">
        <f>'ESA Calculation'!AE18</f>
        <v>3.807025907038279</v>
      </c>
      <c r="Q47" s="121">
        <f>'ESA Calculation'!AF18</f>
        <v>3.8047573082507764</v>
      </c>
      <c r="R47" s="121">
        <f>'ESA Calculation'!AG18</f>
        <v>3.8046214416660877</v>
      </c>
      <c r="S47" s="154">
        <f>SUMPRODUCT(M10:R10,M47:R47)/SUM(M10:R10)</f>
        <v>3.8036748061692922</v>
      </c>
      <c r="T47" s="155">
        <f>M50</f>
        <v>0.13092296229638514</v>
      </c>
      <c r="U47" s="155">
        <f>M50*V47</f>
        <v>5.7481608753814167E-2</v>
      </c>
      <c r="V47" s="156">
        <f>M16/S47</f>
        <v>0.43904909991027041</v>
      </c>
    </row>
    <row r="48" spans="1:22" ht="15" customHeight="1" x14ac:dyDescent="0.25">
      <c r="A48" s="152"/>
      <c r="B48" s="152"/>
      <c r="C48" s="152"/>
      <c r="D48" s="152"/>
      <c r="E48" s="152"/>
      <c r="F48" s="152"/>
      <c r="G48" s="152"/>
      <c r="H48" s="152"/>
      <c r="I48" s="152"/>
      <c r="J48" s="214" t="s">
        <v>67</v>
      </c>
      <c r="K48" s="127" t="s">
        <v>44</v>
      </c>
      <c r="L48" s="92"/>
      <c r="M48" s="128">
        <f>M47*M$13</f>
        <v>23.447705905837598</v>
      </c>
      <c r="N48" s="129">
        <f t="shared" ref="N48:R48" si="8">N47*N$13</f>
        <v>2.9222696056336233</v>
      </c>
      <c r="O48" s="129">
        <f t="shared" si="8"/>
        <v>1.1075800207679447</v>
      </c>
      <c r="P48" s="129">
        <f t="shared" si="8"/>
        <v>0.11092919166007104</v>
      </c>
      <c r="Q48" s="129">
        <f t="shared" si="8"/>
        <v>3.7817731592423139E-2</v>
      </c>
      <c r="R48" s="130">
        <f t="shared" si="8"/>
        <v>6.0535182334337913E-3</v>
      </c>
    </row>
    <row r="49" spans="1:19" ht="15" customHeight="1" x14ac:dyDescent="0.25">
      <c r="A49" s="152"/>
      <c r="B49" s="152"/>
      <c r="C49" s="152"/>
      <c r="D49" s="152"/>
      <c r="E49" s="152"/>
      <c r="F49" s="152"/>
      <c r="G49" s="152"/>
      <c r="H49" s="152"/>
      <c r="I49" s="152"/>
      <c r="J49" s="214"/>
      <c r="K49" s="127" t="s">
        <v>45</v>
      </c>
      <c r="L49" s="92"/>
      <c r="M49" s="128">
        <f>M48*M$10</f>
        <v>555.87476390969198</v>
      </c>
      <c r="N49" s="129">
        <f t="shared" ref="N49:R49" si="9">N48*N$10</f>
        <v>92.60672380252953</v>
      </c>
      <c r="O49" s="129">
        <f t="shared" si="9"/>
        <v>76.571437155771093</v>
      </c>
      <c r="P49" s="129">
        <f t="shared" si="9"/>
        <v>247.2765873679391</v>
      </c>
      <c r="Q49" s="129">
        <f t="shared" si="9"/>
        <v>59.710038233960972</v>
      </c>
      <c r="R49" s="130">
        <f t="shared" si="9"/>
        <v>25.072116768696773</v>
      </c>
    </row>
    <row r="50" spans="1:19" ht="15" customHeight="1" x14ac:dyDescent="0.25">
      <c r="A50" s="152"/>
      <c r="B50" s="152"/>
      <c r="C50" s="152"/>
      <c r="D50" s="152"/>
      <c r="E50" s="152"/>
      <c r="F50" s="152"/>
      <c r="G50" s="152"/>
      <c r="H50" s="152"/>
      <c r="I50" s="152"/>
      <c r="J50" s="214"/>
      <c r="K50" s="134" t="s">
        <v>46</v>
      </c>
      <c r="L50" s="92"/>
      <c r="M50" s="211">
        <f>SUM(M49:R49)/SUM(M$10:R$10)</f>
        <v>0.13092296229638514</v>
      </c>
      <c r="N50" s="212"/>
      <c r="O50" s="212"/>
      <c r="P50" s="212"/>
      <c r="Q50" s="212"/>
      <c r="R50" s="213"/>
    </row>
    <row r="51" spans="1:19" ht="15" customHeight="1" x14ac:dyDescent="0.25">
      <c r="A51" s="152"/>
      <c r="B51" s="152"/>
      <c r="C51" s="152"/>
      <c r="D51" s="152"/>
      <c r="E51" s="152"/>
      <c r="F51" s="152"/>
      <c r="G51" s="152"/>
      <c r="H51" s="152"/>
      <c r="I51" s="152"/>
      <c r="J51" s="152"/>
      <c r="K51" s="152"/>
      <c r="L51" s="152"/>
      <c r="M51" s="152"/>
      <c r="N51" s="152"/>
      <c r="O51" s="152"/>
      <c r="P51" s="152"/>
      <c r="Q51" s="152"/>
      <c r="R51" s="152"/>
    </row>
    <row r="52" spans="1:19" ht="15" customHeight="1" x14ac:dyDescent="0.25">
      <c r="A52" s="152"/>
      <c r="B52" s="152"/>
      <c r="C52" s="152"/>
      <c r="D52" s="152"/>
      <c r="E52" s="152"/>
      <c r="F52" s="152"/>
      <c r="G52" s="152"/>
      <c r="H52" s="152"/>
      <c r="I52" s="152"/>
      <c r="J52" s="152"/>
      <c r="K52" s="152"/>
      <c r="L52" s="152"/>
      <c r="M52" s="152"/>
      <c r="N52" s="152"/>
      <c r="O52" s="152"/>
      <c r="P52" s="152"/>
      <c r="Q52" s="152"/>
      <c r="R52" s="152"/>
    </row>
    <row r="53" spans="1:19" ht="15" customHeight="1" x14ac:dyDescent="0.25">
      <c r="A53" s="152"/>
      <c r="B53" s="152"/>
      <c r="C53" s="152"/>
      <c r="D53" s="152"/>
      <c r="E53" s="152"/>
      <c r="F53" s="152"/>
      <c r="G53" s="152"/>
      <c r="H53" s="152"/>
      <c r="I53" s="152"/>
      <c r="J53" s="152"/>
      <c r="K53" s="152"/>
      <c r="L53" s="152"/>
      <c r="M53" s="152"/>
      <c r="N53" s="152"/>
      <c r="O53" s="152"/>
      <c r="P53" s="152"/>
      <c r="Q53" s="152"/>
      <c r="R53" s="152"/>
    </row>
    <row r="54" spans="1:19" ht="15" customHeight="1" x14ac:dyDescent="0.25">
      <c r="A54" s="152"/>
      <c r="B54" s="152"/>
      <c r="C54" s="152"/>
      <c r="D54" s="152"/>
      <c r="E54" s="152"/>
      <c r="F54" s="152"/>
      <c r="G54" s="152"/>
      <c r="H54" s="152"/>
      <c r="I54" s="152"/>
      <c r="J54" s="152"/>
      <c r="K54" s="152"/>
      <c r="L54" s="152"/>
      <c r="M54" s="152"/>
      <c r="N54" s="152"/>
      <c r="O54" s="152"/>
      <c r="P54" s="152"/>
      <c r="Q54" s="152"/>
      <c r="R54" s="152"/>
    </row>
    <row r="55" spans="1:19" ht="15" customHeight="1" x14ac:dyDescent="0.25">
      <c r="A55" s="152"/>
      <c r="B55" s="152"/>
      <c r="C55" s="152"/>
      <c r="D55" s="152"/>
      <c r="E55" s="152"/>
      <c r="F55" s="152"/>
      <c r="G55" s="152"/>
      <c r="H55" s="152"/>
      <c r="I55" s="152"/>
      <c r="J55" s="152"/>
      <c r="K55" s="152"/>
      <c r="L55" s="152"/>
      <c r="M55" s="152"/>
      <c r="N55" s="152"/>
      <c r="O55" s="152"/>
      <c r="P55" s="152"/>
      <c r="Q55" s="152"/>
      <c r="R55" s="152"/>
      <c r="S55" s="115"/>
    </row>
    <row r="56" spans="1:19" ht="12.75" customHeight="1" x14ac:dyDescent="0.25">
      <c r="A56" s="152"/>
      <c r="B56" s="152"/>
      <c r="C56" s="152"/>
      <c r="D56" s="152"/>
      <c r="E56" s="152"/>
      <c r="F56" s="152"/>
      <c r="G56" s="152"/>
      <c r="H56" s="152"/>
      <c r="I56" s="152"/>
      <c r="J56" s="152"/>
      <c r="K56" s="152"/>
      <c r="L56" s="152"/>
      <c r="M56" s="152"/>
      <c r="N56" s="152"/>
      <c r="O56" s="152"/>
      <c r="P56" s="152"/>
      <c r="Q56" s="152"/>
      <c r="R56" s="152"/>
      <c r="S56" s="115"/>
    </row>
    <row r="57" spans="1:19" ht="12.75" customHeight="1" x14ac:dyDescent="0.25">
      <c r="A57" s="152"/>
      <c r="B57" s="152"/>
      <c r="C57" s="152"/>
      <c r="D57" s="152"/>
      <c r="E57" s="152"/>
      <c r="F57" s="152"/>
      <c r="G57" s="152"/>
      <c r="H57" s="152"/>
      <c r="I57" s="152"/>
      <c r="J57" s="152"/>
      <c r="K57" s="152"/>
      <c r="L57" s="152"/>
      <c r="M57" s="152"/>
      <c r="N57" s="152"/>
      <c r="O57" s="152"/>
      <c r="P57" s="152"/>
      <c r="Q57" s="152"/>
      <c r="R57" s="152"/>
    </row>
    <row r="58" spans="1:19" ht="12.75" customHeight="1" x14ac:dyDescent="0.25">
      <c r="A58" s="152"/>
      <c r="B58" s="152"/>
      <c r="C58" s="152"/>
      <c r="D58" s="152"/>
      <c r="E58" s="152"/>
      <c r="F58" s="152"/>
      <c r="G58" s="152"/>
      <c r="H58" s="152"/>
      <c r="I58" s="152"/>
      <c r="J58" s="152"/>
      <c r="K58" s="152"/>
      <c r="L58" s="152"/>
      <c r="M58" s="152"/>
      <c r="N58" s="152"/>
      <c r="O58" s="152"/>
      <c r="P58" s="152"/>
      <c r="Q58" s="152"/>
      <c r="R58" s="152"/>
    </row>
    <row r="59" spans="1:19" ht="12.75" customHeight="1" x14ac:dyDescent="0.25">
      <c r="A59" s="152"/>
      <c r="B59" s="152"/>
      <c r="C59" s="152"/>
      <c r="D59" s="152"/>
      <c r="E59" s="152"/>
      <c r="F59" s="152"/>
      <c r="G59" s="152"/>
      <c r="H59" s="152"/>
      <c r="I59" s="152"/>
      <c r="J59" s="152"/>
      <c r="K59" s="152"/>
      <c r="L59" s="152"/>
      <c r="M59" s="152"/>
      <c r="N59" s="152"/>
      <c r="O59" s="152"/>
      <c r="P59" s="152"/>
      <c r="Q59" s="152"/>
      <c r="R59" s="152"/>
    </row>
    <row r="60" spans="1:19" ht="12.75" customHeight="1" x14ac:dyDescent="0.25">
      <c r="A60" s="152"/>
      <c r="B60" s="152"/>
      <c r="C60" s="152"/>
      <c r="D60" s="152"/>
      <c r="E60" s="152"/>
      <c r="F60" s="152"/>
      <c r="G60" s="152"/>
      <c r="H60" s="152"/>
      <c r="I60" s="152"/>
      <c r="J60" s="152"/>
      <c r="K60" s="152"/>
      <c r="L60" s="152"/>
      <c r="R60" s="152"/>
    </row>
    <row r="61" spans="1:19" ht="12.75" customHeight="1" x14ac:dyDescent="0.25">
      <c r="A61" s="152"/>
      <c r="B61" s="152"/>
      <c r="C61" s="152"/>
      <c r="D61" s="152"/>
      <c r="E61" s="152"/>
      <c r="F61" s="152"/>
      <c r="G61" s="152"/>
      <c r="H61" s="152"/>
      <c r="I61" s="152"/>
      <c r="J61" s="152"/>
      <c r="K61" s="152"/>
      <c r="L61" s="152"/>
      <c r="R61" s="152"/>
    </row>
    <row r="62" spans="1:19" ht="12.75" customHeight="1" x14ac:dyDescent="0.25">
      <c r="A62" s="152"/>
      <c r="B62" s="152"/>
      <c r="C62" s="152"/>
      <c r="D62" s="152"/>
      <c r="E62" s="152"/>
      <c r="F62" s="152"/>
      <c r="G62" s="152"/>
      <c r="H62" s="152"/>
      <c r="I62" s="152"/>
      <c r="J62" s="152"/>
      <c r="K62" s="152"/>
      <c r="L62" s="152"/>
      <c r="R62" s="152"/>
    </row>
    <row r="63" spans="1:19" ht="12.75" customHeight="1" x14ac:dyDescent="0.25">
      <c r="A63" s="152"/>
      <c r="B63" s="152"/>
      <c r="C63" s="152"/>
      <c r="D63" s="152"/>
      <c r="E63" s="152"/>
      <c r="F63" s="152"/>
      <c r="G63" s="152"/>
      <c r="H63" s="152"/>
      <c r="I63" s="152"/>
      <c r="J63" s="152"/>
      <c r="K63" s="152"/>
      <c r="L63" s="152"/>
      <c r="R63" s="152"/>
    </row>
    <row r="64" spans="1:19" ht="12.75" customHeight="1" x14ac:dyDescent="0.25">
      <c r="A64" s="152"/>
      <c r="B64" s="152"/>
      <c r="C64" s="152"/>
      <c r="D64" s="152"/>
      <c r="E64" s="152"/>
      <c r="F64" s="152"/>
      <c r="G64" s="152"/>
      <c r="H64" s="152"/>
      <c r="I64" s="152"/>
      <c r="J64" s="152"/>
      <c r="K64" s="152"/>
      <c r="L64" s="152"/>
      <c r="R64" s="152"/>
    </row>
    <row r="65" spans="1:19" ht="12.75" customHeight="1" x14ac:dyDescent="0.25">
      <c r="A65" s="152"/>
      <c r="B65" s="152"/>
      <c r="C65" s="152"/>
      <c r="D65" s="152"/>
      <c r="E65" s="152"/>
      <c r="F65" s="152"/>
      <c r="G65" s="152"/>
      <c r="H65" s="152"/>
      <c r="I65" s="152"/>
      <c r="J65" s="152"/>
      <c r="K65" s="152"/>
      <c r="L65" s="152"/>
      <c r="R65" s="152"/>
    </row>
    <row r="66" spans="1:19" ht="12.75" customHeight="1" x14ac:dyDescent="0.25">
      <c r="A66" s="152"/>
      <c r="B66" s="152"/>
      <c r="C66" s="152"/>
      <c r="D66" s="152"/>
      <c r="E66" s="152"/>
      <c r="F66" s="152"/>
      <c r="G66" s="152"/>
      <c r="H66" s="152"/>
      <c r="I66" s="152"/>
      <c r="J66" s="152"/>
      <c r="K66" s="152"/>
      <c r="L66" s="152"/>
      <c r="R66" s="152"/>
    </row>
    <row r="67" spans="1:19" ht="12.75" customHeight="1" x14ac:dyDescent="0.25">
      <c r="A67" s="152"/>
      <c r="B67" s="152"/>
      <c r="C67" s="152"/>
      <c r="D67" s="152"/>
      <c r="E67" s="152"/>
      <c r="F67" s="152"/>
      <c r="G67" s="152"/>
      <c r="H67" s="152"/>
      <c r="I67" s="152"/>
      <c r="J67" s="152"/>
      <c r="K67" s="152"/>
      <c r="L67" s="152"/>
      <c r="R67" s="152"/>
    </row>
    <row r="68" spans="1:19" ht="12.75" customHeight="1" x14ac:dyDescent="0.25">
      <c r="A68" s="152"/>
      <c r="B68" s="152"/>
      <c r="C68" s="152"/>
      <c r="D68" s="152"/>
      <c r="E68" s="152"/>
      <c r="F68" s="152"/>
      <c r="G68" s="152"/>
      <c r="H68" s="152"/>
      <c r="I68" s="152"/>
      <c r="J68" s="152"/>
      <c r="K68" s="152"/>
      <c r="L68" s="152"/>
      <c r="R68" s="152"/>
    </row>
    <row r="69" spans="1:19" ht="12.75" customHeight="1" x14ac:dyDescent="0.25">
      <c r="A69" s="152"/>
      <c r="B69" s="152"/>
      <c r="C69" s="152"/>
      <c r="D69" s="152"/>
      <c r="E69" s="152"/>
      <c r="F69" s="152"/>
      <c r="G69" s="152"/>
      <c r="H69" s="152"/>
      <c r="I69" s="152"/>
      <c r="J69" s="152"/>
      <c r="K69" s="152"/>
      <c r="L69" s="152"/>
      <c r="R69" s="152"/>
    </row>
    <row r="70" spans="1:19" ht="12.75" customHeight="1" x14ac:dyDescent="0.25">
      <c r="A70" s="152"/>
      <c r="B70" s="152"/>
      <c r="C70" s="152"/>
      <c r="D70" s="152"/>
      <c r="E70" s="152"/>
      <c r="F70" s="152"/>
      <c r="G70" s="152"/>
      <c r="H70" s="152"/>
      <c r="I70" s="152"/>
      <c r="J70" s="152"/>
      <c r="K70" s="152"/>
      <c r="L70" s="152"/>
      <c r="R70" s="152"/>
    </row>
    <row r="71" spans="1:19" ht="12.75" customHeight="1" x14ac:dyDescent="0.25">
      <c r="A71" s="152"/>
      <c r="B71" s="152"/>
      <c r="C71" s="152"/>
      <c r="D71" s="152"/>
      <c r="E71" s="152"/>
      <c r="F71" s="152"/>
      <c r="G71" s="152"/>
      <c r="H71" s="152"/>
      <c r="I71" s="152"/>
      <c r="J71" s="152"/>
      <c r="K71" s="152"/>
      <c r="L71" s="152"/>
      <c r="M71" s="152"/>
      <c r="N71" s="152"/>
      <c r="O71" s="152"/>
      <c r="P71" s="152"/>
      <c r="Q71" s="152"/>
      <c r="R71" s="152"/>
      <c r="S71" s="115"/>
    </row>
    <row r="72" spans="1:19" ht="12.75" customHeight="1" x14ac:dyDescent="0.25">
      <c r="A72" s="152"/>
      <c r="B72" s="152"/>
      <c r="C72" s="152"/>
      <c r="D72" s="152"/>
      <c r="E72" s="152"/>
      <c r="F72" s="152"/>
      <c r="G72" s="152"/>
      <c r="H72" s="152"/>
      <c r="I72" s="152"/>
      <c r="J72" s="152"/>
      <c r="K72" s="152"/>
      <c r="L72" s="152"/>
      <c r="M72" s="152"/>
      <c r="N72" s="152"/>
      <c r="O72" s="152"/>
      <c r="P72" s="152"/>
      <c r="Q72" s="152"/>
      <c r="R72" s="152"/>
      <c r="S72" s="115"/>
    </row>
    <row r="73" spans="1:19" ht="12.75" customHeight="1" x14ac:dyDescent="0.25">
      <c r="A73" s="152"/>
      <c r="B73" s="152"/>
      <c r="C73" s="152"/>
      <c r="D73" s="152"/>
      <c r="E73" s="152"/>
      <c r="F73" s="152"/>
      <c r="G73" s="152"/>
      <c r="H73" s="152"/>
      <c r="I73" s="152"/>
      <c r="J73" s="152"/>
      <c r="K73" s="152"/>
      <c r="L73" s="152"/>
      <c r="M73" s="152"/>
      <c r="N73" s="152"/>
      <c r="O73" s="152"/>
      <c r="P73" s="152"/>
      <c r="Q73" s="152"/>
      <c r="R73" s="152"/>
    </row>
    <row r="74" spans="1:19" ht="12.75" customHeight="1" x14ac:dyDescent="0.25">
      <c r="A74" s="152"/>
      <c r="B74" s="152"/>
      <c r="C74" s="152"/>
      <c r="D74" s="152"/>
      <c r="E74" s="152"/>
      <c r="F74" s="152"/>
      <c r="G74" s="152"/>
      <c r="H74" s="152"/>
      <c r="I74" s="152"/>
      <c r="J74" s="152"/>
      <c r="K74" s="152"/>
      <c r="L74" s="152"/>
      <c r="M74" s="152"/>
      <c r="N74" s="152"/>
      <c r="O74" s="152"/>
      <c r="P74" s="152"/>
      <c r="Q74" s="152"/>
      <c r="R74" s="152"/>
    </row>
    <row r="75" spans="1:19" ht="12.75" customHeight="1" x14ac:dyDescent="0.25">
      <c r="A75" s="152"/>
      <c r="B75" s="152"/>
      <c r="C75" s="152"/>
      <c r="D75" s="152"/>
      <c r="E75" s="152"/>
      <c r="F75" s="152"/>
      <c r="G75" s="152"/>
      <c r="H75" s="152"/>
      <c r="I75" s="152"/>
      <c r="J75" s="152"/>
      <c r="K75" s="152"/>
      <c r="L75" s="152"/>
      <c r="M75" s="152"/>
      <c r="N75" s="152"/>
      <c r="O75" s="152"/>
      <c r="P75" s="152"/>
      <c r="Q75" s="152"/>
      <c r="R75" s="152"/>
    </row>
    <row r="76" spans="1:19" ht="12.75" customHeight="1" x14ac:dyDescent="0.25">
      <c r="A76" s="152"/>
      <c r="B76" s="152"/>
      <c r="C76" s="152"/>
      <c r="D76" s="152"/>
      <c r="E76" s="152"/>
      <c r="F76" s="152"/>
      <c r="G76" s="152"/>
      <c r="H76" s="152"/>
      <c r="I76" s="152"/>
      <c r="J76" s="152"/>
      <c r="K76" s="152"/>
      <c r="L76" s="152"/>
      <c r="M76" s="152"/>
      <c r="N76" s="152"/>
      <c r="O76" s="152"/>
      <c r="P76" s="152"/>
      <c r="Q76" s="152"/>
      <c r="R76" s="152"/>
    </row>
    <row r="77" spans="1:19" ht="12.75" customHeight="1" x14ac:dyDescent="0.25">
      <c r="A77" s="152"/>
      <c r="B77" s="152"/>
      <c r="C77" s="152"/>
      <c r="D77" s="152"/>
      <c r="E77" s="152"/>
      <c r="F77" s="152"/>
      <c r="G77" s="152"/>
      <c r="H77" s="152"/>
      <c r="I77" s="152"/>
      <c r="J77" s="152"/>
      <c r="K77" s="152"/>
      <c r="L77" s="152"/>
      <c r="M77" s="152"/>
      <c r="N77" s="152"/>
      <c r="O77" s="152"/>
      <c r="P77" s="152"/>
      <c r="Q77" s="152"/>
      <c r="R77" s="152"/>
    </row>
    <row r="78" spans="1:19" ht="12.75" customHeight="1" x14ac:dyDescent="0.25">
      <c r="A78" s="152"/>
      <c r="B78" s="152"/>
      <c r="C78" s="152"/>
      <c r="D78" s="152"/>
      <c r="E78" s="152"/>
      <c r="F78" s="152"/>
      <c r="G78" s="152"/>
      <c r="H78" s="152"/>
      <c r="I78" s="152"/>
      <c r="J78" s="152"/>
      <c r="K78" s="152"/>
      <c r="L78" s="152"/>
      <c r="M78" s="152"/>
      <c r="N78" s="152"/>
      <c r="O78" s="152"/>
      <c r="P78" s="152"/>
      <c r="Q78" s="152"/>
      <c r="R78" s="152"/>
    </row>
    <row r="79" spans="1:19" ht="12.75" customHeight="1" x14ac:dyDescent="0.25">
      <c r="A79" s="152"/>
      <c r="B79" s="152"/>
      <c r="C79" s="152"/>
      <c r="D79" s="152"/>
      <c r="E79" s="152"/>
      <c r="F79" s="152"/>
      <c r="G79" s="152"/>
      <c r="H79" s="152"/>
      <c r="I79" s="152"/>
      <c r="J79" s="152"/>
      <c r="K79" s="152"/>
      <c r="L79" s="152"/>
      <c r="M79" s="152"/>
      <c r="N79" s="152"/>
      <c r="O79" s="152"/>
      <c r="P79" s="152"/>
      <c r="Q79" s="152"/>
      <c r="R79" s="152"/>
    </row>
    <row r="80" spans="1:19" ht="12.75" customHeight="1" x14ac:dyDescent="0.25">
      <c r="A80" s="152"/>
      <c r="B80" s="152"/>
      <c r="C80" s="152"/>
      <c r="D80" s="152"/>
      <c r="E80" s="152"/>
      <c r="F80" s="152"/>
      <c r="G80" s="152"/>
      <c r="H80" s="152"/>
      <c r="I80" s="152"/>
      <c r="J80" s="152"/>
      <c r="K80" s="152"/>
      <c r="L80" s="152"/>
      <c r="M80" s="152"/>
      <c r="N80" s="152"/>
      <c r="O80" s="152"/>
      <c r="P80" s="152"/>
      <c r="Q80" s="152"/>
      <c r="R80" s="152"/>
    </row>
    <row r="81" spans="1:18" ht="12.75" customHeight="1" x14ac:dyDescent="0.25">
      <c r="A81" s="152"/>
      <c r="B81" s="152"/>
      <c r="C81" s="152"/>
      <c r="D81" s="152"/>
      <c r="E81" s="152"/>
      <c r="F81" s="152"/>
      <c r="G81" s="152"/>
      <c r="H81" s="152"/>
      <c r="I81" s="152"/>
      <c r="J81" s="152"/>
      <c r="K81" s="152"/>
      <c r="L81" s="152"/>
      <c r="M81" s="152"/>
      <c r="N81" s="152"/>
      <c r="O81" s="152"/>
      <c r="P81" s="152"/>
      <c r="Q81" s="152"/>
      <c r="R81" s="152"/>
    </row>
    <row r="82" spans="1:18" ht="12.75" customHeight="1" x14ac:dyDescent="0.25">
      <c r="A82" s="152"/>
      <c r="B82" s="152"/>
      <c r="C82" s="152"/>
      <c r="D82" s="152"/>
      <c r="E82" s="152"/>
      <c r="F82" s="152"/>
      <c r="G82" s="152"/>
      <c r="H82" s="152"/>
      <c r="I82" s="152"/>
      <c r="J82" s="152"/>
      <c r="K82" s="152"/>
      <c r="L82" s="152"/>
      <c r="M82" s="152"/>
      <c r="N82" s="152"/>
      <c r="O82" s="152"/>
      <c r="P82" s="152"/>
      <c r="Q82" s="152"/>
      <c r="R82" s="152"/>
    </row>
    <row r="83" spans="1:18" ht="12.75" customHeight="1" x14ac:dyDescent="0.25">
      <c r="A83" s="152"/>
      <c r="B83" s="152"/>
      <c r="C83" s="152"/>
      <c r="D83" s="152"/>
      <c r="E83" s="152"/>
      <c r="F83" s="152"/>
      <c r="G83" s="152"/>
      <c r="H83" s="152"/>
      <c r="I83" s="152"/>
      <c r="J83" s="152"/>
      <c r="K83" s="152"/>
      <c r="L83" s="152"/>
      <c r="M83" s="152"/>
      <c r="N83" s="152"/>
      <c r="O83" s="152"/>
      <c r="P83" s="152"/>
      <c r="Q83" s="152"/>
      <c r="R83" s="152"/>
    </row>
    <row r="84" spans="1:18" ht="12.75" customHeight="1" x14ac:dyDescent="0.25">
      <c r="A84" s="152"/>
      <c r="B84" s="152"/>
      <c r="C84" s="152"/>
      <c r="D84" s="152"/>
      <c r="E84" s="152"/>
      <c r="F84" s="152"/>
      <c r="G84" s="152"/>
      <c r="H84" s="152"/>
      <c r="I84" s="152"/>
      <c r="J84" s="152"/>
      <c r="K84" s="152"/>
      <c r="L84" s="152"/>
      <c r="M84" s="152"/>
      <c r="N84" s="152"/>
      <c r="O84" s="152"/>
      <c r="P84" s="152"/>
      <c r="Q84" s="152"/>
      <c r="R84" s="152"/>
    </row>
    <row r="85" spans="1:18" ht="12.75" customHeight="1" x14ac:dyDescent="0.25">
      <c r="A85" s="152"/>
      <c r="B85" s="152"/>
      <c r="C85" s="152"/>
      <c r="D85" s="152"/>
      <c r="E85" s="152"/>
      <c r="F85" s="152"/>
      <c r="G85" s="152"/>
      <c r="H85" s="152"/>
      <c r="I85" s="152"/>
      <c r="J85" s="152"/>
      <c r="K85" s="152"/>
      <c r="L85" s="152"/>
      <c r="M85" s="152"/>
      <c r="N85" s="152"/>
      <c r="O85" s="152"/>
      <c r="P85" s="152"/>
      <c r="Q85" s="152"/>
      <c r="R85" s="152"/>
    </row>
    <row r="86" spans="1:18" ht="12.75" customHeight="1" x14ac:dyDescent="0.25">
      <c r="A86" s="152"/>
      <c r="B86" s="152"/>
      <c r="C86" s="152"/>
      <c r="D86" s="152"/>
      <c r="E86" s="152"/>
      <c r="F86" s="152"/>
      <c r="G86" s="152"/>
      <c r="H86" s="152"/>
      <c r="I86" s="152"/>
      <c r="J86" s="152"/>
      <c r="K86" s="152"/>
      <c r="L86" s="152"/>
      <c r="M86" s="152"/>
      <c r="N86" s="152"/>
      <c r="O86" s="152"/>
      <c r="P86" s="152"/>
      <c r="Q86" s="152"/>
      <c r="R86" s="152"/>
    </row>
    <row r="87" spans="1:18" ht="12.75" customHeight="1" x14ac:dyDescent="0.25">
      <c r="A87" s="152"/>
      <c r="B87" s="152"/>
      <c r="C87" s="152"/>
      <c r="D87" s="152"/>
      <c r="E87" s="152"/>
      <c r="F87" s="152"/>
      <c r="G87" s="152"/>
      <c r="H87" s="152"/>
      <c r="I87" s="152"/>
      <c r="J87" s="152"/>
      <c r="K87" s="152"/>
      <c r="L87" s="152"/>
      <c r="M87" s="152"/>
      <c r="N87" s="152"/>
      <c r="O87" s="152"/>
      <c r="P87" s="152"/>
      <c r="Q87" s="152"/>
      <c r="R87" s="152"/>
    </row>
    <row r="88" spans="1:18" ht="12.75" customHeight="1" x14ac:dyDescent="0.25">
      <c r="A88" s="152"/>
      <c r="B88" s="152"/>
      <c r="C88" s="152"/>
      <c r="D88" s="152"/>
      <c r="E88" s="152"/>
      <c r="F88" s="152"/>
      <c r="G88" s="152"/>
      <c r="H88" s="152"/>
      <c r="I88" s="152"/>
      <c r="J88" s="152"/>
      <c r="K88" s="152"/>
      <c r="L88" s="152"/>
      <c r="M88" s="152"/>
      <c r="N88" s="152"/>
      <c r="O88" s="152"/>
      <c r="P88" s="152"/>
      <c r="Q88" s="152"/>
      <c r="R88" s="152"/>
    </row>
    <row r="89" spans="1:18" ht="12.75" customHeight="1" x14ac:dyDescent="0.25">
      <c r="A89" s="152"/>
      <c r="B89" s="152"/>
      <c r="C89" s="152"/>
      <c r="D89" s="152"/>
      <c r="E89" s="152"/>
      <c r="F89" s="152"/>
      <c r="G89" s="152"/>
      <c r="H89" s="152"/>
      <c r="I89" s="152"/>
      <c r="J89" s="152"/>
      <c r="K89" s="152"/>
      <c r="L89" s="152"/>
      <c r="M89" s="152"/>
      <c r="N89" s="152"/>
      <c r="O89" s="152"/>
      <c r="P89" s="152"/>
      <c r="Q89" s="152"/>
      <c r="R89" s="152"/>
    </row>
    <row r="90" spans="1:18" ht="12.75" customHeight="1" x14ac:dyDescent="0.25">
      <c r="A90" s="152"/>
      <c r="B90" s="152"/>
      <c r="C90" s="152"/>
      <c r="D90" s="152"/>
      <c r="E90" s="152"/>
      <c r="F90" s="152"/>
      <c r="G90" s="152"/>
      <c r="H90" s="152"/>
      <c r="I90" s="152"/>
      <c r="J90" s="152"/>
      <c r="K90" s="152"/>
      <c r="L90" s="152"/>
      <c r="M90" s="152"/>
      <c r="N90" s="152"/>
      <c r="O90" s="152"/>
      <c r="P90" s="152"/>
      <c r="Q90" s="152"/>
      <c r="R90" s="152"/>
    </row>
    <row r="91" spans="1:18" ht="12.75" customHeight="1" x14ac:dyDescent="0.25">
      <c r="A91" s="152"/>
      <c r="B91" s="152"/>
      <c r="C91" s="152"/>
      <c r="D91" s="152"/>
      <c r="E91" s="152"/>
      <c r="F91" s="152"/>
      <c r="G91" s="152"/>
      <c r="H91" s="152"/>
      <c r="I91" s="152"/>
      <c r="J91" s="152"/>
      <c r="K91" s="152"/>
      <c r="L91" s="152"/>
      <c r="M91" s="152"/>
      <c r="N91" s="152"/>
      <c r="O91" s="152"/>
      <c r="P91" s="152"/>
      <c r="Q91" s="152"/>
      <c r="R91" s="152"/>
    </row>
    <row r="92" spans="1:18" ht="12.75" customHeight="1" x14ac:dyDescent="0.25">
      <c r="A92" s="152"/>
      <c r="B92" s="152"/>
      <c r="C92" s="152"/>
      <c r="D92" s="152"/>
      <c r="E92" s="152"/>
      <c r="F92" s="152"/>
      <c r="G92" s="152"/>
      <c r="H92" s="152"/>
      <c r="I92" s="152"/>
      <c r="J92" s="152"/>
      <c r="K92" s="152"/>
      <c r="L92" s="152"/>
      <c r="M92" s="152"/>
      <c r="N92" s="152"/>
      <c r="O92" s="152"/>
      <c r="P92" s="152"/>
      <c r="Q92" s="152"/>
      <c r="R92" s="152"/>
    </row>
    <row r="93" spans="1:18" ht="12.75" customHeight="1" x14ac:dyDescent="0.25">
      <c r="A93" s="152"/>
      <c r="B93" s="152"/>
      <c r="C93" s="152"/>
      <c r="D93" s="152"/>
      <c r="E93" s="152"/>
      <c r="F93" s="152"/>
      <c r="G93" s="152"/>
      <c r="H93" s="152"/>
      <c r="I93" s="152"/>
      <c r="J93" s="152"/>
      <c r="K93" s="152"/>
      <c r="L93" s="152"/>
      <c r="M93" s="152"/>
      <c r="N93" s="152"/>
      <c r="O93" s="152"/>
      <c r="P93" s="152"/>
      <c r="Q93" s="152"/>
      <c r="R93" s="152"/>
    </row>
    <row r="94" spans="1:18" ht="12.75" customHeight="1" x14ac:dyDescent="0.25">
      <c r="A94" s="152"/>
      <c r="B94" s="152"/>
      <c r="C94" s="152"/>
      <c r="D94" s="152"/>
      <c r="E94" s="152"/>
      <c r="F94" s="152"/>
      <c r="G94" s="152"/>
      <c r="H94" s="152"/>
      <c r="I94" s="152"/>
      <c r="J94" s="152"/>
      <c r="K94" s="152"/>
      <c r="L94" s="152"/>
      <c r="M94" s="152"/>
      <c r="N94" s="152"/>
      <c r="O94" s="152"/>
      <c r="P94" s="152"/>
      <c r="Q94" s="152"/>
      <c r="R94" s="152"/>
    </row>
    <row r="95" spans="1:18" ht="12.75" customHeight="1" x14ac:dyDescent="0.25">
      <c r="A95" s="152"/>
      <c r="B95" s="152"/>
      <c r="C95" s="152"/>
      <c r="D95" s="152"/>
      <c r="E95" s="152"/>
      <c r="F95" s="152"/>
      <c r="G95" s="152"/>
      <c r="H95" s="152"/>
      <c r="I95" s="152"/>
      <c r="J95" s="152"/>
      <c r="K95" s="152"/>
      <c r="L95" s="152"/>
      <c r="M95" s="152"/>
      <c r="N95" s="152"/>
      <c r="O95" s="152"/>
      <c r="P95" s="152"/>
      <c r="Q95" s="152"/>
      <c r="R95" s="152"/>
    </row>
    <row r="96" spans="1:18" ht="12.75" customHeight="1" x14ac:dyDescent="0.25">
      <c r="A96" s="152"/>
      <c r="B96" s="152"/>
      <c r="C96" s="152"/>
      <c r="D96" s="152"/>
      <c r="E96" s="152"/>
      <c r="F96" s="152"/>
      <c r="G96" s="152"/>
      <c r="H96" s="152"/>
      <c r="I96" s="152"/>
      <c r="J96" s="152"/>
      <c r="K96" s="152"/>
      <c r="L96" s="152"/>
      <c r="M96" s="152"/>
      <c r="N96" s="152"/>
      <c r="O96" s="152"/>
      <c r="P96" s="152"/>
      <c r="Q96" s="152"/>
      <c r="R96" s="152"/>
    </row>
    <row r="97" spans="1:18" ht="12.75" customHeight="1" x14ac:dyDescent="0.25">
      <c r="A97" s="152"/>
      <c r="B97" s="152"/>
      <c r="C97" s="152"/>
      <c r="D97" s="152"/>
      <c r="E97" s="152"/>
      <c r="F97" s="152"/>
      <c r="G97" s="152"/>
      <c r="H97" s="152"/>
      <c r="I97" s="152"/>
      <c r="J97" s="152"/>
      <c r="K97" s="152"/>
      <c r="L97" s="152"/>
      <c r="M97" s="152"/>
      <c r="N97" s="152"/>
      <c r="O97" s="152"/>
      <c r="P97" s="152"/>
      <c r="Q97" s="152"/>
      <c r="R97" s="152"/>
    </row>
    <row r="98" spans="1:18" ht="12.75" customHeight="1" x14ac:dyDescent="0.25">
      <c r="A98" s="152"/>
      <c r="B98" s="152"/>
      <c r="C98" s="152"/>
      <c r="D98" s="152"/>
      <c r="E98" s="152"/>
      <c r="F98" s="152"/>
      <c r="G98" s="152"/>
      <c r="H98" s="152"/>
      <c r="I98" s="152"/>
      <c r="J98" s="152"/>
      <c r="K98" s="152"/>
      <c r="L98" s="152"/>
      <c r="M98" s="152"/>
      <c r="N98" s="152"/>
      <c r="O98" s="152"/>
      <c r="P98" s="152"/>
      <c r="Q98" s="152"/>
      <c r="R98" s="152"/>
    </row>
    <row r="99" spans="1:18" ht="12.75" customHeight="1" x14ac:dyDescent="0.25">
      <c r="A99" s="152"/>
      <c r="B99" s="152"/>
      <c r="C99" s="152"/>
      <c r="D99" s="152"/>
      <c r="E99" s="152"/>
      <c r="F99" s="152"/>
      <c r="G99" s="152"/>
      <c r="H99" s="152"/>
      <c r="I99" s="152"/>
      <c r="J99" s="152"/>
      <c r="K99" s="152"/>
      <c r="L99" s="152"/>
      <c r="M99" s="152"/>
      <c r="N99" s="152"/>
      <c r="O99" s="152"/>
      <c r="P99" s="152"/>
      <c r="Q99" s="152"/>
      <c r="R99" s="152"/>
    </row>
    <row r="100" spans="1:18" ht="12.75" customHeight="1" x14ac:dyDescent="0.25">
      <c r="A100" s="152"/>
      <c r="B100" s="152"/>
      <c r="C100" s="152"/>
      <c r="D100" s="152"/>
      <c r="E100" s="152"/>
      <c r="F100" s="152"/>
      <c r="G100" s="152"/>
      <c r="H100" s="152"/>
      <c r="I100" s="152"/>
      <c r="J100" s="152"/>
      <c r="K100" s="152"/>
      <c r="L100" s="152"/>
      <c r="M100" s="152"/>
      <c r="N100" s="152"/>
      <c r="O100" s="152"/>
      <c r="P100" s="152"/>
      <c r="Q100" s="152"/>
      <c r="R100" s="152"/>
    </row>
    <row r="101" spans="1:18" ht="12.75" customHeight="1" x14ac:dyDescent="0.25">
      <c r="A101" s="152"/>
      <c r="B101" s="152"/>
      <c r="C101" s="152"/>
      <c r="D101" s="152"/>
      <c r="E101" s="152"/>
      <c r="F101" s="152"/>
      <c r="G101" s="152"/>
      <c r="H101" s="152"/>
      <c r="I101" s="152"/>
      <c r="J101" s="152"/>
      <c r="K101" s="152"/>
      <c r="L101" s="152"/>
      <c r="M101" s="152"/>
      <c r="N101" s="152"/>
      <c r="O101" s="152"/>
      <c r="P101" s="152"/>
      <c r="Q101" s="152"/>
      <c r="R101" s="152"/>
    </row>
    <row r="102" spans="1:18" ht="12.75" customHeight="1" x14ac:dyDescent="0.25">
      <c r="A102" s="152"/>
      <c r="B102" s="152"/>
      <c r="C102" s="152"/>
      <c r="D102" s="152"/>
      <c r="E102" s="152"/>
      <c r="F102" s="152"/>
      <c r="G102" s="152"/>
      <c r="H102" s="152"/>
      <c r="I102" s="152"/>
      <c r="J102" s="152"/>
      <c r="K102" s="152"/>
      <c r="L102" s="152"/>
      <c r="M102" s="152"/>
      <c r="N102" s="152"/>
      <c r="O102" s="152"/>
      <c r="P102" s="152"/>
      <c r="Q102" s="152"/>
      <c r="R102" s="152"/>
    </row>
    <row r="103" spans="1:18" ht="12.75" customHeight="1" x14ac:dyDescent="0.25">
      <c r="A103" s="152"/>
      <c r="B103" s="152"/>
      <c r="C103" s="152"/>
      <c r="D103" s="152"/>
      <c r="E103" s="152"/>
      <c r="F103" s="152"/>
      <c r="G103" s="152"/>
      <c r="H103" s="152"/>
      <c r="I103" s="152"/>
      <c r="J103" s="152"/>
      <c r="K103" s="152"/>
      <c r="L103" s="152"/>
      <c r="M103" s="152"/>
      <c r="N103" s="152"/>
      <c r="O103" s="152"/>
      <c r="P103" s="152"/>
      <c r="Q103" s="152"/>
      <c r="R103" s="152"/>
    </row>
    <row r="104" spans="1:18" ht="12.75" customHeight="1" x14ac:dyDescent="0.25">
      <c r="A104" s="152"/>
      <c r="B104" s="152"/>
      <c r="C104" s="152"/>
      <c r="D104" s="152"/>
      <c r="E104" s="152"/>
      <c r="F104" s="152"/>
      <c r="G104" s="152"/>
      <c r="H104" s="152"/>
      <c r="I104" s="152"/>
      <c r="J104" s="152"/>
      <c r="K104" s="152"/>
      <c r="L104" s="152"/>
      <c r="M104" s="152"/>
      <c r="N104" s="152"/>
      <c r="O104" s="152"/>
      <c r="P104" s="152"/>
      <c r="Q104" s="152"/>
      <c r="R104" s="152"/>
    </row>
    <row r="105" spans="1:18" ht="12.75" customHeight="1" x14ac:dyDescent="0.25">
      <c r="A105" s="152"/>
      <c r="B105" s="152"/>
      <c r="C105" s="152"/>
      <c r="D105" s="152"/>
      <c r="E105" s="152"/>
      <c r="F105" s="152"/>
      <c r="G105" s="152"/>
      <c r="H105" s="152"/>
      <c r="I105" s="152"/>
      <c r="J105" s="152"/>
      <c r="K105" s="152"/>
      <c r="L105" s="152"/>
      <c r="M105" s="152"/>
      <c r="N105" s="152"/>
      <c r="O105" s="152"/>
      <c r="P105" s="152"/>
      <c r="Q105" s="152"/>
      <c r="R105" s="152"/>
    </row>
    <row r="106" spans="1:18" ht="12.75" customHeight="1" x14ac:dyDescent="0.25">
      <c r="A106" s="152"/>
      <c r="B106" s="152"/>
      <c r="C106" s="152"/>
      <c r="D106" s="152"/>
      <c r="E106" s="152"/>
      <c r="F106" s="152"/>
      <c r="G106" s="152"/>
      <c r="H106" s="152"/>
      <c r="I106" s="152"/>
      <c r="J106" s="152"/>
      <c r="K106" s="152"/>
      <c r="L106" s="152"/>
      <c r="M106" s="152"/>
      <c r="N106" s="152"/>
      <c r="O106" s="152"/>
      <c r="P106" s="152"/>
      <c r="Q106" s="152"/>
      <c r="R106" s="152"/>
    </row>
    <row r="107" spans="1:18" ht="12.75" customHeight="1" x14ac:dyDescent="0.25">
      <c r="A107" s="152"/>
      <c r="B107" s="152"/>
      <c r="C107" s="152"/>
      <c r="D107" s="152"/>
      <c r="E107" s="152"/>
      <c r="F107" s="152"/>
      <c r="G107" s="152"/>
      <c r="H107" s="152"/>
      <c r="I107" s="152"/>
      <c r="J107" s="152"/>
      <c r="K107" s="152"/>
      <c r="L107" s="152"/>
      <c r="M107" s="152"/>
      <c r="N107" s="152"/>
      <c r="O107" s="152"/>
      <c r="P107" s="152"/>
      <c r="Q107" s="152"/>
      <c r="R107" s="152"/>
    </row>
    <row r="108" spans="1:18" ht="12.75" customHeight="1" x14ac:dyDescent="0.25">
      <c r="A108" s="152"/>
      <c r="B108" s="152"/>
      <c r="C108" s="152"/>
      <c r="D108" s="152"/>
      <c r="E108" s="152"/>
      <c r="F108" s="152"/>
      <c r="G108" s="152"/>
      <c r="H108" s="152"/>
      <c r="I108" s="152"/>
      <c r="J108" s="152"/>
      <c r="K108" s="152"/>
      <c r="L108" s="152"/>
      <c r="M108" s="152"/>
      <c r="N108" s="152"/>
      <c r="O108" s="152"/>
      <c r="P108" s="152"/>
      <c r="Q108" s="152"/>
      <c r="R108" s="152"/>
    </row>
    <row r="109" spans="1:18" ht="12.75" customHeight="1" x14ac:dyDescent="0.25">
      <c r="A109" s="152"/>
      <c r="B109" s="152"/>
      <c r="C109" s="152"/>
      <c r="D109" s="152"/>
      <c r="E109" s="152"/>
      <c r="F109" s="152"/>
      <c r="G109" s="152"/>
      <c r="H109" s="152"/>
      <c r="I109" s="152"/>
      <c r="J109" s="152"/>
      <c r="K109" s="152"/>
      <c r="L109" s="152"/>
      <c r="M109" s="152"/>
      <c r="N109" s="152"/>
      <c r="O109" s="152"/>
      <c r="P109" s="152"/>
      <c r="Q109" s="152"/>
      <c r="R109" s="152"/>
    </row>
    <row r="110" spans="1:18" ht="12.75" customHeight="1" x14ac:dyDescent="0.25">
      <c r="A110" s="152"/>
      <c r="B110" s="152"/>
      <c r="C110" s="152"/>
      <c r="D110" s="152"/>
      <c r="E110" s="152"/>
      <c r="F110" s="152"/>
      <c r="G110" s="152"/>
      <c r="H110" s="152"/>
      <c r="I110" s="152"/>
      <c r="J110" s="152"/>
      <c r="K110" s="152"/>
      <c r="L110" s="152"/>
      <c r="M110" s="152"/>
      <c r="N110" s="152"/>
      <c r="O110" s="152"/>
      <c r="P110" s="152"/>
      <c r="Q110" s="152"/>
      <c r="R110" s="152"/>
    </row>
    <row r="111" spans="1:18" ht="12.75" customHeight="1" x14ac:dyDescent="0.25">
      <c r="A111" s="152"/>
      <c r="B111" s="152"/>
      <c r="C111" s="152"/>
      <c r="D111" s="152"/>
      <c r="E111" s="152"/>
      <c r="F111" s="152"/>
      <c r="G111" s="152"/>
      <c r="H111" s="152"/>
      <c r="I111" s="152"/>
      <c r="J111" s="152"/>
      <c r="K111" s="152"/>
      <c r="L111" s="152"/>
      <c r="M111" s="152"/>
      <c r="N111" s="152"/>
      <c r="O111" s="152"/>
      <c r="P111" s="152"/>
      <c r="Q111" s="152"/>
      <c r="R111" s="152"/>
    </row>
    <row r="112" spans="1:18" ht="12.75" customHeight="1" x14ac:dyDescent="0.25">
      <c r="A112" s="152"/>
      <c r="B112" s="152"/>
      <c r="C112" s="152"/>
      <c r="D112" s="152"/>
      <c r="E112" s="152"/>
      <c r="F112" s="152"/>
      <c r="G112" s="152"/>
      <c r="H112" s="152"/>
      <c r="I112" s="152"/>
      <c r="J112" s="152"/>
      <c r="K112" s="152"/>
      <c r="L112" s="152"/>
      <c r="M112" s="152"/>
      <c r="N112" s="152"/>
      <c r="O112" s="152"/>
      <c r="P112" s="152"/>
      <c r="Q112" s="152"/>
      <c r="R112" s="152"/>
    </row>
    <row r="113" spans="1:18" ht="12.75" customHeight="1" x14ac:dyDescent="0.25">
      <c r="A113" s="152"/>
      <c r="B113" s="152"/>
      <c r="C113" s="152"/>
      <c r="D113" s="152"/>
      <c r="E113" s="152"/>
      <c r="F113" s="152"/>
      <c r="G113" s="152"/>
      <c r="H113" s="152"/>
      <c r="I113" s="152"/>
      <c r="J113" s="152"/>
      <c r="K113" s="152"/>
      <c r="L113" s="152"/>
      <c r="M113" s="152"/>
      <c r="N113" s="152"/>
      <c r="O113" s="152"/>
      <c r="P113" s="152"/>
      <c r="Q113" s="152"/>
      <c r="R113" s="152"/>
    </row>
    <row r="114" spans="1:18" ht="12.75" customHeight="1" x14ac:dyDescent="0.25">
      <c r="A114" s="152"/>
      <c r="B114" s="152"/>
      <c r="C114" s="152"/>
      <c r="D114" s="152"/>
      <c r="E114" s="152"/>
      <c r="F114" s="152"/>
      <c r="G114" s="152"/>
      <c r="H114" s="152"/>
      <c r="I114" s="152"/>
      <c r="J114" s="152"/>
      <c r="K114" s="152"/>
      <c r="L114" s="152"/>
      <c r="M114" s="152"/>
      <c r="N114" s="152"/>
      <c r="O114" s="152"/>
      <c r="P114" s="152"/>
      <c r="Q114" s="152"/>
      <c r="R114" s="152"/>
    </row>
    <row r="115" spans="1:18" ht="12.75" customHeight="1" x14ac:dyDescent="0.25">
      <c r="A115" s="152"/>
      <c r="B115" s="152"/>
      <c r="C115" s="152"/>
      <c r="D115" s="152"/>
      <c r="E115" s="152"/>
      <c r="F115" s="152"/>
      <c r="G115" s="152"/>
      <c r="H115" s="152"/>
      <c r="I115" s="152"/>
      <c r="J115" s="152"/>
      <c r="K115" s="152"/>
      <c r="L115" s="152"/>
      <c r="M115" s="152"/>
      <c r="N115" s="152"/>
      <c r="O115" s="152"/>
      <c r="P115" s="152"/>
      <c r="Q115" s="152"/>
      <c r="R115" s="152"/>
    </row>
    <row r="116" spans="1:18" ht="12.75" customHeight="1" x14ac:dyDescent="0.25">
      <c r="A116" s="152"/>
      <c r="B116" s="152"/>
      <c r="C116" s="152"/>
      <c r="D116" s="152"/>
      <c r="E116" s="152"/>
      <c r="F116" s="152"/>
      <c r="G116" s="152"/>
      <c r="H116" s="152"/>
      <c r="I116" s="152"/>
      <c r="J116" s="152"/>
      <c r="K116" s="152"/>
      <c r="L116" s="152"/>
      <c r="M116" s="152"/>
      <c r="N116" s="152"/>
      <c r="O116" s="152"/>
      <c r="P116" s="152"/>
      <c r="Q116" s="152"/>
      <c r="R116" s="152"/>
    </row>
    <row r="117" spans="1:18" ht="12.75" customHeight="1" x14ac:dyDescent="0.25">
      <c r="A117" s="152"/>
      <c r="B117" s="152"/>
      <c r="C117" s="152"/>
      <c r="D117" s="152"/>
      <c r="E117" s="152"/>
      <c r="F117" s="152"/>
      <c r="G117" s="152"/>
      <c r="H117" s="152"/>
      <c r="I117" s="152"/>
      <c r="J117" s="152"/>
      <c r="K117" s="152"/>
      <c r="L117" s="152"/>
      <c r="M117" s="152"/>
      <c r="N117" s="152"/>
      <c r="O117" s="152"/>
      <c r="P117" s="152"/>
      <c r="Q117" s="152"/>
      <c r="R117" s="152"/>
    </row>
    <row r="118" spans="1:18" ht="12.75" customHeight="1" x14ac:dyDescent="0.25">
      <c r="A118" s="152"/>
      <c r="B118" s="152"/>
      <c r="C118" s="152"/>
      <c r="D118" s="152"/>
      <c r="E118" s="152"/>
      <c r="F118" s="152"/>
      <c r="G118" s="152"/>
      <c r="H118" s="152"/>
      <c r="I118" s="152"/>
      <c r="J118" s="152"/>
      <c r="K118" s="152"/>
      <c r="L118" s="152"/>
      <c r="M118" s="152"/>
      <c r="N118" s="152"/>
      <c r="O118" s="152"/>
      <c r="P118" s="152"/>
      <c r="Q118" s="152"/>
      <c r="R118" s="152"/>
    </row>
    <row r="119" spans="1:18" ht="12.75" customHeight="1" x14ac:dyDescent="0.25">
      <c r="A119" s="152"/>
      <c r="B119" s="152"/>
      <c r="C119" s="152"/>
      <c r="D119" s="152"/>
      <c r="E119" s="152"/>
      <c r="F119" s="152"/>
      <c r="G119" s="152"/>
      <c r="H119" s="152"/>
      <c r="I119" s="152"/>
      <c r="J119" s="152"/>
      <c r="K119" s="152"/>
      <c r="L119" s="152"/>
      <c r="M119" s="152"/>
      <c r="N119" s="152"/>
      <c r="O119" s="152"/>
      <c r="P119" s="152"/>
      <c r="Q119" s="152"/>
      <c r="R119" s="152"/>
    </row>
    <row r="120" spans="1:18" ht="12.75" customHeight="1" x14ac:dyDescent="0.25">
      <c r="A120" s="152"/>
      <c r="B120" s="152"/>
      <c r="C120" s="152"/>
      <c r="D120" s="152"/>
      <c r="E120" s="152"/>
      <c r="F120" s="152"/>
      <c r="G120" s="152"/>
      <c r="H120" s="152"/>
      <c r="I120" s="152"/>
      <c r="J120" s="152"/>
      <c r="K120" s="152"/>
      <c r="L120" s="152"/>
      <c r="M120" s="152"/>
      <c r="N120" s="152"/>
      <c r="O120" s="152"/>
      <c r="P120" s="152"/>
      <c r="Q120" s="152"/>
      <c r="R120" s="152"/>
    </row>
    <row r="121" spans="1:18" ht="12.75" customHeight="1" x14ac:dyDescent="0.25">
      <c r="A121" s="152"/>
      <c r="B121" s="152"/>
      <c r="C121" s="152"/>
      <c r="D121" s="152"/>
      <c r="E121" s="152"/>
      <c r="F121" s="152"/>
      <c r="G121" s="152"/>
      <c r="H121" s="152"/>
      <c r="I121" s="152"/>
      <c r="J121" s="152"/>
      <c r="K121" s="152"/>
      <c r="L121" s="152"/>
      <c r="M121" s="152"/>
      <c r="N121" s="152"/>
      <c r="O121" s="152"/>
      <c r="P121" s="152"/>
      <c r="Q121" s="152"/>
      <c r="R121" s="152"/>
    </row>
    <row r="122" spans="1:18" ht="12.75" customHeight="1" x14ac:dyDescent="0.25">
      <c r="A122" s="152"/>
      <c r="B122" s="152"/>
      <c r="C122" s="152"/>
      <c r="D122" s="152"/>
      <c r="E122" s="152"/>
      <c r="F122" s="152"/>
      <c r="G122" s="152"/>
      <c r="H122" s="152"/>
      <c r="I122" s="152"/>
      <c r="J122" s="152"/>
      <c r="K122" s="152"/>
      <c r="L122" s="152"/>
      <c r="M122" s="152"/>
      <c r="N122" s="152"/>
      <c r="O122" s="152"/>
      <c r="P122" s="152"/>
      <c r="Q122" s="152"/>
      <c r="R122" s="152"/>
    </row>
    <row r="123" spans="1:18" ht="12.75" customHeight="1" x14ac:dyDescent="0.25">
      <c r="A123" s="152"/>
      <c r="B123" s="152"/>
      <c r="C123" s="152"/>
      <c r="D123" s="152"/>
      <c r="E123" s="152"/>
      <c r="F123" s="152"/>
      <c r="G123" s="152"/>
      <c r="H123" s="152"/>
      <c r="I123" s="152"/>
      <c r="J123" s="152"/>
      <c r="K123" s="152"/>
      <c r="L123" s="152"/>
      <c r="M123" s="152"/>
      <c r="N123" s="152"/>
      <c r="O123" s="152"/>
      <c r="P123" s="152"/>
      <c r="Q123" s="152"/>
      <c r="R123" s="152"/>
    </row>
    <row r="124" spans="1:18" ht="12.75" customHeight="1" x14ac:dyDescent="0.25">
      <c r="A124" s="152"/>
      <c r="B124" s="152"/>
      <c r="C124" s="152"/>
      <c r="D124" s="152"/>
      <c r="E124" s="152"/>
      <c r="F124" s="152"/>
      <c r="G124" s="152"/>
      <c r="H124" s="152"/>
      <c r="I124" s="152"/>
      <c r="J124" s="152"/>
      <c r="K124" s="152"/>
      <c r="L124" s="152"/>
      <c r="M124" s="152"/>
      <c r="N124" s="152"/>
      <c r="O124" s="152"/>
      <c r="P124" s="152"/>
      <c r="Q124" s="152"/>
      <c r="R124" s="152"/>
    </row>
    <row r="125" spans="1:18" ht="12.75" customHeight="1" x14ac:dyDescent="0.25">
      <c r="A125" s="152"/>
      <c r="B125" s="152"/>
      <c r="C125" s="152"/>
      <c r="D125" s="152"/>
      <c r="E125" s="152"/>
      <c r="F125" s="152"/>
      <c r="G125" s="152"/>
      <c r="H125" s="152"/>
      <c r="I125" s="152"/>
      <c r="J125" s="152"/>
      <c r="K125" s="152"/>
      <c r="L125" s="152"/>
      <c r="M125" s="152"/>
      <c r="N125" s="152"/>
      <c r="O125" s="152"/>
      <c r="P125" s="152"/>
      <c r="Q125" s="152"/>
      <c r="R125" s="152"/>
    </row>
    <row r="126" spans="1:18" ht="12.75" customHeight="1" x14ac:dyDescent="0.25">
      <c r="A126" s="152"/>
      <c r="B126" s="152"/>
      <c r="C126" s="152"/>
      <c r="D126" s="152"/>
      <c r="E126" s="152"/>
      <c r="F126" s="152"/>
      <c r="G126" s="152"/>
      <c r="H126" s="152"/>
      <c r="I126" s="152"/>
      <c r="J126" s="152"/>
      <c r="K126" s="152"/>
      <c r="L126" s="152"/>
      <c r="M126" s="152"/>
      <c r="N126" s="152"/>
      <c r="O126" s="152"/>
      <c r="P126" s="152"/>
      <c r="Q126" s="152"/>
      <c r="R126" s="152"/>
    </row>
    <row r="127" spans="1:18" ht="12.75" customHeight="1" x14ac:dyDescent="0.25">
      <c r="A127" s="152"/>
      <c r="B127" s="152"/>
      <c r="C127" s="152"/>
      <c r="D127" s="152"/>
      <c r="E127" s="152"/>
      <c r="F127" s="152"/>
      <c r="G127" s="152"/>
      <c r="H127" s="152"/>
      <c r="I127" s="152"/>
      <c r="J127" s="152"/>
      <c r="K127" s="152"/>
      <c r="L127" s="152"/>
      <c r="M127" s="152"/>
      <c r="N127" s="152"/>
      <c r="O127" s="152"/>
      <c r="P127" s="152"/>
      <c r="Q127" s="152"/>
      <c r="R127" s="152"/>
    </row>
    <row r="128" spans="1:18" ht="12.75" customHeight="1" x14ac:dyDescent="0.25">
      <c r="A128" s="152"/>
      <c r="B128" s="152"/>
      <c r="C128" s="152"/>
      <c r="D128" s="152"/>
      <c r="E128" s="152"/>
      <c r="F128" s="152"/>
      <c r="G128" s="152"/>
      <c r="H128" s="152"/>
      <c r="I128" s="152"/>
      <c r="J128" s="152"/>
      <c r="K128" s="152"/>
      <c r="L128" s="152"/>
      <c r="M128" s="152"/>
      <c r="N128" s="152"/>
      <c r="O128" s="152"/>
      <c r="P128" s="152"/>
      <c r="Q128" s="152"/>
      <c r="R128" s="152"/>
    </row>
    <row r="129" spans="1:18" ht="12.75" customHeight="1" x14ac:dyDescent="0.25">
      <c r="A129" s="152"/>
      <c r="B129" s="152"/>
      <c r="C129" s="152"/>
      <c r="D129" s="152"/>
      <c r="E129" s="152"/>
      <c r="F129" s="152"/>
      <c r="G129" s="152"/>
      <c r="H129" s="152"/>
      <c r="I129" s="152"/>
      <c r="J129" s="152"/>
      <c r="K129" s="152"/>
      <c r="L129" s="152"/>
      <c r="M129" s="152"/>
      <c r="N129" s="152"/>
      <c r="O129" s="152"/>
      <c r="P129" s="152"/>
      <c r="Q129" s="152"/>
      <c r="R129" s="152"/>
    </row>
    <row r="130" spans="1:18" ht="12.75" customHeight="1" x14ac:dyDescent="0.25">
      <c r="A130" s="152"/>
      <c r="B130" s="152"/>
      <c r="C130" s="152"/>
      <c r="D130" s="152"/>
      <c r="E130" s="152"/>
      <c r="F130" s="152"/>
      <c r="G130" s="152"/>
      <c r="H130" s="152"/>
      <c r="I130" s="152"/>
      <c r="J130" s="152"/>
      <c r="K130" s="152"/>
      <c r="L130" s="152"/>
      <c r="M130" s="152"/>
      <c r="N130" s="152"/>
      <c r="O130" s="152"/>
      <c r="P130" s="152"/>
      <c r="Q130" s="152"/>
      <c r="R130" s="152"/>
    </row>
    <row r="131" spans="1:18" ht="12.75" customHeight="1" x14ac:dyDescent="0.25">
      <c r="A131" s="152"/>
      <c r="B131" s="152"/>
      <c r="C131" s="152"/>
      <c r="D131" s="152"/>
      <c r="E131" s="152"/>
      <c r="F131" s="152"/>
      <c r="G131" s="152"/>
      <c r="H131" s="152"/>
      <c r="I131" s="152"/>
      <c r="J131" s="152"/>
      <c r="K131" s="152"/>
      <c r="L131" s="152"/>
      <c r="M131" s="152"/>
      <c r="N131" s="152"/>
      <c r="O131" s="152"/>
      <c r="P131" s="152"/>
      <c r="Q131" s="152"/>
      <c r="R131" s="152"/>
    </row>
    <row r="132" spans="1:18" ht="12.75" customHeight="1" x14ac:dyDescent="0.25">
      <c r="A132" s="152"/>
      <c r="B132" s="152"/>
      <c r="C132" s="152"/>
      <c r="D132" s="152"/>
      <c r="E132" s="152"/>
      <c r="F132" s="152"/>
      <c r="G132" s="152"/>
      <c r="H132" s="152"/>
      <c r="I132" s="152"/>
      <c r="J132" s="152"/>
      <c r="K132" s="152"/>
      <c r="L132" s="152"/>
      <c r="M132" s="152"/>
      <c r="N132" s="152"/>
      <c r="O132" s="152"/>
      <c r="P132" s="152"/>
      <c r="Q132" s="152"/>
      <c r="R132" s="152"/>
    </row>
    <row r="133" spans="1:18" ht="12.75" customHeight="1" x14ac:dyDescent="0.25">
      <c r="A133" s="152"/>
      <c r="B133" s="152"/>
      <c r="C133" s="152"/>
      <c r="D133" s="152"/>
      <c r="E133" s="152"/>
      <c r="F133" s="152"/>
      <c r="G133" s="152"/>
      <c r="H133" s="152"/>
      <c r="I133" s="152"/>
      <c r="J133" s="152"/>
      <c r="K133" s="152"/>
      <c r="L133" s="152"/>
      <c r="M133" s="152"/>
      <c r="N133" s="152"/>
      <c r="O133" s="152"/>
      <c r="P133" s="152"/>
      <c r="Q133" s="152"/>
      <c r="R133" s="152"/>
    </row>
    <row r="134" spans="1:18" ht="12.75" customHeight="1" x14ac:dyDescent="0.25">
      <c r="A134" s="152"/>
      <c r="B134" s="152"/>
      <c r="C134" s="152"/>
      <c r="D134" s="152"/>
      <c r="E134" s="152"/>
      <c r="F134" s="152"/>
      <c r="G134" s="152"/>
      <c r="H134" s="152"/>
      <c r="I134" s="152"/>
      <c r="J134" s="152"/>
      <c r="K134" s="152"/>
      <c r="L134" s="152"/>
      <c r="M134" s="152"/>
      <c r="N134" s="152"/>
      <c r="O134" s="152"/>
      <c r="P134" s="152"/>
      <c r="Q134" s="152"/>
      <c r="R134" s="152"/>
    </row>
    <row r="135" spans="1:18" ht="12.75" customHeight="1" x14ac:dyDescent="0.25">
      <c r="A135" s="152"/>
      <c r="B135" s="152"/>
      <c r="C135" s="152"/>
      <c r="D135" s="152"/>
      <c r="E135" s="152"/>
      <c r="F135" s="152"/>
      <c r="G135" s="152"/>
      <c r="H135" s="152"/>
      <c r="I135" s="152"/>
      <c r="J135" s="152"/>
      <c r="K135" s="152"/>
      <c r="L135" s="152"/>
      <c r="M135" s="152"/>
      <c r="N135" s="152"/>
      <c r="O135" s="152"/>
      <c r="P135" s="152"/>
      <c r="Q135" s="152"/>
      <c r="R135" s="152"/>
    </row>
    <row r="136" spans="1:18" ht="12.75" customHeight="1" x14ac:dyDescent="0.25">
      <c r="A136" s="152"/>
      <c r="B136" s="152"/>
      <c r="C136" s="152"/>
      <c r="D136" s="152"/>
      <c r="E136" s="152"/>
      <c r="F136" s="152"/>
      <c r="G136" s="152"/>
      <c r="H136" s="152"/>
      <c r="I136" s="152"/>
      <c r="J136" s="152"/>
      <c r="K136" s="152"/>
      <c r="L136" s="152"/>
      <c r="M136" s="152"/>
      <c r="N136" s="152"/>
      <c r="O136" s="152"/>
      <c r="P136" s="152"/>
      <c r="Q136" s="152"/>
      <c r="R136" s="152"/>
    </row>
    <row r="137" spans="1:18" ht="12.75" customHeight="1" x14ac:dyDescent="0.25">
      <c r="A137" s="152"/>
      <c r="B137" s="152"/>
      <c r="C137" s="152"/>
      <c r="D137" s="152"/>
      <c r="E137" s="152"/>
      <c r="F137" s="152"/>
      <c r="G137" s="152"/>
      <c r="H137" s="152"/>
      <c r="I137" s="152"/>
      <c r="J137" s="152"/>
      <c r="K137" s="152"/>
      <c r="L137" s="152"/>
      <c r="M137" s="152"/>
      <c r="N137" s="152"/>
      <c r="O137" s="152"/>
      <c r="P137" s="152"/>
      <c r="Q137" s="152"/>
      <c r="R137" s="152"/>
    </row>
    <row r="138" spans="1:18" ht="12.75" customHeight="1" x14ac:dyDescent="0.2">
      <c r="A138" s="94"/>
      <c r="B138" s="94"/>
      <c r="C138" s="94"/>
      <c r="D138" s="94"/>
      <c r="E138" s="94"/>
      <c r="F138" s="94"/>
      <c r="G138" s="94"/>
      <c r="H138" s="94"/>
      <c r="I138" s="94"/>
    </row>
    <row r="139" spans="1:18" ht="12.75" customHeight="1" x14ac:dyDescent="0.2">
      <c r="A139" s="94"/>
      <c r="B139" s="94"/>
      <c r="C139" s="94"/>
      <c r="D139" s="94"/>
      <c r="E139" s="94"/>
      <c r="F139" s="94"/>
      <c r="G139" s="94"/>
      <c r="H139" s="94"/>
      <c r="I139" s="94"/>
    </row>
    <row r="140" spans="1:18" ht="12.75" customHeight="1" x14ac:dyDescent="0.2">
      <c r="A140" s="94"/>
      <c r="B140" s="94"/>
      <c r="C140" s="94"/>
      <c r="D140" s="94"/>
      <c r="E140" s="94"/>
      <c r="F140" s="94"/>
      <c r="G140" s="94"/>
      <c r="H140" s="94"/>
      <c r="I140" s="94"/>
    </row>
    <row r="141" spans="1:18" ht="12.75" customHeight="1" x14ac:dyDescent="0.2">
      <c r="A141" s="94"/>
      <c r="B141" s="94"/>
      <c r="C141" s="94"/>
      <c r="D141" s="94"/>
      <c r="E141" s="94"/>
      <c r="F141" s="94"/>
      <c r="G141" s="94"/>
      <c r="H141" s="94"/>
      <c r="I141" s="94"/>
    </row>
    <row r="142" spans="1:18" ht="12.75" customHeight="1" x14ac:dyDescent="0.2">
      <c r="A142" s="94"/>
      <c r="B142" s="94"/>
      <c r="C142" s="94"/>
      <c r="D142" s="94"/>
      <c r="E142" s="94"/>
      <c r="F142" s="94"/>
      <c r="G142" s="94"/>
      <c r="H142" s="94"/>
      <c r="I142" s="94"/>
    </row>
    <row r="143" spans="1:18" ht="12.75" customHeight="1" x14ac:dyDescent="0.2">
      <c r="A143" s="94"/>
      <c r="B143" s="94"/>
      <c r="C143" s="94"/>
      <c r="D143" s="94"/>
      <c r="E143" s="94"/>
      <c r="F143" s="94"/>
      <c r="G143" s="94"/>
      <c r="H143" s="94"/>
      <c r="I143" s="94"/>
    </row>
    <row r="144" spans="1:18" ht="12.75" customHeight="1" x14ac:dyDescent="0.2">
      <c r="A144" s="94"/>
      <c r="B144" s="94"/>
      <c r="C144" s="94"/>
      <c r="D144" s="94"/>
      <c r="E144" s="94"/>
      <c r="F144" s="94"/>
      <c r="G144" s="94"/>
      <c r="H144" s="94"/>
      <c r="I144" s="94"/>
    </row>
    <row r="145" spans="1:9" ht="12.75" customHeight="1" x14ac:dyDescent="0.2">
      <c r="A145" s="94"/>
      <c r="B145" s="94"/>
      <c r="C145" s="94"/>
      <c r="D145" s="94"/>
      <c r="E145" s="94"/>
      <c r="F145" s="94"/>
      <c r="G145" s="94"/>
      <c r="H145" s="94"/>
      <c r="I145" s="94"/>
    </row>
    <row r="146" spans="1:9" ht="12.75" customHeight="1" x14ac:dyDescent="0.2">
      <c r="A146" s="94"/>
      <c r="B146" s="94"/>
      <c r="C146" s="94"/>
      <c r="D146" s="94"/>
      <c r="E146" s="94"/>
      <c r="F146" s="94"/>
      <c r="G146" s="94"/>
      <c r="H146" s="94"/>
      <c r="I146" s="94"/>
    </row>
    <row r="147" spans="1:9" ht="12.75" customHeight="1" x14ac:dyDescent="0.2">
      <c r="A147" s="94"/>
      <c r="B147" s="94"/>
      <c r="C147" s="94"/>
      <c r="D147" s="94"/>
      <c r="E147" s="94"/>
      <c r="F147" s="94"/>
      <c r="G147" s="94"/>
      <c r="H147" s="94"/>
      <c r="I147" s="94"/>
    </row>
    <row r="148" spans="1:9" ht="12.75" customHeight="1" x14ac:dyDescent="0.2">
      <c r="A148" s="94"/>
      <c r="B148" s="94"/>
      <c r="C148" s="94"/>
      <c r="D148" s="94"/>
      <c r="E148" s="94"/>
      <c r="F148" s="94"/>
      <c r="G148" s="94"/>
      <c r="H148" s="94"/>
      <c r="I148" s="94"/>
    </row>
    <row r="149" spans="1:9" ht="12.75" customHeight="1" x14ac:dyDescent="0.2">
      <c r="A149" s="94"/>
      <c r="B149" s="94"/>
      <c r="C149" s="94"/>
      <c r="D149" s="94"/>
      <c r="E149" s="94"/>
      <c r="F149" s="94"/>
      <c r="G149" s="94"/>
      <c r="H149" s="94"/>
      <c r="I149" s="94"/>
    </row>
    <row r="150" spans="1:9" ht="12.75" customHeight="1" x14ac:dyDescent="0.2">
      <c r="A150" s="94"/>
      <c r="B150" s="94"/>
      <c r="C150" s="94"/>
      <c r="D150" s="94"/>
      <c r="E150" s="94"/>
      <c r="F150" s="94"/>
      <c r="G150" s="94"/>
      <c r="H150" s="94"/>
      <c r="I150" s="94"/>
    </row>
    <row r="151" spans="1:9" ht="12.75" customHeight="1" x14ac:dyDescent="0.2">
      <c r="A151" s="94"/>
      <c r="B151" s="94"/>
      <c r="C151" s="94"/>
      <c r="D151" s="94"/>
      <c r="E151" s="94"/>
      <c r="F151" s="94"/>
      <c r="G151" s="94"/>
      <c r="H151" s="94"/>
      <c r="I151" s="94"/>
    </row>
    <row r="152" spans="1:9" ht="12.75" customHeight="1" x14ac:dyDescent="0.2">
      <c r="A152" s="94"/>
      <c r="B152" s="94"/>
      <c r="C152" s="94"/>
      <c r="D152" s="94"/>
      <c r="E152" s="94"/>
      <c r="F152" s="94"/>
      <c r="G152" s="94"/>
      <c r="H152" s="94"/>
      <c r="I152" s="94"/>
    </row>
    <row r="153" spans="1:9" ht="12.75" customHeight="1" x14ac:dyDescent="0.2">
      <c r="A153" s="94"/>
      <c r="B153" s="94"/>
      <c r="C153" s="94"/>
      <c r="D153" s="94"/>
      <c r="E153" s="94"/>
      <c r="F153" s="94"/>
      <c r="G153" s="94"/>
      <c r="H153" s="94"/>
      <c r="I153" s="94"/>
    </row>
    <row r="154" spans="1:9" ht="12.75" customHeight="1" x14ac:dyDescent="0.2">
      <c r="A154" s="94"/>
      <c r="B154" s="94"/>
      <c r="C154" s="94"/>
      <c r="D154" s="94"/>
      <c r="E154" s="94"/>
      <c r="F154" s="94"/>
      <c r="G154" s="94"/>
      <c r="H154" s="94"/>
      <c r="I154" s="94"/>
    </row>
    <row r="155" spans="1:9" ht="12.75" customHeight="1" x14ac:dyDescent="0.2">
      <c r="A155" s="94"/>
      <c r="B155" s="94"/>
      <c r="C155" s="94"/>
      <c r="D155" s="94"/>
      <c r="E155" s="94"/>
      <c r="F155" s="94"/>
      <c r="G155" s="94"/>
      <c r="H155" s="94"/>
      <c r="I155" s="94"/>
    </row>
    <row r="156" spans="1:9" ht="12.75" customHeight="1" x14ac:dyDescent="0.2">
      <c r="A156" s="94"/>
      <c r="B156" s="94"/>
      <c r="C156" s="94"/>
      <c r="D156" s="94"/>
      <c r="E156" s="94"/>
      <c r="F156" s="94"/>
      <c r="G156" s="94"/>
      <c r="H156" s="94"/>
      <c r="I156" s="94"/>
    </row>
    <row r="157" spans="1:9" ht="12.75" customHeight="1" x14ac:dyDescent="0.2">
      <c r="A157" s="94"/>
      <c r="B157" s="94"/>
      <c r="C157" s="94"/>
      <c r="D157" s="94"/>
      <c r="E157" s="94"/>
      <c r="F157" s="94"/>
      <c r="G157" s="94"/>
      <c r="H157" s="94"/>
      <c r="I157" s="94"/>
    </row>
    <row r="158" spans="1:9" ht="12.75" customHeight="1" x14ac:dyDescent="0.2">
      <c r="A158" s="94"/>
      <c r="B158" s="94"/>
      <c r="C158" s="94"/>
      <c r="D158" s="94"/>
      <c r="E158" s="94"/>
      <c r="F158" s="94"/>
      <c r="G158" s="94"/>
      <c r="H158" s="94"/>
      <c r="I158" s="94"/>
    </row>
    <row r="159" spans="1:9" ht="12.75" customHeight="1" x14ac:dyDescent="0.2">
      <c r="A159" s="94"/>
      <c r="B159" s="94"/>
      <c r="C159" s="94"/>
      <c r="D159" s="94"/>
      <c r="E159" s="94"/>
      <c r="F159" s="94"/>
      <c r="G159" s="94"/>
      <c r="H159" s="94"/>
      <c r="I159" s="94"/>
    </row>
    <row r="160" spans="1:9" ht="12.75" customHeight="1" x14ac:dyDescent="0.2">
      <c r="A160" s="94"/>
      <c r="B160" s="94"/>
      <c r="C160" s="94"/>
      <c r="D160" s="94"/>
      <c r="E160" s="94"/>
      <c r="F160" s="94"/>
      <c r="G160" s="94"/>
      <c r="H160" s="94"/>
      <c r="I160" s="94"/>
    </row>
    <row r="161" spans="1:9" ht="12.75" customHeight="1" x14ac:dyDescent="0.2">
      <c r="A161" s="94"/>
      <c r="B161" s="94"/>
      <c r="C161" s="94"/>
      <c r="D161" s="94"/>
      <c r="E161" s="94"/>
      <c r="F161" s="94"/>
      <c r="G161" s="94"/>
      <c r="H161" s="94"/>
      <c r="I161" s="94"/>
    </row>
    <row r="162" spans="1:9" ht="12.75" customHeight="1" x14ac:dyDescent="0.2">
      <c r="A162" s="94"/>
      <c r="B162" s="94"/>
      <c r="C162" s="94"/>
      <c r="D162" s="94"/>
      <c r="E162" s="94"/>
      <c r="F162" s="94"/>
      <c r="G162" s="94"/>
      <c r="H162" s="94"/>
      <c r="I162" s="94"/>
    </row>
    <row r="163" spans="1:9" ht="12.75" customHeight="1" x14ac:dyDescent="0.2">
      <c r="A163" s="94"/>
      <c r="B163" s="94"/>
      <c r="C163" s="94"/>
      <c r="D163" s="94"/>
      <c r="E163" s="94"/>
      <c r="F163" s="94"/>
      <c r="G163" s="94"/>
      <c r="H163" s="94"/>
      <c r="I163" s="94"/>
    </row>
    <row r="164" spans="1:9" ht="12.75" customHeight="1" x14ac:dyDescent="0.2">
      <c r="A164" s="94"/>
      <c r="B164" s="94"/>
      <c r="C164" s="94"/>
      <c r="D164" s="94"/>
      <c r="E164" s="94"/>
      <c r="F164" s="94"/>
      <c r="G164" s="94"/>
      <c r="H164" s="94"/>
      <c r="I164" s="94"/>
    </row>
    <row r="165" spans="1:9" ht="12.75" customHeight="1" x14ac:dyDescent="0.2">
      <c r="A165" s="94"/>
      <c r="B165" s="94"/>
      <c r="C165" s="94"/>
      <c r="D165" s="94"/>
      <c r="E165" s="94"/>
      <c r="F165" s="94"/>
      <c r="G165" s="94"/>
      <c r="H165" s="94"/>
      <c r="I165" s="94"/>
    </row>
    <row r="166" spans="1:9" ht="12.75" customHeight="1" x14ac:dyDescent="0.2">
      <c r="A166" s="94"/>
      <c r="B166" s="94"/>
      <c r="C166" s="94"/>
      <c r="D166" s="94"/>
      <c r="E166" s="94"/>
      <c r="F166" s="94"/>
      <c r="G166" s="94"/>
      <c r="H166" s="94"/>
      <c r="I166" s="94"/>
    </row>
    <row r="167" spans="1:9" ht="12.75" customHeight="1" x14ac:dyDescent="0.2">
      <c r="A167" s="94"/>
      <c r="B167" s="94"/>
      <c r="C167" s="94"/>
      <c r="D167" s="94"/>
      <c r="E167" s="94"/>
      <c r="F167" s="94"/>
      <c r="G167" s="94"/>
      <c r="H167" s="94"/>
      <c r="I167" s="94"/>
    </row>
    <row r="168" spans="1:9" ht="12.75" customHeight="1" x14ac:dyDescent="0.2">
      <c r="A168" s="94"/>
      <c r="B168" s="94"/>
      <c r="C168" s="94"/>
      <c r="D168" s="94"/>
      <c r="E168" s="94"/>
      <c r="F168" s="94"/>
      <c r="G168" s="94"/>
      <c r="H168" s="94"/>
      <c r="I168" s="94"/>
    </row>
    <row r="169" spans="1:9" ht="12.75" customHeight="1" x14ac:dyDescent="0.2">
      <c r="A169" s="94"/>
      <c r="B169" s="94"/>
      <c r="C169" s="94"/>
      <c r="D169" s="94"/>
      <c r="E169" s="94"/>
      <c r="F169" s="94"/>
      <c r="G169" s="94"/>
      <c r="H169" s="94"/>
      <c r="I169" s="94"/>
    </row>
    <row r="170" spans="1:9" ht="12.75" customHeight="1" x14ac:dyDescent="0.2">
      <c r="A170" s="94"/>
      <c r="B170" s="94"/>
      <c r="C170" s="94"/>
      <c r="D170" s="94"/>
      <c r="E170" s="94"/>
      <c r="F170" s="94"/>
      <c r="G170" s="94"/>
      <c r="H170" s="94"/>
      <c r="I170" s="94"/>
    </row>
    <row r="171" spans="1:9" ht="12.75" customHeight="1" x14ac:dyDescent="0.2">
      <c r="A171" s="94"/>
      <c r="B171" s="94"/>
      <c r="C171" s="94"/>
      <c r="D171" s="94"/>
      <c r="E171" s="94"/>
      <c r="F171" s="94"/>
      <c r="G171" s="94"/>
      <c r="H171" s="94"/>
      <c r="I171" s="94"/>
    </row>
    <row r="172" spans="1:9" ht="12.75" customHeight="1" x14ac:dyDescent="0.2">
      <c r="A172" s="94"/>
      <c r="B172" s="94"/>
      <c r="C172" s="94"/>
      <c r="D172" s="94"/>
      <c r="E172" s="94"/>
      <c r="F172" s="94"/>
      <c r="G172" s="94"/>
      <c r="H172" s="94"/>
      <c r="I172" s="94"/>
    </row>
    <row r="173" spans="1:9" ht="12.75" customHeight="1" x14ac:dyDescent="0.2">
      <c r="A173" s="94"/>
      <c r="B173" s="94"/>
      <c r="C173" s="94"/>
      <c r="D173" s="94"/>
      <c r="E173" s="94"/>
      <c r="F173" s="94"/>
      <c r="G173" s="94"/>
      <c r="H173" s="94"/>
      <c r="I173" s="94"/>
    </row>
    <row r="174" spans="1:9" ht="12.75" customHeight="1" x14ac:dyDescent="0.2">
      <c r="A174" s="94"/>
      <c r="B174" s="94"/>
      <c r="C174" s="94"/>
      <c r="D174" s="94"/>
      <c r="E174" s="94"/>
      <c r="F174" s="94"/>
      <c r="G174" s="94"/>
      <c r="H174" s="94"/>
      <c r="I174" s="94"/>
    </row>
    <row r="175" spans="1:9" ht="12.75" customHeight="1" x14ac:dyDescent="0.2"/>
    <row r="176" spans="1:9"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sheetData>
  <sheetProtection formatCells="0" formatColumns="0" formatRows="0" insertColumns="0" insertRows="0" insertHyperlinks="0" deleteColumns="0" deleteRows="0" sort="0" autoFilter="0" pivotTables="0"/>
  <mergeCells count="22">
    <mergeCell ref="T21:U23"/>
    <mergeCell ref="V44:V46"/>
    <mergeCell ref="U44:U46"/>
    <mergeCell ref="T44:T46"/>
    <mergeCell ref="S44:S46"/>
    <mergeCell ref="A27:A30"/>
    <mergeCell ref="A31:A41"/>
    <mergeCell ref="H32:H33"/>
    <mergeCell ref="A2:K3"/>
    <mergeCell ref="M3:R3"/>
    <mergeCell ref="F12:F14"/>
    <mergeCell ref="G12:G14"/>
    <mergeCell ref="D12:E13"/>
    <mergeCell ref="A24:I24"/>
    <mergeCell ref="C12:C14"/>
    <mergeCell ref="A26:B26"/>
    <mergeCell ref="M50:R50"/>
    <mergeCell ref="J48:J50"/>
    <mergeCell ref="M30:R30"/>
    <mergeCell ref="M34:R34"/>
    <mergeCell ref="M35:R35"/>
    <mergeCell ref="N38:O38"/>
  </mergeCells>
  <pageMargins left="0.23622047244094491" right="0.23622047244094491" top="0.74803149606299213" bottom="0.74803149606299213" header="0.31496062992125984" footer="0.31496062992125984"/>
  <pageSetup paperSize="8" fitToHeight="0" orientation="landscape" r:id="rId1"/>
  <headerFooter>
    <oddFooter>&amp;LIDS - NZTA Increased Axle Limits Study&amp;CPage &amp;P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M152"/>
  <sheetViews>
    <sheetView zoomScale="85" zoomScaleNormal="85" workbookViewId="0">
      <selection activeCell="D11" sqref="D11"/>
    </sheetView>
  </sheetViews>
  <sheetFormatPr defaultColWidth="9.140625" defaultRowHeight="12.75" x14ac:dyDescent="0.2"/>
  <cols>
    <col min="1" max="1" width="8" style="2" customWidth="1"/>
    <col min="2" max="2" width="10.85546875" style="2" customWidth="1"/>
    <col min="3" max="3" width="25.7109375" style="2" customWidth="1"/>
    <col min="4" max="4" width="7.5703125" style="2" customWidth="1"/>
    <col min="5" max="5" width="8.7109375" style="2" customWidth="1"/>
    <col min="6" max="9" width="7.5703125" style="2" customWidth="1"/>
    <col min="10" max="10" width="8.7109375" style="2" customWidth="1"/>
    <col min="11" max="11" width="2.28515625" style="2" customWidth="1"/>
    <col min="12" max="17" width="6.7109375" style="2" customWidth="1"/>
    <col min="18" max="23" width="5.7109375" style="2" customWidth="1"/>
    <col min="24" max="26" width="9.42578125" style="2" customWidth="1"/>
    <col min="27" max="27" width="1.5703125" style="2" customWidth="1"/>
    <col min="28" max="33" width="8.140625" style="2" customWidth="1"/>
    <col min="34" max="34" width="2" style="2" customWidth="1"/>
    <col min="35" max="42" width="8.140625" style="2" customWidth="1"/>
    <col min="43" max="43" width="12" style="2" bestFit="1" customWidth="1"/>
    <col min="44" max="44" width="13.85546875" style="2" bestFit="1" customWidth="1"/>
    <col min="45" max="52" width="11.7109375" style="2" customWidth="1"/>
    <col min="53" max="53" width="2.28515625" style="2" customWidth="1"/>
    <col min="54" max="54" width="21" style="2" customWidth="1"/>
    <col min="55" max="55" width="13.140625" style="2" customWidth="1"/>
    <col min="56" max="56" width="2.7109375" style="2" customWidth="1"/>
    <col min="57" max="57" width="4.5703125" style="2" customWidth="1"/>
    <col min="58" max="58" width="9.140625" style="2" customWidth="1"/>
    <col min="59" max="65" width="11.7109375" style="2" customWidth="1"/>
    <col min="66" max="66" width="2.28515625" style="2" customWidth="1"/>
    <col min="67" max="67" width="11.28515625" style="2" customWidth="1"/>
    <col min="68" max="70" width="12.5703125" style="2" customWidth="1"/>
    <col min="71" max="71" width="11.5703125" style="2" customWidth="1"/>
    <col min="72" max="72" width="2.85546875" style="2" customWidth="1"/>
    <col min="73" max="73" width="12.140625" style="2" bestFit="1" customWidth="1"/>
    <col min="74" max="74" width="14.42578125" style="2" bestFit="1" customWidth="1"/>
    <col min="75" max="16384" width="9.140625" style="2"/>
  </cols>
  <sheetData>
    <row r="1" spans="1:91" ht="18" x14ac:dyDescent="0.35">
      <c r="A1" s="1" t="s">
        <v>99</v>
      </c>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row>
    <row r="2" spans="1:91" ht="18" x14ac:dyDescent="0.35">
      <c r="A2" s="1"/>
      <c r="AB2" s="3" t="s">
        <v>0</v>
      </c>
      <c r="AC2" s="4"/>
      <c r="AD2" s="4"/>
      <c r="AE2" s="4"/>
      <c r="AF2" s="4"/>
      <c r="AG2" s="4"/>
      <c r="AH2" s="4"/>
      <c r="AI2" s="4"/>
      <c r="AJ2" s="4"/>
      <c r="AK2" s="4"/>
      <c r="AL2" s="4"/>
      <c r="AM2" s="4"/>
      <c r="AN2" s="5"/>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row>
    <row r="3" spans="1:91" ht="14.45" x14ac:dyDescent="0.3">
      <c r="A3" s="6"/>
      <c r="X3" s="7" t="s">
        <v>1</v>
      </c>
      <c r="Y3" s="8">
        <v>53</v>
      </c>
      <c r="Z3" s="9">
        <f t="shared" ref="Z3:Z8" si="0">Y3*1000/9.81</f>
        <v>5402.6503567787968</v>
      </c>
      <c r="AB3" s="10" t="s">
        <v>0</v>
      </c>
      <c r="AC3" s="11"/>
      <c r="AD3" s="11"/>
      <c r="AE3" s="11"/>
      <c r="AF3" s="11"/>
      <c r="AG3" s="12"/>
      <c r="AI3" s="10" t="s">
        <v>0</v>
      </c>
      <c r="AJ3" s="11"/>
      <c r="AK3" s="11"/>
      <c r="AL3" s="11"/>
      <c r="AM3" s="11"/>
      <c r="AN3" s="12"/>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row>
    <row r="4" spans="1:91" ht="15" customHeight="1" x14ac:dyDescent="0.3">
      <c r="A4"/>
      <c r="B4"/>
      <c r="C4"/>
      <c r="D4"/>
      <c r="E4"/>
      <c r="F4"/>
      <c r="G4"/>
      <c r="H4"/>
      <c r="I4"/>
      <c r="J4"/>
      <c r="K4"/>
      <c r="X4" s="14" t="s">
        <v>2</v>
      </c>
      <c r="Y4" s="11">
        <v>80</v>
      </c>
      <c r="Z4" s="15">
        <f t="shared" si="0"/>
        <v>8154.9439347604484</v>
      </c>
      <c r="AB4" s="16" t="s">
        <v>3</v>
      </c>
      <c r="AC4" s="17"/>
      <c r="AD4" s="17"/>
      <c r="AE4" s="17"/>
      <c r="AF4" s="17"/>
      <c r="AG4" s="18"/>
      <c r="AI4" s="16" t="s">
        <v>4</v>
      </c>
      <c r="AJ4" s="17"/>
      <c r="AK4" s="17"/>
      <c r="AL4" s="17"/>
      <c r="AM4" s="17"/>
      <c r="AN4" s="18"/>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s="19"/>
      <c r="CD4" s="19"/>
      <c r="CE4" s="19"/>
      <c r="CF4" s="19"/>
      <c r="CG4" s="19"/>
      <c r="CH4" s="19"/>
      <c r="CI4" s="19"/>
      <c r="CJ4" s="19"/>
      <c r="CK4" s="19"/>
      <c r="CL4" s="19"/>
      <c r="CM4" s="11"/>
    </row>
    <row r="5" spans="1:91" ht="15" customHeight="1" x14ac:dyDescent="0.3">
      <c r="A5"/>
      <c r="B5"/>
      <c r="C5"/>
      <c r="D5"/>
      <c r="E5"/>
      <c r="F5"/>
      <c r="G5"/>
      <c r="H5"/>
      <c r="I5"/>
      <c r="J5"/>
      <c r="K5"/>
      <c r="X5" s="14" t="s">
        <v>5</v>
      </c>
      <c r="Y5" s="11">
        <v>135</v>
      </c>
      <c r="Z5" s="15">
        <f t="shared" si="0"/>
        <v>13761.467889908256</v>
      </c>
      <c r="AB5" s="21" t="s">
        <v>6</v>
      </c>
      <c r="AC5" s="11"/>
      <c r="AD5" s="11"/>
      <c r="AE5" s="11"/>
      <c r="AF5" s="11"/>
      <c r="AG5" s="12"/>
      <c r="AI5" s="21" t="s">
        <v>6</v>
      </c>
      <c r="AJ5" s="11"/>
      <c r="AK5" s="11"/>
      <c r="AL5" s="11"/>
      <c r="AM5" s="11"/>
      <c r="AN5" s="12"/>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row>
    <row r="6" spans="1:91" ht="15" customHeight="1" x14ac:dyDescent="0.3">
      <c r="A6"/>
      <c r="B6"/>
      <c r="C6"/>
      <c r="D6"/>
      <c r="E6"/>
      <c r="F6"/>
      <c r="G6"/>
      <c r="H6"/>
      <c r="I6"/>
      <c r="J6"/>
      <c r="K6"/>
      <c r="X6" s="14" t="s">
        <v>7</v>
      </c>
      <c r="Y6" s="11">
        <v>181</v>
      </c>
      <c r="Z6" s="15">
        <f t="shared" si="0"/>
        <v>18450.560652395514</v>
      </c>
      <c r="AB6" s="21"/>
      <c r="AC6" s="11"/>
      <c r="AD6" s="11"/>
      <c r="AE6" s="11"/>
      <c r="AF6" s="11"/>
      <c r="AG6" s="12"/>
      <c r="AI6" s="21"/>
      <c r="AJ6" s="11"/>
      <c r="AK6" s="11"/>
      <c r="AL6" s="11"/>
      <c r="AM6" s="11"/>
      <c r="AN6" s="12"/>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row>
    <row r="7" spans="1:91" ht="15" customHeight="1" x14ac:dyDescent="0.3">
      <c r="A7"/>
      <c r="B7"/>
      <c r="C7"/>
      <c r="D7"/>
      <c r="E7"/>
      <c r="F7"/>
      <c r="G7"/>
      <c r="H7"/>
      <c r="I7"/>
      <c r="J7"/>
      <c r="K7"/>
      <c r="X7" s="14" t="s">
        <v>8</v>
      </c>
      <c r="Y7" s="11">
        <v>71</v>
      </c>
      <c r="Z7" s="15">
        <f t="shared" si="0"/>
        <v>7237.5127420998979</v>
      </c>
      <c r="AB7" s="21"/>
      <c r="AC7" s="11"/>
      <c r="AD7" s="11"/>
      <c r="AE7" s="11"/>
      <c r="AF7" s="11"/>
      <c r="AG7" s="12"/>
      <c r="AI7" s="21"/>
      <c r="AJ7" s="11"/>
      <c r="AK7" s="11"/>
      <c r="AL7" s="11"/>
      <c r="AM7" s="11"/>
      <c r="AN7" s="12"/>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1:91" ht="15" customHeight="1" x14ac:dyDescent="0.3">
      <c r="A8"/>
      <c r="B8"/>
      <c r="C8"/>
      <c r="D8"/>
      <c r="E8"/>
      <c r="F8"/>
      <c r="G8"/>
      <c r="H8"/>
      <c r="I8"/>
      <c r="J8"/>
      <c r="K8"/>
      <c r="X8" s="25" t="s">
        <v>9</v>
      </c>
      <c r="Y8" s="26">
        <v>221</v>
      </c>
      <c r="Z8" s="27">
        <f t="shared" si="0"/>
        <v>22528.032619775739</v>
      </c>
      <c r="AB8" s="14">
        <v>1</v>
      </c>
      <c r="AC8" s="22">
        <v>2</v>
      </c>
      <c r="AD8" s="22">
        <v>3</v>
      </c>
      <c r="AE8" s="22">
        <v>4</v>
      </c>
      <c r="AF8" s="22">
        <v>5</v>
      </c>
      <c r="AG8" s="28">
        <v>6</v>
      </c>
      <c r="AI8" s="14">
        <v>1</v>
      </c>
      <c r="AJ8" s="22">
        <v>2</v>
      </c>
      <c r="AK8" s="22">
        <v>3</v>
      </c>
      <c r="AL8" s="22">
        <v>4</v>
      </c>
      <c r="AM8" s="22">
        <v>5</v>
      </c>
      <c r="AN8" s="28">
        <v>6</v>
      </c>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1:91" ht="15" customHeight="1" x14ac:dyDescent="0.3">
      <c r="B9" s="29" t="s">
        <v>10</v>
      </c>
      <c r="D9" s="24"/>
      <c r="I9" s="11"/>
      <c r="J9" s="30"/>
      <c r="X9" s="23" t="s">
        <v>11</v>
      </c>
      <c r="Y9" s="31"/>
      <c r="Z9" s="32"/>
      <c r="AB9" s="14" t="s">
        <v>12</v>
      </c>
      <c r="AC9" s="22" t="s">
        <v>13</v>
      </c>
      <c r="AD9" s="22" t="s">
        <v>14</v>
      </c>
      <c r="AE9" s="22" t="s">
        <v>15</v>
      </c>
      <c r="AF9" s="22" t="s">
        <v>16</v>
      </c>
      <c r="AG9" s="28" t="s">
        <v>17</v>
      </c>
      <c r="AI9" s="14" t="s">
        <v>12</v>
      </c>
      <c r="AJ9" s="22" t="s">
        <v>13</v>
      </c>
      <c r="AK9" s="22" t="s">
        <v>14</v>
      </c>
      <c r="AL9" s="22" t="s">
        <v>15</v>
      </c>
      <c r="AM9" s="22" t="s">
        <v>16</v>
      </c>
      <c r="AN9" s="28" t="s">
        <v>17</v>
      </c>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1:91" ht="15" customHeight="1" thickBot="1" x14ac:dyDescent="0.35">
      <c r="B10" s="13" t="s">
        <v>18</v>
      </c>
      <c r="D10" s="24"/>
      <c r="I10" s="11"/>
      <c r="J10" s="30"/>
      <c r="AB10" s="14">
        <v>1.8</v>
      </c>
      <c r="AC10" s="22">
        <v>2.2000000000000002</v>
      </c>
      <c r="AD10" s="22">
        <v>2.7</v>
      </c>
      <c r="AE10" s="22">
        <v>3.5</v>
      </c>
      <c r="AF10" s="22">
        <v>4</v>
      </c>
      <c r="AG10" s="28">
        <v>4.5</v>
      </c>
      <c r="AI10" s="14">
        <v>1.8</v>
      </c>
      <c r="AJ10" s="22">
        <v>2.2000000000000002</v>
      </c>
      <c r="AK10" s="22">
        <v>2.7</v>
      </c>
      <c r="AL10" s="22">
        <v>3.5</v>
      </c>
      <c r="AM10" s="22">
        <v>4</v>
      </c>
      <c r="AN10" s="28">
        <v>4.5</v>
      </c>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row>
    <row r="11" spans="1:91" ht="15" customHeight="1" thickBot="1" x14ac:dyDescent="0.35">
      <c r="B11" s="2" t="s">
        <v>52</v>
      </c>
      <c r="D11" s="52">
        <f>'Cost Calculation'!$M$17</f>
        <v>1</v>
      </c>
      <c r="I11" s="11"/>
      <c r="J11" s="30"/>
      <c r="R11" s="262" t="s">
        <v>19</v>
      </c>
      <c r="S11" s="263"/>
      <c r="T11" s="263"/>
      <c r="U11" s="263"/>
      <c r="V11" s="263"/>
      <c r="W11" s="264"/>
      <c r="X11" s="258" t="s">
        <v>20</v>
      </c>
      <c r="Y11" s="258"/>
      <c r="Z11" s="258"/>
      <c r="AA11" s="258"/>
      <c r="AB11" s="54">
        <f>'Cost Calculation'!M6</f>
        <v>9.0455274710190849</v>
      </c>
      <c r="AC11" s="54">
        <f>'Cost Calculation'!N6</f>
        <v>5.6468430659084046</v>
      </c>
      <c r="AD11" s="54">
        <f>'Cost Calculation'!O6</f>
        <v>3.4911820611303068</v>
      </c>
      <c r="AE11" s="54">
        <f>'Cost Calculation'!P6</f>
        <v>1.8982062919061331</v>
      </c>
      <c r="AF11" s="54">
        <f>'Cost Calculation'!Q6</f>
        <v>1.1000000000000001</v>
      </c>
      <c r="AG11" s="54">
        <f>'Cost Calculation'!R6</f>
        <v>1.0521380763749435</v>
      </c>
      <c r="AI11" s="34">
        <v>4</v>
      </c>
      <c r="AJ11" s="34">
        <v>4</v>
      </c>
      <c r="AK11" s="34">
        <v>4</v>
      </c>
      <c r="AL11" s="34">
        <v>4</v>
      </c>
      <c r="AM11" s="34">
        <v>4</v>
      </c>
      <c r="AN11" s="34">
        <v>4</v>
      </c>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1:91" ht="15" customHeight="1" thickBot="1" x14ac:dyDescent="0.35">
      <c r="B12"/>
      <c r="C12"/>
      <c r="D12" s="24"/>
      <c r="E12" s="11"/>
      <c r="F12" s="11"/>
      <c r="G12" s="11"/>
      <c r="H12" s="11"/>
      <c r="I12" s="11"/>
      <c r="R12" s="265" t="s">
        <v>21</v>
      </c>
      <c r="S12" s="266"/>
      <c r="T12" s="266"/>
      <c r="U12" s="266"/>
      <c r="V12" s="266"/>
      <c r="W12" s="267"/>
      <c r="X12" s="258" t="s">
        <v>22</v>
      </c>
      <c r="Y12" s="258"/>
      <c r="Z12" s="258"/>
      <c r="AA12" s="258"/>
      <c r="AB12" s="54">
        <f>'Cost Calculation'!M7</f>
        <v>3.3395648255057799</v>
      </c>
      <c r="AC12" s="54">
        <f>'Cost Calculation'!N7</f>
        <v>1.8687767402537518</v>
      </c>
      <c r="AD12" s="54">
        <f>'Cost Calculation'!O7</f>
        <v>1.0333411452176184</v>
      </c>
      <c r="AE12" s="54">
        <f>'Cost Calculation'!P7</f>
        <v>1</v>
      </c>
      <c r="AF12" s="54">
        <f>'Cost Calculation'!Q7</f>
        <v>1</v>
      </c>
      <c r="AG12" s="54">
        <f>'Cost Calculation'!R7</f>
        <v>1</v>
      </c>
      <c r="AI12" s="35">
        <v>4</v>
      </c>
      <c r="AJ12" s="35">
        <v>4</v>
      </c>
      <c r="AK12" s="35">
        <v>4</v>
      </c>
      <c r="AL12" s="35">
        <v>4</v>
      </c>
      <c r="AM12" s="35">
        <v>4</v>
      </c>
      <c r="AN12" s="35">
        <v>4</v>
      </c>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row>
    <row r="13" spans="1:91" ht="15" customHeight="1" thickBot="1" x14ac:dyDescent="0.35">
      <c r="C13" s="59" t="s">
        <v>100</v>
      </c>
      <c r="D13" s="24"/>
      <c r="E13" s="11"/>
      <c r="F13" s="11"/>
      <c r="G13" s="11"/>
      <c r="H13" s="11"/>
      <c r="I13" s="11"/>
      <c r="J13" s="30" t="s">
        <v>23</v>
      </c>
      <c r="L13" s="256" t="s">
        <v>82</v>
      </c>
      <c r="M13" s="257"/>
      <c r="N13" s="257"/>
      <c r="O13" s="257"/>
      <c r="P13" s="257"/>
      <c r="Q13" s="257"/>
      <c r="R13" s="21"/>
      <c r="S13" s="11"/>
      <c r="T13" s="11"/>
      <c r="U13" s="11"/>
      <c r="V13" s="11"/>
      <c r="W13" s="11"/>
      <c r="AB13" s="20"/>
      <c r="AC13" s="8"/>
      <c r="AD13" s="8"/>
      <c r="AE13" s="8"/>
      <c r="AF13" s="8"/>
      <c r="AG13" s="33"/>
      <c r="AI13" s="20"/>
      <c r="AJ13" s="8"/>
      <c r="AK13" s="8"/>
      <c r="AL13" s="8"/>
      <c r="AM13" s="8"/>
      <c r="AN13" s="3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1:91" ht="15" customHeight="1" thickBot="1" x14ac:dyDescent="0.35">
      <c r="B14" s="37"/>
      <c r="C14" s="38" t="s">
        <v>27</v>
      </c>
      <c r="D14" s="55" t="str">
        <f>'Cost Calculation'!C26</f>
        <v>SAST</v>
      </c>
      <c r="E14" s="55" t="str">
        <f>'Cost Calculation'!D26</f>
        <v>TADT</v>
      </c>
      <c r="F14" s="55" t="str">
        <f>'Cost Calculation'!E26</f>
        <v>TADT</v>
      </c>
      <c r="G14" s="55" t="str">
        <f>'Cost Calculation'!F26</f>
        <v>TADT</v>
      </c>
      <c r="H14" s="55" t="str">
        <f>'Cost Calculation'!G26</f>
        <v>NU</v>
      </c>
      <c r="I14" s="55" t="str">
        <f>'Cost Calculation'!H26</f>
        <v>NU</v>
      </c>
      <c r="J14" s="39"/>
      <c r="R14" s="21"/>
      <c r="S14" s="11"/>
      <c r="T14" s="11"/>
      <c r="U14" s="11"/>
      <c r="V14" s="11"/>
      <c r="W14" s="11"/>
      <c r="AB14" s="21"/>
      <c r="AC14" s="11"/>
      <c r="AD14" s="11"/>
      <c r="AE14" s="11"/>
      <c r="AF14" s="11"/>
      <c r="AG14" s="12"/>
      <c r="AI14" s="21"/>
      <c r="AJ14" s="11"/>
      <c r="AK14" s="11"/>
      <c r="AL14" s="11"/>
      <c r="AM14" s="11"/>
      <c r="AN14" s="1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1:91" ht="15" customHeight="1" x14ac:dyDescent="0.3">
      <c r="B15" s="259" t="s">
        <v>28</v>
      </c>
      <c r="C15" s="259"/>
      <c r="D15" s="50">
        <f>VLOOKUP(D$14,'Cost Calculation'!$C$15:$G$22,4,0)</f>
        <v>5400</v>
      </c>
      <c r="E15" s="50">
        <f>VLOOKUP(E$14,'Cost Calculation'!$C$15:$G$22,4,0)</f>
        <v>13500</v>
      </c>
      <c r="F15" s="50">
        <f>VLOOKUP(F$14,'Cost Calculation'!$C$15:$G$22,4,0)</f>
        <v>13500</v>
      </c>
      <c r="G15" s="50">
        <f>VLOOKUP(G$14,'Cost Calculation'!$C$15:$G$22,4,0)</f>
        <v>13500</v>
      </c>
      <c r="H15" s="50">
        <f>VLOOKUP(H$14,'Cost Calculation'!$C$15:$G$22,4,0)</f>
        <v>0</v>
      </c>
      <c r="I15" s="50">
        <f>VLOOKUP(I$14,'Cost Calculation'!$C$15:$G$22,4,0)</f>
        <v>0</v>
      </c>
      <c r="J15" s="41"/>
      <c r="R15" s="21"/>
      <c r="S15" s="11"/>
      <c r="T15" s="11"/>
      <c r="U15" s="11"/>
      <c r="V15" s="11"/>
      <c r="W15" s="11"/>
      <c r="AB15" s="42"/>
      <c r="AC15" s="43"/>
      <c r="AD15" s="43"/>
      <c r="AE15" s="43"/>
      <c r="AF15" s="43"/>
      <c r="AG15" s="44"/>
      <c r="AI15" s="42"/>
      <c r="AJ15" s="43"/>
      <c r="AK15" s="43"/>
      <c r="AL15" s="43"/>
      <c r="AM15" s="43"/>
      <c r="AN15" s="44"/>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row>
    <row r="16" spans="1:91" ht="15" customHeight="1" x14ac:dyDescent="0.3">
      <c r="A16" s="39"/>
      <c r="B16" s="259" t="s">
        <v>29</v>
      </c>
      <c r="C16" s="259"/>
      <c r="D16" s="49">
        <f>VLOOKUP(D$14,'Cost Calculation'!$C$15:$G$22,5,0)</f>
        <v>6000</v>
      </c>
      <c r="E16" s="49">
        <f>VLOOKUP(E$14,'Cost Calculation'!$C$15:$G$22,5,0)</f>
        <v>15000</v>
      </c>
      <c r="F16" s="49">
        <f>VLOOKUP(F$14,'Cost Calculation'!$C$15:$G$22,5,0)</f>
        <v>15000</v>
      </c>
      <c r="G16" s="49">
        <f>VLOOKUP(G$14,'Cost Calculation'!$C$15:$G$22,5,0)</f>
        <v>15000</v>
      </c>
      <c r="H16" s="49">
        <f>VLOOKUP(H$14,'Cost Calculation'!$C$15:$G$22,5,0)</f>
        <v>0</v>
      </c>
      <c r="I16" s="49">
        <f>VLOOKUP(I$14,'Cost Calculation'!$C$15:$G$22,5,0)</f>
        <v>0</v>
      </c>
      <c r="J16" s="41"/>
      <c r="R16" s="21"/>
      <c r="S16" s="11"/>
      <c r="T16" s="11"/>
      <c r="U16" s="11"/>
      <c r="V16" s="11"/>
      <c r="W16" s="11"/>
      <c r="AB16" s="42"/>
      <c r="AC16" s="43"/>
      <c r="AD16" s="43"/>
      <c r="AE16" s="43"/>
      <c r="AF16" s="43"/>
      <c r="AG16" s="44"/>
      <c r="AI16" s="42"/>
      <c r="AJ16" s="43"/>
      <c r="AK16" s="43"/>
      <c r="AL16" s="43"/>
      <c r="AM16" s="43"/>
      <c r="AN16" s="44"/>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row>
    <row r="17" spans="1:80" ht="15" customHeight="1" thickBot="1" x14ac:dyDescent="0.35">
      <c r="A17" s="39"/>
      <c r="B17" s="45"/>
      <c r="C17" s="46" t="s">
        <v>30</v>
      </c>
      <c r="D17" s="51">
        <f>'Cost Calculation'!C27*$D$11</f>
        <v>5403</v>
      </c>
      <c r="E17" s="51">
        <f>'Cost Calculation'!D27*$D$11</f>
        <v>13761</v>
      </c>
      <c r="F17" s="51">
        <f>'Cost Calculation'!E27*$D$11</f>
        <v>13761</v>
      </c>
      <c r="G17" s="51">
        <f>'Cost Calculation'!F27*$D$11</f>
        <v>13761</v>
      </c>
      <c r="H17" s="51">
        <f>'Cost Calculation'!G27*$D$11</f>
        <v>0</v>
      </c>
      <c r="I17" s="51">
        <f>'Cost Calculation'!H27*$D$11</f>
        <v>0</v>
      </c>
      <c r="J17" s="40"/>
      <c r="R17" s="21"/>
      <c r="S17" s="11"/>
      <c r="T17" s="11"/>
      <c r="U17" s="11"/>
      <c r="V17" s="11"/>
      <c r="W17" s="11"/>
      <c r="AB17" s="42"/>
      <c r="AC17" s="43"/>
      <c r="AD17" s="43"/>
      <c r="AE17" s="43"/>
      <c r="AF17" s="43"/>
      <c r="AG17" s="44"/>
      <c r="AI17" s="21"/>
      <c r="AJ17" s="11"/>
      <c r="AK17" s="11"/>
      <c r="AL17" s="11"/>
      <c r="AM17" s="11"/>
      <c r="AN17" s="12"/>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row>
    <row r="18" spans="1:80" ht="15" customHeight="1" thickBot="1" x14ac:dyDescent="0.35">
      <c r="A18" s="39"/>
      <c r="B18" s="260" t="s">
        <v>31</v>
      </c>
      <c r="C18" s="261"/>
      <c r="D18" s="55">
        <f>'Cost Calculation'!C28</f>
        <v>5400</v>
      </c>
      <c r="E18" s="55">
        <f>'Cost Calculation'!D28</f>
        <v>13800</v>
      </c>
      <c r="F18" s="55">
        <f>'Cost Calculation'!E28</f>
        <v>12400</v>
      </c>
      <c r="G18" s="55">
        <f>'Cost Calculation'!F28</f>
        <v>12400</v>
      </c>
      <c r="H18" s="55">
        <f>'Cost Calculation'!G28</f>
        <v>0</v>
      </c>
      <c r="I18" s="55">
        <f>'Cost Calculation'!H28</f>
        <v>0</v>
      </c>
      <c r="J18" s="57">
        <f>SUM(D18:I18)</f>
        <v>44000</v>
      </c>
      <c r="L18" s="208">
        <f>IF(D$17=0,0,D18/D$17)</f>
        <v>0.9994447529150472</v>
      </c>
      <c r="M18" s="209">
        <f t="shared" ref="L18:Q19" si="1">IF(E$17=0,0,E18/E$17)</f>
        <v>1.0028340963592761</v>
      </c>
      <c r="N18" s="56">
        <f t="shared" si="1"/>
        <v>0.90109730397500176</v>
      </c>
      <c r="O18" s="56">
        <f t="shared" si="1"/>
        <v>0.90109730397500176</v>
      </c>
      <c r="P18" s="56">
        <f t="shared" si="1"/>
        <v>0</v>
      </c>
      <c r="Q18" s="56">
        <f t="shared" si="1"/>
        <v>0</v>
      </c>
      <c r="R18" s="36">
        <f>IF(L18&gt;=1,1,0)</f>
        <v>0</v>
      </c>
      <c r="S18" s="36">
        <f t="shared" ref="R18:W19" si="2">IF(M18&gt;=1,1,0)</f>
        <v>1</v>
      </c>
      <c r="T18" s="36">
        <f t="shared" si="2"/>
        <v>0</v>
      </c>
      <c r="U18" s="36">
        <f t="shared" si="2"/>
        <v>0</v>
      </c>
      <c r="V18" s="36">
        <f t="shared" si="2"/>
        <v>0</v>
      </c>
      <c r="W18" s="36">
        <f t="shared" si="2"/>
        <v>0</v>
      </c>
      <c r="AB18" s="204">
        <f>SUM(IF($R18,$L18^AB11,$L18^AB12),IF($S18,$M18^AB11,$M18^AB12),IF($T18,$N18^AB11,$N18^AB12),IF($U18,$O18^AB11,$O18^AB12),IF($V18,$P18^AB11,$P18^AB12),IF($W18,$Q18^AB11,$Q18^AB12))</f>
        <v>3.4365727075268544</v>
      </c>
      <c r="AC18" s="204">
        <f t="shared" ref="AC18:AG18" si="3">SUM(IF($R18,$L18^AC11,$L18^AC12),IF($S18,$M18^AC11,$M18^AC12),IF($T18,$N18^AC11,$N18^AC12),IF($U18,$O18^AC11,$O18^AC12),IF($V18,$P18^AC11,$P18^AC12),IF($W18,$Q18^AC11,$Q18^AC12))</f>
        <v>3.6613698016681568</v>
      </c>
      <c r="AD18" s="204">
        <f t="shared" si="3"/>
        <v>3.8053034223541653</v>
      </c>
      <c r="AE18" s="204">
        <f t="shared" si="3"/>
        <v>3.807025907038279</v>
      </c>
      <c r="AF18" s="204">
        <f t="shared" si="3"/>
        <v>3.8047573082507764</v>
      </c>
      <c r="AG18" s="204">
        <f t="shared" si="3"/>
        <v>3.8046214416660877</v>
      </c>
      <c r="AI18" s="204">
        <f>SUM(IF($R18,$L18^AI11,$L18^AI12),IF($S18,$M18^AI11,$M18^AI12),IF($T18,$N18^AI11,$N18^AI12),IF($U18,$O18^AI11,$O18^AI12),IF($V18,$P18^AI11,$P18^AI12),IF($W18,$Q18^AI11,$Q18^AI12))</f>
        <v>3.3277767198580444</v>
      </c>
      <c r="AJ18" s="204">
        <f t="shared" ref="AJ18:AN18" si="4">SUM(IF($R18,$L18^AJ11,$L18^AJ12),IF($S18,$M18^AJ11,$M18^AJ12),IF($T18,$N18^AJ11,$N18^AJ12),IF($U18,$O18^AJ11,$O18^AJ12),IF($V18,$P18^AJ11,$P18^AJ12),IF($W18,$Q18^AJ11,$Q18^AJ12))</f>
        <v>3.3277767198580444</v>
      </c>
      <c r="AK18" s="204">
        <f t="shared" si="4"/>
        <v>3.3277767198580444</v>
      </c>
      <c r="AL18" s="204">
        <f t="shared" si="4"/>
        <v>3.3277767198580444</v>
      </c>
      <c r="AM18" s="204">
        <f t="shared" si="4"/>
        <v>3.3277767198580444</v>
      </c>
      <c r="AN18" s="204">
        <f t="shared" si="4"/>
        <v>3.3277767198580444</v>
      </c>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row>
    <row r="19" spans="1:80" ht="15" customHeight="1" thickBot="1" x14ac:dyDescent="0.35">
      <c r="A19" s="39" t="s">
        <v>32</v>
      </c>
      <c r="B19" s="254" t="s">
        <v>33</v>
      </c>
      <c r="C19" s="255"/>
      <c r="D19" s="55">
        <f>'Cost Calculation'!C31</f>
        <v>5400</v>
      </c>
      <c r="E19" s="55">
        <f>'Cost Calculation'!D31</f>
        <v>14200</v>
      </c>
      <c r="F19" s="55">
        <f>'Cost Calculation'!E31</f>
        <v>12700</v>
      </c>
      <c r="G19" s="55">
        <f>'Cost Calculation'!F31</f>
        <v>12700</v>
      </c>
      <c r="H19" s="55">
        <f>'Cost Calculation'!G31</f>
        <v>0</v>
      </c>
      <c r="I19" s="55">
        <f>'Cost Calculation'!H31</f>
        <v>0</v>
      </c>
      <c r="J19" s="58">
        <f>SUM(D19:I19)</f>
        <v>45000</v>
      </c>
      <c r="L19" s="56">
        <f t="shared" si="1"/>
        <v>0.9994447529150472</v>
      </c>
      <c r="M19" s="56">
        <f t="shared" si="1"/>
        <v>1.0319017513262116</v>
      </c>
      <c r="N19" s="56">
        <f t="shared" si="1"/>
        <v>0.92289804520020347</v>
      </c>
      <c r="O19" s="56">
        <f t="shared" si="1"/>
        <v>0.92289804520020347</v>
      </c>
      <c r="P19" s="56">
        <f t="shared" si="1"/>
        <v>0</v>
      </c>
      <c r="Q19" s="56">
        <f t="shared" si="1"/>
        <v>0</v>
      </c>
      <c r="R19" s="36">
        <f t="shared" si="2"/>
        <v>0</v>
      </c>
      <c r="S19" s="36">
        <f t="shared" si="2"/>
        <v>1</v>
      </c>
      <c r="T19" s="36">
        <f t="shared" si="2"/>
        <v>0</v>
      </c>
      <c r="U19" s="36">
        <f t="shared" si="2"/>
        <v>0</v>
      </c>
      <c r="V19" s="36">
        <f t="shared" si="2"/>
        <v>0</v>
      </c>
      <c r="W19" s="36">
        <f t="shared" si="2"/>
        <v>0</v>
      </c>
      <c r="AB19" s="204">
        <f>SUM(IF($R19,$L19^AB11,$L19^AB12),IF($S19,$M19^AB11,$M19^AB12),IF($T19,$N19^AB11,$N19^AB12),IF($U19,$O19^AB11,$O19^AB12),IF($V19,$P19^AB11,$P19^AB12),IF($W19,$Q19^AB11,$Q19^AB12))</f>
        <v>3.8565450668507797</v>
      </c>
      <c r="AC19" s="204">
        <f t="shared" ref="AC19:AG19" si="5">SUM(IF($R19,$L19^AC11,$L19^AC12),IF($S19,$M19^AC11,$M19^AC12),IF($T19,$N19^AC11,$N19^AC12),IF($U19,$O19^AC11,$O19^AC12),IF($V19,$P19^AC11,$P19^AC12),IF($W19,$Q19^AC11,$Q19^AC12))</f>
        <v>3.9145003053936565</v>
      </c>
      <c r="AD19" s="204">
        <f t="shared" si="5"/>
        <v>3.9561620269328523</v>
      </c>
      <c r="AE19" s="204">
        <f t="shared" si="5"/>
        <v>3.906663615433029</v>
      </c>
      <c r="AF19" s="204">
        <f t="shared" si="5"/>
        <v>3.8803882167332073</v>
      </c>
      <c r="AG19" s="204">
        <f t="shared" si="5"/>
        <v>3.8788335278209938</v>
      </c>
      <c r="AI19" s="204">
        <f>SUM(IF($R19,$L19^AI11,$L19^AI12),IF($S19,$M19^AI11,$M19^AI12),IF($T19,$N19^AI11,$N19^AI12),IF($U19,$O19^AI11,$O19^AI12),IF($V19,$P19^AI11,$P19^AI12),IF($W19,$Q19^AI11,$Q19^AI12))</f>
        <v>3.5825498877020108</v>
      </c>
      <c r="AJ19" s="204">
        <f t="shared" ref="AJ19:AN19" si="6">SUM(IF($R19,$L19^AJ11,$L19^AJ12),IF($S19,$M19^AJ11,$M19^AJ12),IF($T19,$N19^AJ11,$N19^AJ12),IF($U19,$O19^AJ11,$O19^AJ12),IF($V19,$P19^AJ11,$P19^AJ12),IF($W19,$Q19^AJ11,$Q19^AJ12))</f>
        <v>3.5825498877020108</v>
      </c>
      <c r="AK19" s="204">
        <f t="shared" si="6"/>
        <v>3.5825498877020108</v>
      </c>
      <c r="AL19" s="204">
        <f t="shared" si="6"/>
        <v>3.5825498877020108</v>
      </c>
      <c r="AM19" s="204">
        <f t="shared" si="6"/>
        <v>3.5825498877020108</v>
      </c>
      <c r="AN19" s="204">
        <f t="shared" si="6"/>
        <v>3.5825498877020108</v>
      </c>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row>
    <row r="20" spans="1:80" ht="15" customHeight="1" x14ac:dyDescent="0.3">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row>
    <row r="21" spans="1:80" ht="15" customHeight="1" x14ac:dyDescent="0.3">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row>
    <row r="22" spans="1:80" ht="15" customHeight="1" x14ac:dyDescent="0.3">
      <c r="A22"/>
      <c r="B22"/>
      <c r="C22"/>
      <c r="D22"/>
      <c r="E22"/>
      <c r="F22"/>
      <c r="G22"/>
      <c r="H22"/>
      <c r="I22"/>
      <c r="J22"/>
      <c r="K22"/>
      <c r="L22"/>
      <c r="M22"/>
      <c r="N22"/>
      <c r="O22"/>
      <c r="P22"/>
      <c r="Q22"/>
      <c r="R22"/>
      <c r="S22"/>
      <c r="T22"/>
      <c r="U22"/>
      <c r="V22"/>
      <c r="W22"/>
      <c r="X22"/>
      <c r="Y22"/>
      <c r="Z22"/>
      <c r="AA22"/>
      <c r="AB22" s="207"/>
      <c r="AC22" s="207"/>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row>
    <row r="23" spans="1:80" ht="15" customHeight="1" x14ac:dyDescent="0.3">
      <c r="A23"/>
      <c r="B23"/>
      <c r="C23"/>
      <c r="D23"/>
      <c r="E23"/>
      <c r="F23"/>
      <c r="G23"/>
      <c r="H23"/>
      <c r="I23"/>
      <c r="J23"/>
      <c r="K23"/>
      <c r="L23"/>
      <c r="M23"/>
      <c r="N23"/>
      <c r="O23"/>
      <c r="P23"/>
      <c r="Q23"/>
      <c r="R23"/>
      <c r="S23"/>
      <c r="T23"/>
      <c r="U23"/>
      <c r="V23"/>
      <c r="W23"/>
      <c r="X23"/>
      <c r="Y23"/>
      <c r="Z23"/>
      <c r="AA23"/>
      <c r="AB23" s="207"/>
      <c r="AC23" s="207"/>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row>
    <row r="24" spans="1:80" ht="15" customHeight="1" x14ac:dyDescent="0.3">
      <c r="A24"/>
      <c r="B24"/>
      <c r="C24"/>
      <c r="D24"/>
      <c r="E24"/>
      <c r="F24"/>
      <c r="G24"/>
      <c r="H24"/>
      <c r="I24"/>
      <c r="J24"/>
      <c r="K24"/>
      <c r="L24"/>
      <c r="M24"/>
      <c r="N24"/>
      <c r="O24"/>
      <c r="P24"/>
      <c r="Q24"/>
      <c r="R24"/>
      <c r="S24"/>
      <c r="T24"/>
      <c r="U24"/>
      <c r="V24"/>
      <c r="W24"/>
      <c r="X24"/>
      <c r="Y24"/>
      <c r="Z24"/>
      <c r="AA24"/>
      <c r="AB24" s="207"/>
      <c r="AC24" s="207"/>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row>
    <row r="25" spans="1:80" ht="15" customHeight="1" x14ac:dyDescent="0.3">
      <c r="A25"/>
      <c r="B25"/>
      <c r="C25"/>
      <c r="D25"/>
      <c r="E25"/>
      <c r="F25"/>
      <c r="G25"/>
      <c r="H25"/>
      <c r="I25"/>
      <c r="J25"/>
      <c r="K25"/>
      <c r="L25"/>
      <c r="M25"/>
      <c r="N25"/>
      <c r="O25"/>
      <c r="P25"/>
      <c r="Q25"/>
      <c r="R25"/>
      <c r="S25"/>
      <c r="T25"/>
      <c r="U25"/>
      <c r="V25"/>
      <c r="W25"/>
      <c r="X25"/>
      <c r="Y25"/>
      <c r="Z25"/>
      <c r="AA25"/>
      <c r="AB25" s="207"/>
      <c r="AC25" s="210"/>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row>
    <row r="26" spans="1:80" ht="15" customHeight="1" x14ac:dyDescent="0.3">
      <c r="A26"/>
      <c r="B26"/>
      <c r="C26"/>
      <c r="D26"/>
      <c r="E26"/>
      <c r="F26"/>
      <c r="G26"/>
      <c r="H26"/>
      <c r="I26"/>
      <c r="J26"/>
      <c r="K26"/>
      <c r="L26"/>
      <c r="M26"/>
      <c r="N26"/>
      <c r="O26"/>
      <c r="P26"/>
      <c r="Q26"/>
      <c r="R26"/>
      <c r="S26"/>
      <c r="T26"/>
      <c r="U26"/>
      <c r="V26"/>
      <c r="W26"/>
      <c r="X26"/>
      <c r="Y26"/>
      <c r="Z26"/>
      <c r="AA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row>
    <row r="27" spans="1:80" ht="15" customHeight="1" x14ac:dyDescent="0.3">
      <c r="A27"/>
      <c r="B27"/>
      <c r="C27"/>
      <c r="D27"/>
      <c r="E27"/>
      <c r="F27"/>
      <c r="G27"/>
      <c r="H27"/>
      <c r="I27"/>
      <c r="J27"/>
      <c r="K27"/>
      <c r="L27"/>
      <c r="M27"/>
      <c r="N27"/>
      <c r="O27"/>
      <c r="P27"/>
      <c r="Q27"/>
      <c r="R27"/>
      <c r="S27"/>
      <c r="T27"/>
      <c r="U27"/>
      <c r="V27"/>
      <c r="W27"/>
      <c r="X27"/>
      <c r="Y27"/>
      <c r="Z27"/>
      <c r="AA27"/>
      <c r="AB27" s="20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row>
    <row r="28" spans="1:80" ht="15" customHeight="1" x14ac:dyDescent="0.3">
      <c r="A28"/>
      <c r="B28"/>
      <c r="C28"/>
      <c r="D28"/>
      <c r="E28"/>
      <c r="F28"/>
      <c r="G28"/>
      <c r="H28"/>
      <c r="I28"/>
      <c r="J28"/>
      <c r="K28"/>
      <c r="L28"/>
      <c r="M28"/>
      <c r="N28"/>
      <c r="O28"/>
      <c r="P28"/>
      <c r="Q28"/>
      <c r="R28"/>
      <c r="S28"/>
      <c r="T28"/>
      <c r="U28"/>
      <c r="V28"/>
      <c r="W28"/>
      <c r="X28"/>
      <c r="Y28"/>
      <c r="Z28"/>
      <c r="AA28"/>
      <c r="AB28" s="207"/>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row>
    <row r="29" spans="1:80" ht="15" customHeight="1" x14ac:dyDescent="0.3">
      <c r="A29"/>
      <c r="B29"/>
      <c r="C29"/>
      <c r="D29"/>
      <c r="E29"/>
      <c r="F29"/>
      <c r="G29"/>
      <c r="H29"/>
      <c r="I29"/>
      <c r="J29"/>
      <c r="K29"/>
      <c r="L29"/>
      <c r="M29"/>
      <c r="N29"/>
      <c r="O29"/>
      <c r="P29"/>
      <c r="Q29"/>
      <c r="R29"/>
      <c r="S29"/>
      <c r="T29"/>
      <c r="U29"/>
      <c r="V29"/>
      <c r="W29"/>
      <c r="X29"/>
      <c r="Y29"/>
      <c r="Z29"/>
      <c r="AA29"/>
      <c r="AB29" s="207"/>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row>
    <row r="30" spans="1:80" ht="15" customHeight="1" x14ac:dyDescent="0.3">
      <c r="A30"/>
      <c r="B30"/>
      <c r="C30"/>
      <c r="D30"/>
      <c r="E30"/>
      <c r="F30"/>
      <c r="G30"/>
      <c r="H30"/>
      <c r="I30"/>
      <c r="J30"/>
      <c r="K30"/>
      <c r="L30"/>
      <c r="M30"/>
      <c r="N30"/>
      <c r="O30"/>
      <c r="P30"/>
      <c r="Q30"/>
      <c r="R30"/>
      <c r="S30"/>
      <c r="T30"/>
      <c r="U30"/>
      <c r="V30"/>
      <c r="W30"/>
      <c r="X30"/>
      <c r="Y30"/>
      <c r="Z30"/>
      <c r="AA30"/>
      <c r="AB30" s="207"/>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row>
    <row r="31" spans="1:80" ht="15" customHeight="1" x14ac:dyDescent="0.3">
      <c r="A31"/>
      <c r="B31"/>
      <c r="C31"/>
      <c r="D31"/>
      <c r="E31"/>
      <c r="F31"/>
      <c r="G31"/>
      <c r="H31"/>
      <c r="I31"/>
      <c r="J31"/>
      <c r="K31"/>
      <c r="L31"/>
      <c r="M31"/>
      <c r="N31"/>
      <c r="O31"/>
      <c r="P31"/>
      <c r="Q31"/>
      <c r="R31"/>
      <c r="S31"/>
      <c r="T31"/>
      <c r="U31"/>
      <c r="V31"/>
      <c r="W31"/>
      <c r="X31"/>
      <c r="Y31"/>
      <c r="Z31"/>
      <c r="AA31"/>
      <c r="AB31" s="207"/>
      <c r="AC31"/>
      <c r="AD31"/>
      <c r="AE31"/>
      <c r="AF31"/>
      <c r="AG31"/>
      <c r="AH31"/>
      <c r="AI31"/>
      <c r="AJ31"/>
      <c r="AK31"/>
      <c r="AL31"/>
      <c r="AM31"/>
      <c r="AN31"/>
      <c r="AO31"/>
      <c r="AP31"/>
      <c r="AQ31"/>
      <c r="AR31"/>
      <c r="AS31"/>
      <c r="AT31"/>
      <c r="AU31"/>
      <c r="AV31"/>
      <c r="AW31"/>
      <c r="AX31"/>
      <c r="AY31"/>
      <c r="AZ31"/>
      <c r="BA31"/>
      <c r="BB31"/>
      <c r="BC31"/>
      <c r="BD31"/>
      <c r="BE31"/>
      <c r="BF31"/>
      <c r="BG31"/>
      <c r="BH31"/>
      <c r="BI31"/>
      <c r="BJ31"/>
    </row>
    <row r="32" spans="1:80" ht="15" customHeight="1" x14ac:dyDescent="0.3">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row>
    <row r="33" spans="1:62" ht="15" customHeight="1" x14ac:dyDescent="0.3">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row>
    <row r="34" spans="1:62" ht="15" customHeight="1" x14ac:dyDescent="0.3">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row>
    <row r="35" spans="1:62" ht="15" customHeight="1" x14ac:dyDescent="0.3">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row>
    <row r="36" spans="1:62" ht="15" customHeight="1" x14ac:dyDescent="0.3">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row>
    <row r="37" spans="1:62" ht="15" customHeight="1" x14ac:dyDescent="0.3">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row>
    <row r="38" spans="1:62" ht="15" customHeight="1" x14ac:dyDescent="0.3">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row>
    <row r="39" spans="1:62" ht="15" customHeight="1" x14ac:dyDescent="0.3">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row>
    <row r="40" spans="1:62" ht="15" customHeight="1" x14ac:dyDescent="0.3">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row>
    <row r="41" spans="1:62" ht="15" customHeight="1" x14ac:dyDescent="0.3">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row>
    <row r="42" spans="1:62" ht="15" customHeight="1" x14ac:dyDescent="0.3">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row>
    <row r="43" spans="1:62" ht="15" customHeight="1" x14ac:dyDescent="0.3">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row>
    <row r="44" spans="1:62" ht="15" customHeight="1" x14ac:dyDescent="0.3">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row>
    <row r="45" spans="1:62" ht="15" customHeight="1" x14ac:dyDescent="0.3">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row>
    <row r="46" spans="1:62" ht="15" customHeight="1" x14ac:dyDescent="0.2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row>
    <row r="47" spans="1:62" ht="15" customHeight="1"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row>
    <row r="48" spans="1:62" ht="15" customHeight="1"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row>
    <row r="49" spans="1:54" ht="15"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row>
    <row r="50" spans="1:54" ht="15" customHeight="1"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row>
    <row r="51" spans="1:54" ht="15" customHeight="1" x14ac:dyDescent="0.2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row>
    <row r="52" spans="1:54" ht="15" customHeight="1" x14ac:dyDescent="0.2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row>
    <row r="53" spans="1:54" ht="15" customHeight="1"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row>
    <row r="54" spans="1:54" ht="15" customHeight="1" x14ac:dyDescent="0.2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row>
    <row r="55" spans="1:54" ht="15" customHeight="1" x14ac:dyDescent="0.2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row>
    <row r="56" spans="1:54" ht="15" customHeight="1" x14ac:dyDescent="0.2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row>
    <row r="57" spans="1:54" ht="15" customHeight="1" x14ac:dyDescent="0.2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row>
    <row r="58" spans="1:54" ht="15" customHeight="1" x14ac:dyDescent="0.2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row>
    <row r="59" spans="1:54" ht="15" customHeight="1" x14ac:dyDescent="0.2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row>
    <row r="60" spans="1:54" ht="15" customHeight="1" x14ac:dyDescent="0.2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row>
    <row r="61" spans="1:54" ht="15" customHeight="1" x14ac:dyDescent="0.2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row>
    <row r="62" spans="1:54" ht="15" customHeight="1" x14ac:dyDescent="0.2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row>
    <row r="63" spans="1:54" ht="15" customHeight="1" x14ac:dyDescent="0.2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row>
    <row r="64" spans="1:54" ht="15" customHeight="1" x14ac:dyDescent="0.2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row>
    <row r="65" spans="1:53" ht="15" customHeight="1" x14ac:dyDescent="0.2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row>
    <row r="66" spans="1:53" ht="15" customHeight="1" x14ac:dyDescent="0.2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row>
    <row r="67" spans="1:53" ht="15" customHeight="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row>
    <row r="68" spans="1:53" ht="15" customHeight="1"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row>
    <row r="69" spans="1:53" ht="15" customHeight="1" x14ac:dyDescent="0.2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row>
    <row r="70" spans="1:53" ht="15" customHeight="1" x14ac:dyDescent="0.2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row>
    <row r="71" spans="1:53" ht="15" customHeight="1" x14ac:dyDescent="0.2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row>
    <row r="72" spans="1:53" ht="15" customHeight="1" x14ac:dyDescent="0.2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row>
    <row r="73" spans="1:53" ht="15" customHeight="1" x14ac:dyDescent="0.2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row>
    <row r="74" spans="1:53" ht="15" customHeight="1" x14ac:dyDescent="0.2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row>
    <row r="75" spans="1:53" ht="15" customHeight="1" x14ac:dyDescent="0.2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row>
    <row r="76" spans="1:53" ht="15" customHeight="1" x14ac:dyDescent="0.2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row>
    <row r="77" spans="1:53" ht="15" customHeight="1" x14ac:dyDescent="0.2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row>
    <row r="78" spans="1:53" ht="15" customHeight="1" x14ac:dyDescent="0.2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row>
    <row r="79" spans="1:53" ht="15" customHeight="1" x14ac:dyDescent="0.2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row>
    <row r="80" spans="1:53" ht="15" customHeight="1" x14ac:dyDescent="0.2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row>
    <row r="81" spans="1:54" ht="15" customHeight="1" x14ac:dyDescent="0.2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row>
    <row r="82" spans="1:54" ht="15" customHeight="1" x14ac:dyDescent="0.2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row>
    <row r="83" spans="1:54" ht="15" customHeight="1" x14ac:dyDescent="0.2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row>
    <row r="84" spans="1:54" ht="15" x14ac:dyDescent="0.2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row>
    <row r="85" spans="1:54" ht="15" customHeight="1" x14ac:dyDescent="0.2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row>
    <row r="86" spans="1:54" ht="15" customHeight="1" x14ac:dyDescent="0.2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row>
    <row r="87" spans="1:54" ht="15" x14ac:dyDescent="0.2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row>
    <row r="88" spans="1:54" ht="15" x14ac:dyDescent="0.25">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row>
    <row r="89" spans="1:54" ht="15" x14ac:dyDescent="0.25">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row>
    <row r="90" spans="1:54" ht="15" x14ac:dyDescent="0.2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row>
    <row r="91" spans="1:54" ht="15" x14ac:dyDescent="0.2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row>
    <row r="92" spans="1:54" ht="15" x14ac:dyDescent="0.2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row>
    <row r="93" spans="1:54" ht="15" x14ac:dyDescent="0.2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row>
    <row r="94" spans="1:54" ht="15" customHeight="1" x14ac:dyDescent="0.2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row>
    <row r="95" spans="1:54" ht="15" customHeight="1" x14ac:dyDescent="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row>
    <row r="96" spans="1:54" ht="15" customHeight="1" x14ac:dyDescent="0.2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row>
    <row r="97" spans="1:54" ht="15" customHeight="1" x14ac:dyDescent="0.2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row>
    <row r="98" spans="1:54" ht="15" customHeight="1" x14ac:dyDescent="0.2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row>
    <row r="99" spans="1:54" ht="15" customHeight="1" x14ac:dyDescent="0.2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row>
    <row r="100" spans="1:54" ht="15" x14ac:dyDescent="0.2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row>
    <row r="101" spans="1:54" ht="15" x14ac:dyDescent="0.2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row>
    <row r="102" spans="1:54" ht="15" customHeight="1" x14ac:dyDescent="0.2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row>
    <row r="103" spans="1:54" ht="15" customHeight="1" x14ac:dyDescent="0.2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row>
    <row r="104" spans="1:54" ht="15" customHeight="1" x14ac:dyDescent="0.2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row>
    <row r="105" spans="1:54" ht="15" customHeight="1" x14ac:dyDescent="0.2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row>
    <row r="106" spans="1:54" ht="15" customHeight="1" x14ac:dyDescent="0.2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row>
    <row r="107" spans="1:54" ht="15" customHeight="1" x14ac:dyDescent="0.2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row>
    <row r="108" spans="1:54" ht="15" x14ac:dyDescent="0.2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row>
    <row r="109" spans="1:54" ht="15" x14ac:dyDescent="0.2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row>
    <row r="110" spans="1:54" ht="15" x14ac:dyDescent="0.2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row>
    <row r="111" spans="1:54" ht="15" x14ac:dyDescent="0.2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row>
    <row r="112" spans="1:54" ht="15" x14ac:dyDescent="0.2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row>
    <row r="113" spans="1:54" ht="15" x14ac:dyDescent="0.2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row>
    <row r="114" spans="1:54" ht="15" x14ac:dyDescent="0.2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row>
    <row r="115" spans="1:54" ht="15" x14ac:dyDescent="0.2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row>
    <row r="116" spans="1:54" ht="15" x14ac:dyDescent="0.2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row>
    <row r="117" spans="1:54" x14ac:dyDescent="0.2">
      <c r="AQ117" s="47"/>
      <c r="AR117" s="47"/>
      <c r="AS117" s="48"/>
      <c r="AT117" s="48"/>
      <c r="AU117" s="48"/>
      <c r="AV117" s="48"/>
    </row>
    <row r="118" spans="1:54" x14ac:dyDescent="0.2">
      <c r="AQ118" s="47"/>
      <c r="AR118" s="47"/>
      <c r="AS118" s="48"/>
      <c r="AT118" s="48"/>
      <c r="AU118" s="48"/>
      <c r="AV118" s="48"/>
    </row>
    <row r="119" spans="1:54" x14ac:dyDescent="0.2">
      <c r="AQ119" s="47"/>
      <c r="AR119" s="47"/>
      <c r="AS119" s="48"/>
      <c r="AT119" s="48"/>
      <c r="AU119" s="48"/>
      <c r="AV119" s="48"/>
    </row>
    <row r="120" spans="1:54" x14ac:dyDescent="0.2">
      <c r="AQ120" s="47"/>
      <c r="AR120" s="47"/>
      <c r="AS120" s="48"/>
      <c r="AT120" s="48"/>
      <c r="AU120" s="48"/>
      <c r="AV120" s="48"/>
    </row>
    <row r="121" spans="1:54" x14ac:dyDescent="0.2">
      <c r="AQ121" s="47"/>
      <c r="AR121" s="47"/>
      <c r="AS121" s="48"/>
      <c r="AT121" s="48"/>
      <c r="AU121" s="48"/>
      <c r="AV121" s="48"/>
    </row>
    <row r="122" spans="1:54" x14ac:dyDescent="0.2">
      <c r="AQ122" s="47"/>
      <c r="AR122" s="47"/>
      <c r="AS122" s="48"/>
      <c r="AT122" s="48"/>
      <c r="AU122" s="48"/>
      <c r="AV122" s="48"/>
    </row>
    <row r="123" spans="1:54" x14ac:dyDescent="0.2">
      <c r="AQ123" s="47"/>
      <c r="AR123" s="47"/>
      <c r="AS123" s="48"/>
      <c r="AT123" s="48"/>
      <c r="AU123" s="48"/>
      <c r="AV123" s="48"/>
    </row>
    <row r="124" spans="1:54" x14ac:dyDescent="0.2">
      <c r="AQ124" s="47"/>
      <c r="AR124" s="47"/>
      <c r="AS124" s="48"/>
      <c r="AT124" s="48"/>
      <c r="AU124" s="48"/>
      <c r="AV124" s="48"/>
    </row>
    <row r="125" spans="1:54" x14ac:dyDescent="0.2">
      <c r="AQ125" s="47"/>
      <c r="AR125" s="47"/>
      <c r="AS125" s="48"/>
      <c r="AT125" s="48"/>
      <c r="AU125" s="48"/>
      <c r="AV125" s="48"/>
    </row>
    <row r="126" spans="1:54" x14ac:dyDescent="0.2">
      <c r="AQ126" s="47"/>
      <c r="AR126" s="47"/>
      <c r="AS126" s="48"/>
      <c r="AT126" s="48"/>
      <c r="AU126" s="48"/>
      <c r="AV126" s="48"/>
    </row>
    <row r="127" spans="1:54" x14ac:dyDescent="0.2">
      <c r="AQ127" s="47"/>
      <c r="AR127" s="47"/>
      <c r="AS127" s="48"/>
      <c r="AT127" s="48"/>
      <c r="AU127" s="48"/>
      <c r="AV127" s="48"/>
    </row>
    <row r="128" spans="1:54" x14ac:dyDescent="0.2">
      <c r="AS128" s="48"/>
      <c r="AT128" s="48"/>
      <c r="AU128" s="48"/>
      <c r="AV128" s="48"/>
    </row>
    <row r="129" spans="45:48" x14ac:dyDescent="0.2">
      <c r="AS129" s="48"/>
      <c r="AT129" s="48"/>
      <c r="AU129" s="48"/>
      <c r="AV129" s="48"/>
    </row>
    <row r="130" spans="45:48" x14ac:dyDescent="0.2">
      <c r="AS130" s="48"/>
      <c r="AT130" s="48"/>
      <c r="AU130" s="48"/>
      <c r="AV130" s="48"/>
    </row>
    <row r="131" spans="45:48" x14ac:dyDescent="0.2">
      <c r="AS131" s="48"/>
      <c r="AT131" s="48"/>
      <c r="AU131" s="48"/>
      <c r="AV131" s="48"/>
    </row>
    <row r="132" spans="45:48" x14ac:dyDescent="0.2">
      <c r="AS132" s="48"/>
      <c r="AT132" s="48"/>
      <c r="AU132" s="48"/>
      <c r="AV132" s="48"/>
    </row>
    <row r="133" spans="45:48" x14ac:dyDescent="0.2">
      <c r="AS133" s="48"/>
      <c r="AT133" s="48"/>
      <c r="AU133" s="48"/>
      <c r="AV133" s="48"/>
    </row>
    <row r="134" spans="45:48" x14ac:dyDescent="0.2">
      <c r="AS134" s="48"/>
      <c r="AT134" s="48"/>
      <c r="AU134" s="48"/>
      <c r="AV134" s="48"/>
    </row>
    <row r="135" spans="45:48" x14ac:dyDescent="0.2">
      <c r="AS135" s="48"/>
      <c r="AT135" s="48"/>
      <c r="AU135" s="48"/>
      <c r="AV135" s="48"/>
    </row>
    <row r="136" spans="45:48" x14ac:dyDescent="0.2">
      <c r="AS136" s="48"/>
      <c r="AT136" s="48"/>
      <c r="AU136" s="48"/>
      <c r="AV136" s="48"/>
    </row>
    <row r="137" spans="45:48" x14ac:dyDescent="0.2">
      <c r="AS137" s="48"/>
      <c r="AT137" s="48"/>
      <c r="AU137" s="48"/>
      <c r="AV137" s="48"/>
    </row>
    <row r="138" spans="45:48" x14ac:dyDescent="0.2">
      <c r="AS138" s="48"/>
      <c r="AT138" s="48"/>
      <c r="AU138" s="48"/>
      <c r="AV138" s="48"/>
    </row>
    <row r="139" spans="45:48" x14ac:dyDescent="0.2">
      <c r="AS139" s="48"/>
      <c r="AT139" s="48"/>
      <c r="AU139" s="48"/>
      <c r="AV139" s="48"/>
    </row>
    <row r="140" spans="45:48" x14ac:dyDescent="0.2">
      <c r="AS140" s="48"/>
      <c r="AT140" s="48"/>
      <c r="AU140" s="48"/>
      <c r="AV140" s="48"/>
    </row>
    <row r="141" spans="45:48" x14ac:dyDescent="0.2">
      <c r="AS141" s="48"/>
      <c r="AT141" s="48"/>
      <c r="AU141" s="48"/>
      <c r="AV141" s="48"/>
    </row>
    <row r="142" spans="45:48" x14ac:dyDescent="0.2">
      <c r="AS142" s="48"/>
      <c r="AT142" s="48"/>
      <c r="AU142" s="48"/>
      <c r="AV142" s="48"/>
    </row>
    <row r="143" spans="45:48" x14ac:dyDescent="0.2">
      <c r="AS143" s="48"/>
      <c r="AT143" s="48"/>
      <c r="AU143" s="48"/>
      <c r="AV143" s="48"/>
    </row>
    <row r="144" spans="45:48" x14ac:dyDescent="0.2">
      <c r="AS144" s="48"/>
      <c r="AT144" s="48"/>
      <c r="AU144" s="48"/>
      <c r="AV144" s="48"/>
    </row>
    <row r="145" spans="45:48" x14ac:dyDescent="0.2">
      <c r="AS145" s="48"/>
      <c r="AT145" s="48"/>
      <c r="AU145" s="48"/>
      <c r="AV145" s="48"/>
    </row>
    <row r="146" spans="45:48" x14ac:dyDescent="0.2">
      <c r="AS146" s="48"/>
      <c r="AT146" s="48"/>
      <c r="AU146" s="48"/>
      <c r="AV146" s="48"/>
    </row>
    <row r="147" spans="45:48" x14ac:dyDescent="0.2">
      <c r="AS147" s="48"/>
      <c r="AT147" s="48"/>
      <c r="AU147" s="48"/>
      <c r="AV147" s="48"/>
    </row>
    <row r="148" spans="45:48" x14ac:dyDescent="0.2">
      <c r="AS148" s="48"/>
      <c r="AT148" s="48"/>
      <c r="AU148" s="48"/>
      <c r="AV148" s="48"/>
    </row>
    <row r="149" spans="45:48" x14ac:dyDescent="0.2">
      <c r="AS149" s="48"/>
      <c r="AT149" s="48"/>
      <c r="AU149" s="48"/>
      <c r="AV149" s="48"/>
    </row>
    <row r="150" spans="45:48" x14ac:dyDescent="0.2">
      <c r="AS150" s="48"/>
      <c r="AT150" s="48"/>
      <c r="AU150" s="48"/>
      <c r="AV150" s="48"/>
    </row>
    <row r="151" spans="45:48" x14ac:dyDescent="0.2">
      <c r="AS151" s="48"/>
      <c r="AT151" s="48"/>
      <c r="AU151" s="48"/>
      <c r="AV151" s="48"/>
    </row>
    <row r="152" spans="45:48" x14ac:dyDescent="0.2">
      <c r="AS152" s="48"/>
      <c r="AT152" s="48"/>
      <c r="AU152" s="48"/>
      <c r="AV152" s="48"/>
    </row>
  </sheetData>
  <mergeCells count="9">
    <mergeCell ref="B19:C19"/>
    <mergeCell ref="L13:Q13"/>
    <mergeCell ref="X11:AA11"/>
    <mergeCell ref="X12:AA12"/>
    <mergeCell ref="B15:C15"/>
    <mergeCell ref="B16:C16"/>
    <mergeCell ref="B18:C18"/>
    <mergeCell ref="R11:W11"/>
    <mergeCell ref="R12:W12"/>
  </mergeCells>
  <dataValidations disablePrompts="1" count="1">
    <dataValidation type="list" showInputMessage="1" showErrorMessage="1" sqref="D14:I14">
      <formula1>Group_ID</formula1>
    </dataValidation>
  </dataValidations>
  <printOptions gridLines="1"/>
  <pageMargins left="0.74803149606299213" right="0.74803149606299213" top="0.74803149606299213" bottom="0.98425196850393704" header="0.51181102362204722" footer="0.51181102362204722"/>
  <pageSetup paperSize="9" scale="98"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Disclaimer</vt:lpstr>
      <vt:lpstr>Cost Calculation</vt:lpstr>
      <vt:lpstr>ESA Calculation</vt:lpstr>
      <vt:lpstr>Group_ID</vt:lpstr>
      <vt:lpstr>'Cost Calculation'!Print_Area</vt:lpstr>
      <vt:lpstr>'ESA Calculation'!Print_Area</vt:lpstr>
    </vt:vector>
  </TitlesOfParts>
  <Company>Beca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Steven</dc:creator>
  <cp:lastModifiedBy>Rebecca Bohnen</cp:lastModifiedBy>
  <dcterms:created xsi:type="dcterms:W3CDTF">2016-08-08T00:02:56Z</dcterms:created>
  <dcterms:modified xsi:type="dcterms:W3CDTF">2017-01-30T23:24:15Z</dcterms:modified>
</cp:coreProperties>
</file>