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265" windowHeight="6630" activeTab="0"/>
  </bookViews>
  <sheets>
    <sheet name="LJC Calibration" sheetId="1" r:id="rId1"/>
  </sheets>
  <definedNames/>
  <calcPr fullCalcOnLoad="1"/>
</workbook>
</file>

<file path=xl/sharedStrings.xml><?xml version="1.0" encoding="utf-8"?>
<sst xmlns="http://schemas.openxmlformats.org/spreadsheetml/2006/main" count="226" uniqueCount="73">
  <si>
    <t>AADT</t>
  </si>
  <si>
    <t>Passing Lane Length</t>
  </si>
  <si>
    <t>(veh/day)</t>
  </si>
  <si>
    <t>1600m#</t>
  </si>
  <si>
    <t>2000m#</t>
  </si>
  <si>
    <t>2400m#</t>
  </si>
  <si>
    <t>3200m#</t>
  </si>
  <si>
    <t>(veh/day) </t>
  </si>
  <si>
    <t>% Decr PF</t>
  </si>
  <si>
    <t>Table 3 - Derived Factors for Travel Time and Vehicle Operating Cost Benefits</t>
  </si>
  <si>
    <t>400m</t>
  </si>
  <si>
    <t>800m</t>
  </si>
  <si>
    <t>1000m</t>
  </si>
  <si>
    <t>1200m</t>
  </si>
  <si>
    <t>1600m</t>
  </si>
  <si>
    <t>2000m</t>
  </si>
  <si>
    <t>2400m</t>
  </si>
  <si>
    <t>3200m</t>
  </si>
  <si>
    <t>Table 4 - Derived Factors for Frustration Cost Benefits</t>
  </si>
  <si>
    <t>600m</t>
  </si>
  <si>
    <t>Modified Table 4 Derived Factors for Frustration Benefits</t>
  </si>
  <si>
    <t xml:space="preserve">Note:  # Shaded values excluded from revised EEM table. Above values are for PLs on flattish gradient. </t>
  </si>
  <si>
    <t xml:space="preserve">Refer to AUSTROADS for PL equivalent in steeper gradient. Refer to NZTA National Office for PLs that lie outside of </t>
  </si>
  <si>
    <t xml:space="preserve">the above range of values. These factors do not apply to PLs in 2+1 layouts (continuous alternating passing lanes). </t>
  </si>
  <si>
    <t>1400m</t>
  </si>
  <si>
    <t>Note: See Table 3 notes.</t>
  </si>
  <si>
    <t>Change in PF</t>
  </si>
  <si>
    <t>% Incr in 1 way flow</t>
  </si>
  <si>
    <t>One-way</t>
  </si>
  <si>
    <t>(veh/h)</t>
  </si>
  <si>
    <t>Y = X (44-10)/(30-7)</t>
  </si>
  <si>
    <t>One-way (veh/h)</t>
  </si>
  <si>
    <t>% Incr 1-way Flow</t>
  </si>
  <si>
    <t>LJC</t>
  </si>
  <si>
    <t>% Red PF c.f. previous</t>
  </si>
  <si>
    <t>1800m #</t>
  </si>
  <si>
    <t>1800 m#</t>
  </si>
  <si>
    <t>Y=X (34/23)</t>
  </si>
  <si>
    <t>Y = X (1.478)</t>
  </si>
  <si>
    <t>Site 2E</t>
  </si>
  <si>
    <t xml:space="preserve">Refer to Cenek &amp; Lester Table 9 </t>
  </si>
  <si>
    <t>Site 6E</t>
  </si>
  <si>
    <t>701-750 cf 651-700</t>
  </si>
  <si>
    <t>301-350 cf 201-300</t>
  </si>
  <si>
    <t xml:space="preserve">From Beca Dec 2010 </t>
  </si>
  <si>
    <t xml:space="preserve">Step 1  </t>
  </si>
  <si>
    <t>Calc drop of PF with increase in AADT after PL becomes inefficient</t>
  </si>
  <si>
    <t xml:space="preserve">Step 2 </t>
  </si>
  <si>
    <t>Take Derived Factors from US Data before Calibration</t>
  </si>
  <si>
    <t xml:space="preserve">Step 3 </t>
  </si>
  <si>
    <t xml:space="preserve">Step 3A. </t>
  </si>
  <si>
    <t>Calc values for greater than 14000 vpd. Use lower AADT values to provide graph and extrapolate values out to 20,000 vpd. Feed back into Step 3 table</t>
  </si>
  <si>
    <t>CALIBRATION OF PLs RELATIVE PERFORMANCE BY LENGTH</t>
  </si>
  <si>
    <t xml:space="preserve">Note:  # Shaded values show either excluded values 1.6-3.2 km PL with 2000-4000 vpd &amp; drop-off in efficiency. </t>
  </si>
  <si>
    <t xml:space="preserve">Above values are for PLs on flattish gradient. Length excl tapers. </t>
  </si>
  <si>
    <t>Calc values</t>
  </si>
  <si>
    <t>Relative TT &amp; VOC Benefits</t>
  </si>
  <si>
    <t>Relative Frustration Benefits</t>
  </si>
  <si>
    <t>Consider typical daily two-way and one-way flow throughout the year to determine annual savings</t>
  </si>
  <si>
    <t xml:space="preserve">Calc drop-off after approx threshold is reached. </t>
  </si>
  <si>
    <t xml:space="preserve">Interpolate between Site 2E 600 m on gradient = 800 m approx on flat. Site 6E 1.37 km on gradient (85 km/hr op speed) = 1.8 km approx on flat (100 km/hr op speed). </t>
  </si>
  <si>
    <t>See AUSTROADS Rural Road Design Table 13.2(a) for different lengths of PL required relative to operating speed. Assume 85 km/hr operating speed for 7% gradient &amp; 100-105 km/hr operating for flat gradient.</t>
  </si>
  <si>
    <t xml:space="preserve">Step 4 </t>
  </si>
  <si>
    <t>As the calibration lengths are the equivalent of 700 m and 1700 m on the flat calibrate for 600 and 800 m then use the average of the two values. Also for 1600 and 1800 m then use average of the two values</t>
  </si>
  <si>
    <t xml:space="preserve">Step 5 </t>
  </si>
  <si>
    <t>Revised Table 4 - PL Length Factors for Frustration Benefits (Assumed average 600 &amp; 800 m, 1600 &amp; 1800 m)</t>
  </si>
  <si>
    <t>Revised Table 3 - PL Length Factors for Travel Time and Vehicle Operating Cost Benefits (Assumed 800 m, 1800 m)</t>
  </si>
  <si>
    <t>Revised Table 3 - PL Length Factors for Travel Time and Vehicle Operating Cost Benefits (Assumed 600 m, 1600 m)</t>
  </si>
  <si>
    <t>Revised Table 4 - PL Length Factors for Frustration Benefits (Assumed 600m, 1600 m)</t>
  </si>
  <si>
    <t>Revised Table 4 - PL Length Factors for Frustration Benefits (Assumed 800 m, 1800 m)</t>
  </si>
  <si>
    <t>Revised Table 3 - PL Length Factors for Travel Time and Vehicle Operating Cost Benefits (Assumed average 600 &amp; 800 m, 1600 &amp;1800 m)</t>
  </si>
  <si>
    <t>The average of the 600/1600 and 800/1800 values shown in steps 3 &amp; 4 have been used to get the 800/1600 m values</t>
  </si>
  <si>
    <t>APPENDIX C. SPREADSHEET OF ANALYSIS STEPS FOR DETERMINING THE REVISED TABLES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</si>
</sst>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8"/>
      <name val="Lucida Sans"/>
      <family val="2"/>
    </font>
    <font>
      <sz val="10"/>
      <name val="Arial"/>
      <family val="0"/>
    </font>
    <font>
      <sz val="9"/>
      <name val="Lucida Sans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8"/>
      <name val="Lucida Sans"/>
      <family val="2"/>
    </font>
    <font>
      <sz val="14"/>
      <name val="Lucida Sans"/>
      <family val="2"/>
    </font>
    <font>
      <sz val="9"/>
      <name val="Lucida Sans"/>
      <family val="2"/>
    </font>
    <font>
      <b/>
      <sz val="10"/>
      <color indexed="9"/>
      <name val="Lucida Sans"/>
      <family val="2"/>
    </font>
    <font>
      <sz val="10"/>
      <name val="Lucida Sans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Lucida Sans"/>
      <family val="2"/>
    </font>
    <font>
      <u val="single"/>
      <sz val="8"/>
      <color indexed="12"/>
      <name val="Lucida Sans"/>
      <family val="2"/>
    </font>
    <font>
      <u val="single"/>
      <sz val="8"/>
      <color indexed="36"/>
      <name val="Lucida Sans"/>
      <family val="2"/>
    </font>
    <font>
      <sz val="1.75"/>
      <name val="Arial"/>
      <family val="0"/>
    </font>
    <font>
      <vertAlign val="superscript"/>
      <sz val="10"/>
      <name val="Arial"/>
      <family val="0"/>
    </font>
    <font>
      <vertAlign val="superscript"/>
      <sz val="9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"/>
      <name val="Lucida Sans"/>
      <family val="2"/>
    </font>
    <font>
      <b/>
      <u val="single"/>
      <sz val="9"/>
      <name val="Lucida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>
        <color indexed="63"/>
      </left>
      <right style="medium"/>
      <top style="medium">
        <color indexed="9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1" fillId="21" borderId="10" xfId="0" applyFont="1" applyFill="1" applyBorder="1" applyAlignment="1">
      <alignment horizontal="center" vertical="top"/>
    </xf>
    <xf numFmtId="0" fontId="21" fillId="21" borderId="11" xfId="0" applyFont="1" applyFill="1" applyBorder="1" applyAlignment="1">
      <alignment horizontal="center" vertical="top"/>
    </xf>
    <xf numFmtId="0" fontId="21" fillId="21" borderId="12" xfId="0" applyFont="1" applyFill="1" applyBorder="1" applyAlignment="1">
      <alignment horizontal="center" vertical="top"/>
    </xf>
    <xf numFmtId="0" fontId="21" fillId="21" borderId="13" xfId="0" applyFont="1" applyFill="1" applyBorder="1" applyAlignment="1">
      <alignment horizontal="center" vertical="top"/>
    </xf>
    <xf numFmtId="3" fontId="22" fillId="0" borderId="14" xfId="0" applyNumberFormat="1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3" fontId="22" fillId="0" borderId="16" xfId="0" applyNumberFormat="1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22" fillId="19" borderId="15" xfId="0" applyFont="1" applyFill="1" applyBorder="1" applyAlignment="1">
      <alignment horizontal="center" vertical="top"/>
    </xf>
    <xf numFmtId="0" fontId="22" fillId="24" borderId="15" xfId="0" applyFont="1" applyFill="1" applyBorder="1" applyAlignment="1">
      <alignment horizontal="center" vertical="top"/>
    </xf>
    <xf numFmtId="0" fontId="22" fillId="24" borderId="17" xfId="0" applyFont="1" applyFill="1" applyBorder="1" applyAlignment="1">
      <alignment horizontal="center" vertical="top"/>
    </xf>
    <xf numFmtId="0" fontId="22" fillId="19" borderId="17" xfId="0" applyFont="1" applyFill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168" fontId="2" fillId="0" borderId="0" xfId="0" applyNumberFormat="1" applyFont="1" applyBorder="1" applyAlignment="1">
      <alignment vertical="top"/>
    </xf>
    <xf numFmtId="168" fontId="2" fillId="20" borderId="0" xfId="0" applyNumberFormat="1" applyFont="1" applyFill="1" applyBorder="1" applyAlignment="1">
      <alignment vertical="top"/>
    </xf>
    <xf numFmtId="168" fontId="2" fillId="0" borderId="0" xfId="0" applyNumberFormat="1" applyFont="1" applyFill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3" xfId="0" applyFont="1" applyBorder="1" applyAlignment="1">
      <alignment horizontal="left" vertical="top"/>
    </xf>
    <xf numFmtId="168" fontId="2" fillId="0" borderId="19" xfId="0" applyNumberFormat="1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1" xfId="0" applyNumberFormat="1" applyFont="1" applyBorder="1" applyAlignment="1">
      <alignment vertical="top"/>
    </xf>
    <xf numFmtId="0" fontId="25" fillId="0" borderId="0" xfId="0" applyFont="1" applyAlignment="1">
      <alignment vertical="top"/>
    </xf>
    <xf numFmtId="0" fontId="22" fillId="0" borderId="15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20" borderId="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20" borderId="15" xfId="0" applyFont="1" applyFill="1" applyBorder="1" applyAlignment="1">
      <alignment vertical="top"/>
    </xf>
    <xf numFmtId="0" fontId="2" fillId="20" borderId="19" xfId="0" applyFont="1" applyFill="1" applyBorder="1" applyAlignment="1">
      <alignment vertical="top"/>
    </xf>
    <xf numFmtId="0" fontId="2" fillId="20" borderId="20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168" fontId="2" fillId="20" borderId="19" xfId="0" applyNumberFormat="1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2" fontId="2" fillId="20" borderId="23" xfId="0" applyNumberFormat="1" applyFont="1" applyFill="1" applyBorder="1" applyAlignment="1">
      <alignment vertical="top"/>
    </xf>
    <xf numFmtId="168" fontId="2" fillId="20" borderId="23" xfId="0" applyNumberFormat="1" applyFont="1" applyFill="1" applyBorder="1" applyAlignment="1">
      <alignment vertical="top"/>
    </xf>
    <xf numFmtId="14" fontId="2" fillId="0" borderId="0" xfId="0" applyNumberFormat="1" applyFont="1" applyAlignment="1">
      <alignment vertical="top"/>
    </xf>
    <xf numFmtId="2" fontId="2" fillId="20" borderId="0" xfId="0" applyNumberFormat="1" applyFont="1" applyFill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>
      <alignment vertical="top"/>
    </xf>
    <xf numFmtId="0" fontId="2" fillId="20" borderId="23" xfId="0" applyFont="1" applyFill="1" applyBorder="1" applyAlignment="1">
      <alignment vertical="top"/>
    </xf>
    <xf numFmtId="0" fontId="2" fillId="20" borderId="17" xfId="0" applyFont="1" applyFill="1" applyBorder="1" applyAlignment="1">
      <alignment vertical="top"/>
    </xf>
    <xf numFmtId="168" fontId="2" fillId="0" borderId="0" xfId="0" applyNumberFormat="1" applyFont="1" applyAlignment="1">
      <alignment vertical="top"/>
    </xf>
    <xf numFmtId="2" fontId="2" fillId="0" borderId="19" xfId="0" applyNumberFormat="1" applyFont="1" applyBorder="1" applyAlignment="1">
      <alignment vertical="top"/>
    </xf>
    <xf numFmtId="2" fontId="2" fillId="0" borderId="19" xfId="0" applyNumberFormat="1" applyFont="1" applyFill="1" applyBorder="1" applyAlignment="1">
      <alignment vertical="top"/>
    </xf>
    <xf numFmtId="2" fontId="2" fillId="20" borderId="19" xfId="0" applyNumberFormat="1" applyFont="1" applyFill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0" fontId="0" fillId="20" borderId="0" xfId="0" applyFill="1" applyBorder="1" applyAlignment="1">
      <alignment vertical="top"/>
    </xf>
    <xf numFmtId="0" fontId="0" fillId="20" borderId="15" xfId="0" applyFill="1" applyBorder="1" applyAlignment="1">
      <alignment vertical="top"/>
    </xf>
    <xf numFmtId="2" fontId="2" fillId="20" borderId="20" xfId="0" applyNumberFormat="1" applyFont="1" applyFill="1" applyBorder="1" applyAlignment="1">
      <alignment vertical="top"/>
    </xf>
    <xf numFmtId="2" fontId="2" fillId="20" borderId="15" xfId="0" applyNumberFormat="1" applyFont="1" applyFill="1" applyBorder="1" applyAlignment="1">
      <alignment vertical="top"/>
    </xf>
    <xf numFmtId="2" fontId="0" fillId="20" borderId="0" xfId="0" applyNumberFormat="1" applyFill="1" applyBorder="1" applyAlignment="1">
      <alignment vertical="top"/>
    </xf>
    <xf numFmtId="2" fontId="0" fillId="20" borderId="15" xfId="0" applyNumberFormat="1" applyFill="1" applyBorder="1" applyAlignment="1">
      <alignment vertical="top"/>
    </xf>
    <xf numFmtId="2" fontId="0" fillId="20" borderId="23" xfId="0" applyNumberFormat="1" applyFill="1" applyBorder="1" applyAlignment="1">
      <alignment vertical="top"/>
    </xf>
    <xf numFmtId="2" fontId="0" fillId="20" borderId="17" xfId="0" applyNumberFormat="1" applyFill="1" applyBorder="1" applyAlignment="1">
      <alignment vertical="top"/>
    </xf>
    <xf numFmtId="0" fontId="22" fillId="0" borderId="24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2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vertical="top"/>
    </xf>
    <xf numFmtId="0" fontId="33" fillId="0" borderId="0" xfId="0" applyFont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2" fontId="2" fillId="0" borderId="15" xfId="0" applyNumberFormat="1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34" fillId="0" borderId="0" xfId="0" applyFont="1" applyAlignment="1">
      <alignment vertical="top"/>
    </xf>
    <xf numFmtId="0" fontId="21" fillId="21" borderId="28" xfId="0" applyFont="1" applyFill="1" applyBorder="1" applyAlignment="1">
      <alignment horizontal="center"/>
    </xf>
    <xf numFmtId="0" fontId="21" fillId="21" borderId="29" xfId="0" applyFont="1" applyFill="1" applyBorder="1" applyAlignment="1">
      <alignment horizontal="center"/>
    </xf>
    <xf numFmtId="0" fontId="21" fillId="21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Plot of Increase in Traffic Volumes (One-Way) versus Drop-Off In Percentage Following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975"/>
          <c:w val="0.8245"/>
          <c:h val="0.7765"/>
        </c:manualLayout>
      </c:layout>
      <c:scatterChart>
        <c:scatterStyle val="smoothMarker"/>
        <c:varyColors val="0"/>
        <c:ser>
          <c:idx val="0"/>
          <c:order val="0"/>
          <c:tx>
            <c:v>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'LJC Calibration'!$C$14:$C$17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30</c:v>
                </c:pt>
              </c:numCache>
            </c:numRef>
          </c:xVal>
          <c:yVal>
            <c:numRef>
              <c:f>'LJC Calibration'!$D$14:$D$17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44</c:v>
                </c:pt>
              </c:numCache>
            </c:numRef>
          </c:yVal>
          <c:smooth val="1"/>
        </c:ser>
        <c:axId val="38099378"/>
        <c:axId val="7350083"/>
      </c:scatterChart>
      <c:valAx>
        <c:axId val="38099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Increase in one-Way Traffic Volumes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50083"/>
        <c:crosses val="autoZero"/>
        <c:crossBetween val="midCat"/>
        <c:dispUnits/>
      </c:valAx>
      <c:valAx>
        <c:axId val="7350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Drop-off in Percentage Following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99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"/>
          <c:y val="0.4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'LJC Calibration'!#REF!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'LJC Calibration'!#REF!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6150748"/>
        <c:axId val="58485821"/>
      </c:scatterChart>
      <c:valAx>
        <c:axId val="6615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5821"/>
        <c:crosses val="autoZero"/>
        <c:crossBetween val="midCat"/>
        <c:dispUnits/>
      </c:valAx>
      <c:valAx>
        <c:axId val="58485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50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'LJC Calibration'!#REF!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'LJC Calibration'!#REF!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6610342"/>
        <c:axId val="39731031"/>
      </c:scatterChart>
      <c:valAx>
        <c:axId val="5661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1031"/>
        <c:crosses val="autoZero"/>
        <c:crossBetween val="midCat"/>
        <c:dispUnits/>
      </c:valAx>
      <c:valAx>
        <c:axId val="39731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0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175"/>
          <c:w val="0.8065"/>
          <c:h val="0.90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backward val="0.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'LJC Calibration'!$AL$72:$AL$78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'LJC Calibration'!$AM$72:$AM$78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backward val="0.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'LJC Calibration'!$AL$72:$AL$78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'LJC Calibration'!$AN$72:$AN$78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wer"/>
            <c:backward val="0.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'LJC Calibration'!$AL$72:$AL$78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'LJC Calibration'!$AO$72:$AO$78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2034960"/>
        <c:axId val="64096913"/>
      </c:scatterChart>
      <c:valAx>
        <c:axId val="22034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Change in Traffic Volumes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96913"/>
        <c:crosses val="autoZero"/>
        <c:crossBetween val="midCat"/>
        <c:dispUnits/>
      </c:valAx>
      <c:valAx>
        <c:axId val="6409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Relative Change in TT &amp; VOC Benefits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4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5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'LJC Calibration'!$AL$102:$AL$106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'LJC Calibration'!$AM$102:$AM$106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'LJC Calibration'!$AL$102:$AL$106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'LJC Calibration'!$AN$102:$AN$106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'LJC Calibration'!$AL$102:$AL$107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'LJC Calibration'!$AO$102:$AO$107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40001306"/>
        <c:axId val="24467435"/>
      </c:scatterChart>
      <c:valAx>
        <c:axId val="40001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Change in Traffic Volumes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67435"/>
        <c:crosses val="autoZero"/>
        <c:crossBetween val="midCat"/>
        <c:dispUnits/>
      </c:valAx>
      <c:valAx>
        <c:axId val="244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Relative Change in Frustration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013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95250</xdr:rowOff>
    </xdr:from>
    <xdr:to>
      <xdr:col>17</xdr:col>
      <xdr:colOff>304800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467225" y="838200"/>
        <a:ext cx="82867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402</xdr:row>
      <xdr:rowOff>0</xdr:rowOff>
    </xdr:from>
    <xdr:to>
      <xdr:col>18</xdr:col>
      <xdr:colOff>0</xdr:colOff>
      <xdr:row>402</xdr:row>
      <xdr:rowOff>0</xdr:rowOff>
    </xdr:to>
    <xdr:graphicFrame>
      <xdr:nvGraphicFramePr>
        <xdr:cNvPr id="2" name="Chart 2"/>
        <xdr:cNvGraphicFramePr/>
      </xdr:nvGraphicFramePr>
      <xdr:xfrm>
        <a:off x="6781800" y="59988450"/>
        <a:ext cx="627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402</xdr:row>
      <xdr:rowOff>0</xdr:rowOff>
    </xdr:from>
    <xdr:to>
      <xdr:col>17</xdr:col>
      <xdr:colOff>314325</xdr:colOff>
      <xdr:row>402</xdr:row>
      <xdr:rowOff>0</xdr:rowOff>
    </xdr:to>
    <xdr:graphicFrame>
      <xdr:nvGraphicFramePr>
        <xdr:cNvPr id="3" name="Chart 3"/>
        <xdr:cNvGraphicFramePr/>
      </xdr:nvGraphicFramePr>
      <xdr:xfrm>
        <a:off x="6124575" y="59988450"/>
        <a:ext cx="6638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45</xdr:col>
      <xdr:colOff>352425</xdr:colOff>
      <xdr:row>66</xdr:row>
      <xdr:rowOff>85725</xdr:rowOff>
    </xdr:from>
    <xdr:to>
      <xdr:col>60</xdr:col>
      <xdr:colOff>152400</xdr:colOff>
      <xdr:row>94</xdr:row>
      <xdr:rowOff>19050</xdr:rowOff>
    </xdr:to>
    <xdr:graphicFrame>
      <xdr:nvGraphicFramePr>
        <xdr:cNvPr id="4" name="Chart 5"/>
        <xdr:cNvGraphicFramePr/>
      </xdr:nvGraphicFramePr>
      <xdr:xfrm>
        <a:off x="20183475" y="10172700"/>
        <a:ext cx="8943975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361950</xdr:colOff>
      <xdr:row>95</xdr:row>
      <xdr:rowOff>95250</xdr:rowOff>
    </xdr:from>
    <xdr:to>
      <xdr:col>60</xdr:col>
      <xdr:colOff>142875</xdr:colOff>
      <xdr:row>122</xdr:row>
      <xdr:rowOff>57150</xdr:rowOff>
    </xdr:to>
    <xdr:graphicFrame>
      <xdr:nvGraphicFramePr>
        <xdr:cNvPr id="5" name="Chart 6"/>
        <xdr:cNvGraphicFramePr/>
      </xdr:nvGraphicFramePr>
      <xdr:xfrm>
        <a:off x="20193000" y="14878050"/>
        <a:ext cx="892492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3"/>
  <sheetViews>
    <sheetView tabSelected="1" workbookViewId="0" topLeftCell="B1">
      <selection activeCell="B5" sqref="B5"/>
    </sheetView>
  </sheetViews>
  <sheetFormatPr defaultColWidth="9.140625" defaultRowHeight="11.25"/>
  <cols>
    <col min="1" max="1" width="9.140625" style="1" customWidth="1"/>
    <col min="2" max="2" width="19.421875" style="1" bestFit="1" customWidth="1"/>
    <col min="3" max="3" width="12.7109375" style="1" customWidth="1"/>
    <col min="4" max="4" width="18.140625" style="1" customWidth="1"/>
    <col min="5" max="5" width="14.8515625" style="1" customWidth="1"/>
    <col min="6" max="6" width="9.140625" style="1" customWidth="1"/>
    <col min="7" max="7" width="11.8515625" style="1" bestFit="1" customWidth="1"/>
    <col min="8" max="18" width="9.140625" style="1" customWidth="1"/>
    <col min="19" max="34" width="0" style="1" hidden="1" customWidth="1"/>
    <col min="35" max="42" width="9.140625" style="1" customWidth="1"/>
    <col min="43" max="43" width="9.57421875" style="1" bestFit="1" customWidth="1"/>
    <col min="44" max="45" width="9.421875" style="1" bestFit="1" customWidth="1"/>
    <col min="46" max="16384" width="9.140625" style="1" customWidth="1"/>
  </cols>
  <sheetData>
    <row r="1" ht="12">
      <c r="B1" s="84" t="s">
        <v>72</v>
      </c>
    </row>
    <row r="2" ht="12">
      <c r="B2" s="84"/>
    </row>
    <row r="3" spans="2:7" ht="12">
      <c r="B3" s="35" t="s">
        <v>52</v>
      </c>
      <c r="F3" s="1" t="s">
        <v>33</v>
      </c>
      <c r="G3" s="50">
        <v>41513</v>
      </c>
    </row>
    <row r="6" ht="12">
      <c r="B6" s="35" t="s">
        <v>45</v>
      </c>
    </row>
    <row r="7" ht="12">
      <c r="B7" s="1" t="s">
        <v>46</v>
      </c>
    </row>
    <row r="13" spans="1:4" ht="12">
      <c r="A13" s="1" t="s">
        <v>40</v>
      </c>
      <c r="C13" s="1" t="s">
        <v>32</v>
      </c>
      <c r="D13" s="1" t="s">
        <v>8</v>
      </c>
    </row>
    <row r="14" spans="3:4" ht="12">
      <c r="C14" s="1">
        <v>0</v>
      </c>
      <c r="D14" s="1">
        <v>0</v>
      </c>
    </row>
    <row r="15" spans="1:4" ht="12">
      <c r="A15" s="1" t="s">
        <v>41</v>
      </c>
      <c r="B15" s="1" t="s">
        <v>42</v>
      </c>
      <c r="C15" s="1">
        <v>7</v>
      </c>
      <c r="D15" s="1">
        <v>10</v>
      </c>
    </row>
    <row r="16" spans="1:4" ht="12">
      <c r="A16" s="1" t="s">
        <v>39</v>
      </c>
      <c r="B16" s="1" t="s">
        <v>43</v>
      </c>
      <c r="C16" s="1">
        <v>30</v>
      </c>
      <c r="D16" s="1">
        <v>44</v>
      </c>
    </row>
    <row r="20" ht="12">
      <c r="D20" s="1" t="s">
        <v>30</v>
      </c>
    </row>
    <row r="21" ht="12">
      <c r="D21" s="1" t="s">
        <v>37</v>
      </c>
    </row>
    <row r="22" ht="12">
      <c r="D22" s="1" t="s">
        <v>38</v>
      </c>
    </row>
    <row r="35" spans="2:17" ht="13.5" thickBot="1">
      <c r="B35" s="35" t="s">
        <v>47</v>
      </c>
      <c r="F35" s="10" t="s">
        <v>9</v>
      </c>
      <c r="G35"/>
      <c r="H35"/>
      <c r="I35"/>
      <c r="J35"/>
      <c r="K35"/>
      <c r="L35"/>
      <c r="M35"/>
      <c r="N35"/>
      <c r="O35"/>
      <c r="P35"/>
      <c r="Q35"/>
    </row>
    <row r="36" spans="2:17" ht="13.5" thickBot="1">
      <c r="B36" s="1" t="s">
        <v>48</v>
      </c>
      <c r="F36" s="2" t="s">
        <v>0</v>
      </c>
      <c r="G36" s="85" t="s">
        <v>1</v>
      </c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2:17" ht="13.5" thickBot="1">
      <c r="B37" s="1" t="s">
        <v>44</v>
      </c>
      <c r="F37" s="3"/>
      <c r="G37" s="4" t="s">
        <v>10</v>
      </c>
      <c r="H37" s="4"/>
      <c r="I37" s="4" t="s">
        <v>11</v>
      </c>
      <c r="J37" s="4" t="s">
        <v>12</v>
      </c>
      <c r="K37" s="4" t="s">
        <v>13</v>
      </c>
      <c r="L37" s="4"/>
      <c r="M37" s="4" t="s">
        <v>14</v>
      </c>
      <c r="N37" s="4"/>
      <c r="O37" s="4" t="s">
        <v>15</v>
      </c>
      <c r="P37" s="4" t="s">
        <v>16</v>
      </c>
      <c r="Q37" s="5" t="s">
        <v>17</v>
      </c>
    </row>
    <row r="38" spans="6:17" ht="12.75">
      <c r="F38" s="6">
        <v>2000</v>
      </c>
      <c r="G38" s="7">
        <v>0.39</v>
      </c>
      <c r="H38" s="69">
        <f>(G38+I38)/2</f>
        <v>0.65</v>
      </c>
      <c r="I38" s="7">
        <v>0.91</v>
      </c>
      <c r="J38" s="7">
        <v>1</v>
      </c>
      <c r="K38" s="7">
        <v>1.17</v>
      </c>
      <c r="L38" s="7">
        <f>(K38+M38)/2</f>
        <v>1.15</v>
      </c>
      <c r="M38" s="7">
        <v>1.13</v>
      </c>
      <c r="N38" s="7">
        <f>(M38+O38)/2</f>
        <v>1.1549999999999998</v>
      </c>
      <c r="O38" s="7">
        <v>1.18</v>
      </c>
      <c r="P38" s="11">
        <v>1.16</v>
      </c>
      <c r="Q38" s="11">
        <v>1.35</v>
      </c>
    </row>
    <row r="39" spans="6:17" ht="12.75">
      <c r="F39" s="6">
        <v>4000</v>
      </c>
      <c r="G39" s="7">
        <v>0.33</v>
      </c>
      <c r="H39" s="70">
        <f aca="true" t="shared" si="0" ref="H39:H44">(G39+I39)/2</f>
        <v>0.595</v>
      </c>
      <c r="I39" s="7">
        <v>0.86</v>
      </c>
      <c r="J39" s="7">
        <v>1</v>
      </c>
      <c r="K39" s="7">
        <v>1.19</v>
      </c>
      <c r="L39" s="7">
        <f aca="true" t="shared" si="1" ref="L39:L44">(K39+M39)/2</f>
        <v>1.295</v>
      </c>
      <c r="M39" s="7">
        <v>1.4</v>
      </c>
      <c r="N39" s="7">
        <f aca="true" t="shared" si="2" ref="N39:N44">(M39+O39)/2</f>
        <v>1.475</v>
      </c>
      <c r="O39" s="7">
        <v>1.55</v>
      </c>
      <c r="P39" s="11">
        <v>1.65</v>
      </c>
      <c r="Q39" s="11">
        <v>1.93</v>
      </c>
    </row>
    <row r="40" spans="6:17" ht="12.75">
      <c r="F40" s="6">
        <v>6000</v>
      </c>
      <c r="G40" s="12">
        <v>0.3</v>
      </c>
      <c r="H40" s="70">
        <f t="shared" si="0"/>
        <v>0.55</v>
      </c>
      <c r="I40" s="7">
        <v>0.8</v>
      </c>
      <c r="J40" s="7">
        <v>1</v>
      </c>
      <c r="K40" s="7">
        <v>1.21</v>
      </c>
      <c r="L40" s="7">
        <f t="shared" si="1"/>
        <v>1.375</v>
      </c>
      <c r="M40" s="7">
        <v>1.54</v>
      </c>
      <c r="N40" s="7">
        <f t="shared" si="2"/>
        <v>1.65</v>
      </c>
      <c r="O40" s="7">
        <v>1.76</v>
      </c>
      <c r="P40" s="11">
        <v>1.91</v>
      </c>
      <c r="Q40" s="11">
        <v>2.25</v>
      </c>
    </row>
    <row r="41" spans="6:17" ht="12.75">
      <c r="F41" s="6">
        <v>8000</v>
      </c>
      <c r="G41" s="12">
        <v>0.27</v>
      </c>
      <c r="H41" s="70">
        <f t="shared" si="0"/>
        <v>0.535</v>
      </c>
      <c r="I41" s="36">
        <v>0.8</v>
      </c>
      <c r="J41" s="7">
        <v>1</v>
      </c>
      <c r="K41" s="7">
        <v>1.22</v>
      </c>
      <c r="L41" s="7">
        <f t="shared" si="1"/>
        <v>1.4249999999999998</v>
      </c>
      <c r="M41" s="7">
        <v>1.63</v>
      </c>
      <c r="N41" s="7">
        <f t="shared" si="2"/>
        <v>1.755</v>
      </c>
      <c r="O41" s="7">
        <v>1.88</v>
      </c>
      <c r="P41" s="11">
        <v>2.08</v>
      </c>
      <c r="Q41" s="11">
        <v>2.46</v>
      </c>
    </row>
    <row r="42" spans="6:17" ht="12.75">
      <c r="F42" s="6">
        <v>10000</v>
      </c>
      <c r="G42" s="12">
        <v>0.25</v>
      </c>
      <c r="H42" s="70">
        <f t="shared" si="0"/>
        <v>0.515</v>
      </c>
      <c r="I42" s="12">
        <v>0.78</v>
      </c>
      <c r="J42" s="36">
        <v>1</v>
      </c>
      <c r="K42" s="7">
        <v>1.24</v>
      </c>
      <c r="L42" s="7">
        <f t="shared" si="1"/>
        <v>1.4649999999999999</v>
      </c>
      <c r="M42" s="7">
        <v>1.69</v>
      </c>
      <c r="N42" s="7">
        <f t="shared" si="2"/>
        <v>1.83</v>
      </c>
      <c r="O42" s="7">
        <v>1.97</v>
      </c>
      <c r="P42" s="11">
        <v>2.2</v>
      </c>
      <c r="Q42" s="11">
        <v>2.62</v>
      </c>
    </row>
    <row r="43" spans="6:17" ht="12.75">
      <c r="F43" s="6">
        <v>12000</v>
      </c>
      <c r="G43" s="12">
        <v>0.23</v>
      </c>
      <c r="H43" s="70">
        <f t="shared" si="0"/>
        <v>0.5</v>
      </c>
      <c r="I43" s="12">
        <v>0.77</v>
      </c>
      <c r="J43" s="12">
        <v>1</v>
      </c>
      <c r="K43" s="7">
        <v>1.25</v>
      </c>
      <c r="L43" s="7">
        <f t="shared" si="1"/>
        <v>1.49</v>
      </c>
      <c r="M43" s="7">
        <v>1.73</v>
      </c>
      <c r="N43" s="7">
        <f t="shared" si="2"/>
        <v>1.885</v>
      </c>
      <c r="O43" s="7">
        <v>2.04</v>
      </c>
      <c r="P43" s="11">
        <v>2.29</v>
      </c>
      <c r="Q43" s="11">
        <v>2.74</v>
      </c>
    </row>
    <row r="44" spans="6:17" ht="13.5" thickBot="1">
      <c r="F44" s="8">
        <v>14000</v>
      </c>
      <c r="G44" s="13">
        <v>0.22</v>
      </c>
      <c r="H44" s="71">
        <f t="shared" si="0"/>
        <v>0.49</v>
      </c>
      <c r="I44" s="13">
        <v>0.76</v>
      </c>
      <c r="J44" s="13">
        <v>1</v>
      </c>
      <c r="K44" s="13">
        <v>1.26</v>
      </c>
      <c r="L44" s="9">
        <f t="shared" si="1"/>
        <v>1.51</v>
      </c>
      <c r="M44" s="9">
        <v>1.76</v>
      </c>
      <c r="N44" s="9">
        <f t="shared" si="2"/>
        <v>1.92</v>
      </c>
      <c r="O44" s="9">
        <v>2.08</v>
      </c>
      <c r="P44" s="14">
        <v>2.35</v>
      </c>
      <c r="Q44" s="14">
        <v>2.84</v>
      </c>
    </row>
    <row r="47" spans="6:17" ht="13.5" thickBot="1">
      <c r="F47" s="10" t="s">
        <v>18</v>
      </c>
      <c r="G47"/>
      <c r="H47"/>
      <c r="I47"/>
      <c r="J47"/>
      <c r="K47"/>
      <c r="L47"/>
      <c r="M47"/>
      <c r="N47"/>
      <c r="O47"/>
      <c r="P47"/>
      <c r="Q47"/>
    </row>
    <row r="48" spans="6:17" ht="13.5" thickBot="1">
      <c r="F48" s="2" t="s">
        <v>0</v>
      </c>
      <c r="G48" s="85" t="s">
        <v>1</v>
      </c>
      <c r="H48" s="86"/>
      <c r="I48" s="86"/>
      <c r="J48" s="86"/>
      <c r="K48" s="86"/>
      <c r="L48" s="86"/>
      <c r="M48" s="86"/>
      <c r="N48" s="86"/>
      <c r="O48" s="86"/>
      <c r="P48" s="86"/>
      <c r="Q48" s="87"/>
    </row>
    <row r="49" spans="6:17" ht="13.5" thickBot="1">
      <c r="F49" s="3"/>
      <c r="G49" s="4" t="s">
        <v>10</v>
      </c>
      <c r="H49" s="4"/>
      <c r="I49" s="4" t="s">
        <v>11</v>
      </c>
      <c r="J49" s="4" t="s">
        <v>12</v>
      </c>
      <c r="K49" s="4" t="s">
        <v>13</v>
      </c>
      <c r="L49" s="4"/>
      <c r="M49" s="4" t="s">
        <v>14</v>
      </c>
      <c r="N49" s="4"/>
      <c r="O49" s="4" t="s">
        <v>15</v>
      </c>
      <c r="P49" s="4" t="s">
        <v>16</v>
      </c>
      <c r="Q49" s="5" t="s">
        <v>17</v>
      </c>
    </row>
    <row r="50" spans="6:17" ht="12.75">
      <c r="F50" s="6">
        <v>2000</v>
      </c>
      <c r="G50" s="7">
        <v>0.17</v>
      </c>
      <c r="H50" s="7">
        <f>(G50+I50)/2</f>
        <v>0.52</v>
      </c>
      <c r="I50" s="7">
        <v>0.87</v>
      </c>
      <c r="J50" s="7">
        <v>1</v>
      </c>
      <c r="K50" s="7">
        <v>1.13</v>
      </c>
      <c r="L50" s="7">
        <f>(K50+M50)/2</f>
        <v>1.325</v>
      </c>
      <c r="M50" s="7">
        <v>1.52</v>
      </c>
      <c r="N50" s="7">
        <f>(M50+O50)/2</f>
        <v>1.615</v>
      </c>
      <c r="O50" s="7">
        <v>1.71</v>
      </c>
      <c r="P50" s="11">
        <v>1.89</v>
      </c>
      <c r="Q50" s="11">
        <v>1.99</v>
      </c>
    </row>
    <row r="51" spans="6:17" ht="12.75">
      <c r="F51" s="6">
        <v>4000</v>
      </c>
      <c r="G51" s="7">
        <v>0.14</v>
      </c>
      <c r="H51" s="7">
        <f aca="true" t="shared" si="3" ref="H51:H56">(G51+I51)/2</f>
        <v>0.48</v>
      </c>
      <c r="I51" s="7">
        <v>0.82</v>
      </c>
      <c r="J51" s="7">
        <v>1</v>
      </c>
      <c r="K51" s="7">
        <v>1.18</v>
      </c>
      <c r="L51" s="7">
        <f aca="true" t="shared" si="4" ref="L51:L56">(K51+M51)/2</f>
        <v>1.295</v>
      </c>
      <c r="M51" s="7">
        <v>1.41</v>
      </c>
      <c r="N51" s="7">
        <f aca="true" t="shared" si="5" ref="N51:N56">(M51+O51)/2</f>
        <v>1.5</v>
      </c>
      <c r="O51" s="7">
        <v>1.59</v>
      </c>
      <c r="P51" s="11">
        <v>1.78</v>
      </c>
      <c r="Q51" s="11">
        <v>2.1</v>
      </c>
    </row>
    <row r="52" spans="6:17" ht="12.75">
      <c r="F52" s="6">
        <v>6000</v>
      </c>
      <c r="G52" s="12">
        <v>0.12</v>
      </c>
      <c r="H52" s="7">
        <f t="shared" si="3"/>
        <v>0.46</v>
      </c>
      <c r="I52" s="7">
        <v>0.8</v>
      </c>
      <c r="J52" s="7">
        <v>1</v>
      </c>
      <c r="K52" s="7">
        <v>1.2</v>
      </c>
      <c r="L52" s="7">
        <f t="shared" si="4"/>
        <v>1.2850000000000001</v>
      </c>
      <c r="M52" s="7">
        <v>1.37</v>
      </c>
      <c r="N52" s="7">
        <f t="shared" si="5"/>
        <v>1.465</v>
      </c>
      <c r="O52" s="7">
        <v>1.56</v>
      </c>
      <c r="P52" s="11">
        <v>1.75</v>
      </c>
      <c r="Q52" s="11">
        <v>2.2</v>
      </c>
    </row>
    <row r="53" spans="6:17" ht="12.75">
      <c r="F53" s="6">
        <v>8000</v>
      </c>
      <c r="G53" s="12">
        <v>0.12</v>
      </c>
      <c r="H53" s="7">
        <f t="shared" si="3"/>
        <v>0.455</v>
      </c>
      <c r="I53" s="36">
        <v>0.79</v>
      </c>
      <c r="J53" s="7">
        <v>1</v>
      </c>
      <c r="K53" s="7">
        <v>1.21</v>
      </c>
      <c r="L53" s="7">
        <f t="shared" si="4"/>
        <v>1.295</v>
      </c>
      <c r="M53" s="7">
        <v>1.38</v>
      </c>
      <c r="N53" s="7">
        <f t="shared" si="5"/>
        <v>1.48</v>
      </c>
      <c r="O53" s="7">
        <v>1.58</v>
      </c>
      <c r="P53" s="11">
        <v>1.77</v>
      </c>
      <c r="Q53" s="11">
        <v>2.31</v>
      </c>
    </row>
    <row r="54" spans="6:17" ht="12.75">
      <c r="F54" s="6">
        <v>10000</v>
      </c>
      <c r="G54" s="12">
        <v>0.12</v>
      </c>
      <c r="H54" s="7">
        <f t="shared" si="3"/>
        <v>0.455</v>
      </c>
      <c r="I54" s="12">
        <v>0.79</v>
      </c>
      <c r="J54" s="36">
        <v>1</v>
      </c>
      <c r="K54" s="7">
        <v>1.21</v>
      </c>
      <c r="L54" s="7">
        <f t="shared" si="4"/>
        <v>1.305</v>
      </c>
      <c r="M54" s="7">
        <v>1.4</v>
      </c>
      <c r="N54" s="7">
        <f t="shared" si="5"/>
        <v>1.505</v>
      </c>
      <c r="O54" s="7">
        <v>1.61</v>
      </c>
      <c r="P54" s="11">
        <v>1.82</v>
      </c>
      <c r="Q54" s="11">
        <v>2.44</v>
      </c>
    </row>
    <row r="55" spans="6:17" ht="12.75">
      <c r="F55" s="6">
        <v>12000</v>
      </c>
      <c r="G55" s="12">
        <v>0.13</v>
      </c>
      <c r="H55" s="7">
        <f t="shared" si="3"/>
        <v>0.46</v>
      </c>
      <c r="I55" s="12">
        <v>0.79</v>
      </c>
      <c r="J55" s="12">
        <v>1</v>
      </c>
      <c r="K55" s="7">
        <v>1.21</v>
      </c>
      <c r="L55" s="7">
        <f t="shared" si="4"/>
        <v>1.3199999999999998</v>
      </c>
      <c r="M55" s="7">
        <v>1.43</v>
      </c>
      <c r="N55" s="7">
        <f t="shared" si="5"/>
        <v>1.545</v>
      </c>
      <c r="O55" s="7">
        <v>1.66</v>
      </c>
      <c r="P55" s="11">
        <v>1.89</v>
      </c>
      <c r="Q55" s="11">
        <v>2.56</v>
      </c>
    </row>
    <row r="56" spans="6:17" ht="13.5" thickBot="1">
      <c r="F56" s="8">
        <v>14000</v>
      </c>
      <c r="G56" s="13">
        <v>0.14</v>
      </c>
      <c r="H56" s="9">
        <f t="shared" si="3"/>
        <v>0.465</v>
      </c>
      <c r="I56" s="13">
        <v>0.79</v>
      </c>
      <c r="J56" s="13">
        <v>1</v>
      </c>
      <c r="K56" s="13">
        <v>1.21</v>
      </c>
      <c r="L56" s="9">
        <f t="shared" si="4"/>
        <v>1.3399999999999999</v>
      </c>
      <c r="M56" s="37">
        <v>1.47</v>
      </c>
      <c r="N56" s="9">
        <f t="shared" si="5"/>
        <v>1.5899999999999999</v>
      </c>
      <c r="O56" s="9">
        <v>1.71</v>
      </c>
      <c r="P56" s="14">
        <v>1.95</v>
      </c>
      <c r="Q56" s="14">
        <v>2.68</v>
      </c>
    </row>
    <row r="60" spans="2:37" ht="12">
      <c r="B60" s="35" t="s">
        <v>49</v>
      </c>
      <c r="AK60" s="75" t="s">
        <v>50</v>
      </c>
    </row>
    <row r="61" spans="2:37" ht="12">
      <c r="B61" s="1" t="s">
        <v>59</v>
      </c>
      <c r="AK61" s="1" t="s">
        <v>51</v>
      </c>
    </row>
    <row r="62" ht="12">
      <c r="B62" s="1" t="s">
        <v>61</v>
      </c>
    </row>
    <row r="63" ht="12">
      <c r="B63" s="1" t="s">
        <v>60</v>
      </c>
    </row>
    <row r="64" ht="12">
      <c r="B64" s="1" t="s">
        <v>58</v>
      </c>
    </row>
    <row r="66" ht="13.5" thickBot="1">
      <c r="F66" s="78" t="s">
        <v>66</v>
      </c>
    </row>
    <row r="67" spans="2:40" ht="12.75" thickBot="1">
      <c r="B67" s="1" t="s">
        <v>34</v>
      </c>
      <c r="C67" s="1" t="s">
        <v>26</v>
      </c>
      <c r="D67" s="47" t="s">
        <v>27</v>
      </c>
      <c r="E67" s="76" t="s">
        <v>31</v>
      </c>
      <c r="F67" s="29" t="s">
        <v>0</v>
      </c>
      <c r="G67" s="31"/>
      <c r="H67" s="32"/>
      <c r="I67" s="32"/>
      <c r="J67" s="32"/>
      <c r="K67" s="32" t="s">
        <v>1</v>
      </c>
      <c r="L67" s="32"/>
      <c r="M67" s="32"/>
      <c r="N67" s="32"/>
      <c r="O67" s="32"/>
      <c r="P67" s="32"/>
      <c r="Q67" s="33"/>
      <c r="S67" s="1" t="s">
        <v>34</v>
      </c>
      <c r="T67" s="1" t="s">
        <v>26</v>
      </c>
      <c r="U67" s="47" t="s">
        <v>27</v>
      </c>
      <c r="V67" s="1" t="s">
        <v>31</v>
      </c>
      <c r="W67" s="29" t="s">
        <v>0</v>
      </c>
      <c r="X67" s="31"/>
      <c r="Y67" s="32"/>
      <c r="Z67" s="32"/>
      <c r="AA67" s="32"/>
      <c r="AB67" s="32" t="s">
        <v>1</v>
      </c>
      <c r="AC67" s="32"/>
      <c r="AD67" s="32"/>
      <c r="AE67" s="32"/>
      <c r="AF67" s="32"/>
      <c r="AG67" s="33"/>
      <c r="AJ67"/>
      <c r="AL67"/>
      <c r="AM67"/>
      <c r="AN67"/>
    </row>
    <row r="68" spans="6:40" ht="12.75" thickBot="1">
      <c r="F68" s="52" t="s">
        <v>2</v>
      </c>
      <c r="G68" s="19" t="s">
        <v>10</v>
      </c>
      <c r="H68" s="19" t="s">
        <v>19</v>
      </c>
      <c r="I68" s="19" t="s">
        <v>11</v>
      </c>
      <c r="J68" s="19" t="s">
        <v>12</v>
      </c>
      <c r="K68" s="19" t="s">
        <v>13</v>
      </c>
      <c r="L68" s="19" t="s">
        <v>24</v>
      </c>
      <c r="M68" s="19" t="s">
        <v>3</v>
      </c>
      <c r="N68" s="19" t="s">
        <v>35</v>
      </c>
      <c r="O68" s="19" t="s">
        <v>4</v>
      </c>
      <c r="P68" s="19" t="s">
        <v>5</v>
      </c>
      <c r="Q68" s="20" t="s">
        <v>6</v>
      </c>
      <c r="W68" s="30" t="s">
        <v>2</v>
      </c>
      <c r="X68" s="25" t="s">
        <v>10</v>
      </c>
      <c r="Y68" s="25" t="s">
        <v>19</v>
      </c>
      <c r="Z68" s="25" t="s">
        <v>11</v>
      </c>
      <c r="AA68" s="25" t="s">
        <v>12</v>
      </c>
      <c r="AB68" s="25" t="s">
        <v>13</v>
      </c>
      <c r="AC68" s="25" t="s">
        <v>24</v>
      </c>
      <c r="AD68" s="25" t="s">
        <v>3</v>
      </c>
      <c r="AE68" s="25" t="s">
        <v>4</v>
      </c>
      <c r="AF68" s="25" t="s">
        <v>5</v>
      </c>
      <c r="AG68" s="26" t="s">
        <v>6</v>
      </c>
      <c r="AJ68"/>
      <c r="AK68"/>
      <c r="AL68"/>
      <c r="AM68"/>
      <c r="AN68"/>
    </row>
    <row r="69" spans="5:44" ht="12">
      <c r="E69" s="77">
        <f>(F69*0.55*0.076)</f>
        <v>83.6</v>
      </c>
      <c r="F69" s="15">
        <v>2000</v>
      </c>
      <c r="G69" s="57">
        <v>0.39</v>
      </c>
      <c r="H69" s="57">
        <f>(I69+G69)/2</f>
        <v>0.65</v>
      </c>
      <c r="I69" s="57">
        <v>0.91</v>
      </c>
      <c r="J69" s="57">
        <v>1</v>
      </c>
      <c r="K69" s="57">
        <v>1.17</v>
      </c>
      <c r="L69" s="58">
        <f>(M69+K69)/2</f>
        <v>1.15</v>
      </c>
      <c r="M69" s="59">
        <v>1.13</v>
      </c>
      <c r="N69" s="59">
        <f>(O69+M69)/2</f>
        <v>1.1549999999999998</v>
      </c>
      <c r="O69" s="59">
        <v>1.18</v>
      </c>
      <c r="P69" s="43">
        <v>1.16</v>
      </c>
      <c r="Q69" s="44">
        <v>1.35</v>
      </c>
      <c r="V69" s="1">
        <f aca="true" t="shared" si="6" ref="V69:V77">(W69*0.55*0.076)</f>
        <v>83.6</v>
      </c>
      <c r="W69" s="18">
        <v>2000</v>
      </c>
      <c r="X69" s="21">
        <v>0.39</v>
      </c>
      <c r="Y69" s="21">
        <f>(Z69+X69)/2</f>
        <v>0.65</v>
      </c>
      <c r="Z69" s="21">
        <v>0.91</v>
      </c>
      <c r="AA69" s="21">
        <v>1</v>
      </c>
      <c r="AB69" s="21">
        <v>1.17</v>
      </c>
      <c r="AC69" s="23">
        <f>(AD69+AB69)/2</f>
        <v>1.15</v>
      </c>
      <c r="AD69" s="40">
        <v>1.13</v>
      </c>
      <c r="AE69" s="40">
        <v>1.18</v>
      </c>
      <c r="AF69" s="40">
        <v>1.16</v>
      </c>
      <c r="AG69" s="42">
        <v>1.35</v>
      </c>
      <c r="AJ69"/>
      <c r="AN69" s="35" t="s">
        <v>56</v>
      </c>
      <c r="AR69" s="35" t="s">
        <v>55</v>
      </c>
    </row>
    <row r="70" spans="2:45" ht="24">
      <c r="B70" s="47"/>
      <c r="C70" s="47">
        <f>D70*(44-10)/(30-7)</f>
        <v>1.4782608695652173</v>
      </c>
      <c r="D70" s="47">
        <f aca="true" t="shared" si="7" ref="D70:D81">(E70-E69)/E69</f>
        <v>1</v>
      </c>
      <c r="E70" s="77">
        <f aca="true" t="shared" si="8" ref="E70:E81">(F70*0.55*0.076)</f>
        <v>167.2</v>
      </c>
      <c r="F70" s="18">
        <v>4000</v>
      </c>
      <c r="G70" s="51">
        <f>G69/C70</f>
        <v>0.26382352941176473</v>
      </c>
      <c r="H70" s="53">
        <v>0.595</v>
      </c>
      <c r="I70" s="53">
        <v>0.86</v>
      </c>
      <c r="J70" s="60">
        <v>1</v>
      </c>
      <c r="K70" s="60">
        <v>1.19</v>
      </c>
      <c r="L70" s="53">
        <f>(M70+K70)/2</f>
        <v>1.295</v>
      </c>
      <c r="M70" s="51">
        <v>1.4</v>
      </c>
      <c r="N70" s="51">
        <f aca="true" t="shared" si="9" ref="N70:N75">(O70+M70)/2</f>
        <v>1.475</v>
      </c>
      <c r="O70" s="51">
        <v>1.55</v>
      </c>
      <c r="P70" s="40">
        <v>1.65</v>
      </c>
      <c r="Q70" s="42">
        <v>1.93</v>
      </c>
      <c r="S70" s="47">
        <f aca="true" t="shared" si="10" ref="S70:S77">1-T70</f>
        <v>-0.4782608695652173</v>
      </c>
      <c r="T70" s="47">
        <f>U70*(44-10)/(30-7)</f>
        <v>1.4782608695652173</v>
      </c>
      <c r="U70" s="47">
        <f>(V70-V69)/V69</f>
        <v>1</v>
      </c>
      <c r="V70" s="1">
        <f t="shared" si="6"/>
        <v>167.2</v>
      </c>
      <c r="W70" s="18">
        <v>4000</v>
      </c>
      <c r="X70" s="22">
        <f>X69/T70</f>
        <v>0.26382352941176473</v>
      </c>
      <c r="Y70" s="21">
        <v>0.595</v>
      </c>
      <c r="Z70" s="21">
        <v>0.86</v>
      </c>
      <c r="AA70" s="21">
        <v>1</v>
      </c>
      <c r="AB70" s="21">
        <v>1.19</v>
      </c>
      <c r="AC70" s="23">
        <f>(AD70+AB70)/2</f>
        <v>1.295</v>
      </c>
      <c r="AD70" s="40">
        <v>1.4</v>
      </c>
      <c r="AE70" s="40">
        <v>1.55</v>
      </c>
      <c r="AF70" s="40">
        <v>1.65</v>
      </c>
      <c r="AG70" s="42">
        <v>1.93</v>
      </c>
      <c r="AJ70"/>
      <c r="AL70" s="73" t="s">
        <v>26</v>
      </c>
      <c r="AM70" s="35">
        <v>1600</v>
      </c>
      <c r="AN70" s="35">
        <v>1800</v>
      </c>
      <c r="AO70" s="35">
        <v>2000</v>
      </c>
      <c r="AQ70" s="35">
        <v>1600</v>
      </c>
      <c r="AR70" s="35">
        <v>1800</v>
      </c>
      <c r="AS70" s="35">
        <v>2000</v>
      </c>
    </row>
    <row r="71" spans="2:37" ht="12">
      <c r="B71" s="47">
        <f>1-C71</f>
        <v>0.2608695652173908</v>
      </c>
      <c r="C71" s="47">
        <f aca="true" t="shared" si="11" ref="C71:C81">D71*(44-10)/(30-7)</f>
        <v>0.7391304347826092</v>
      </c>
      <c r="D71" s="47">
        <f t="shared" si="7"/>
        <v>0.5000000000000003</v>
      </c>
      <c r="E71" s="77">
        <f t="shared" si="8"/>
        <v>250.80000000000004</v>
      </c>
      <c r="F71" s="18">
        <v>6000</v>
      </c>
      <c r="G71" s="51">
        <f>B71*G70</f>
        <v>0.06882352941176458</v>
      </c>
      <c r="H71" s="51">
        <f>B71*H70</f>
        <v>0.15521739130434753</v>
      </c>
      <c r="I71" s="53">
        <v>0.8</v>
      </c>
      <c r="J71" s="53">
        <v>1</v>
      </c>
      <c r="K71" s="53">
        <v>1.21</v>
      </c>
      <c r="L71" s="53">
        <f>(M71+K71)/2</f>
        <v>1.375</v>
      </c>
      <c r="M71" s="53">
        <v>1.54</v>
      </c>
      <c r="N71" s="60">
        <f t="shared" si="9"/>
        <v>1.65</v>
      </c>
      <c r="O71" s="60">
        <v>1.76</v>
      </c>
      <c r="P71" s="40">
        <v>1.91</v>
      </c>
      <c r="Q71" s="42">
        <v>2.25</v>
      </c>
      <c r="S71" s="47">
        <f>1-T71</f>
        <v>0.2608695652173908</v>
      </c>
      <c r="T71" s="47">
        <f aca="true" t="shared" si="12" ref="T71:T77">U71*(44-10)/(30-7)</f>
        <v>0.7391304347826092</v>
      </c>
      <c r="U71" s="47">
        <f aca="true" t="shared" si="13" ref="U71:U76">(V71-V70)/V70</f>
        <v>0.5000000000000003</v>
      </c>
      <c r="V71" s="1">
        <f t="shared" si="6"/>
        <v>250.80000000000004</v>
      </c>
      <c r="W71" s="18">
        <v>6000</v>
      </c>
      <c r="X71" s="22">
        <f>S71*X70</f>
        <v>0.06882352941176458</v>
      </c>
      <c r="Y71" s="22">
        <f>S71*Y70</f>
        <v>0.15521739130434753</v>
      </c>
      <c r="Z71" s="23">
        <v>0.8</v>
      </c>
      <c r="AA71" s="23">
        <v>1</v>
      </c>
      <c r="AB71" s="23">
        <v>1.21</v>
      </c>
      <c r="AC71" s="23">
        <f>(AD71+AB71)/2</f>
        <v>1.375</v>
      </c>
      <c r="AD71" s="38">
        <v>1.54</v>
      </c>
      <c r="AE71" s="19">
        <v>1.76</v>
      </c>
      <c r="AF71" s="40">
        <v>1.91</v>
      </c>
      <c r="AG71" s="42">
        <v>2.25</v>
      </c>
      <c r="AJ71"/>
      <c r="AK71" s="72">
        <v>2000</v>
      </c>
    </row>
    <row r="72" spans="2:45" ht="12">
      <c r="B72" s="47">
        <f aca="true" t="shared" si="14" ref="B72:B81">1-C72</f>
        <v>0.5072463768115947</v>
      </c>
      <c r="C72" s="47">
        <f t="shared" si="11"/>
        <v>0.4927536231884054</v>
      </c>
      <c r="D72" s="47">
        <f t="shared" si="7"/>
        <v>0.33333333333333304</v>
      </c>
      <c r="E72" s="77">
        <f t="shared" si="8"/>
        <v>334.4</v>
      </c>
      <c r="F72" s="18">
        <v>8000</v>
      </c>
      <c r="G72" s="51">
        <f aca="true" t="shared" si="15" ref="G72:G81">B72*G71</f>
        <v>0.0349104859335038</v>
      </c>
      <c r="H72" s="51">
        <f aca="true" t="shared" si="16" ref="H72:H81">B72*H71</f>
        <v>0.07873345935727781</v>
      </c>
      <c r="I72" s="51">
        <f aca="true" t="shared" si="17" ref="I72:I81">B72*I71</f>
        <v>0.4057971014492758</v>
      </c>
      <c r="J72" s="53">
        <v>1</v>
      </c>
      <c r="K72" s="53">
        <v>1.22</v>
      </c>
      <c r="L72" s="53">
        <f>(M72+K72)/2</f>
        <v>1.4249999999999998</v>
      </c>
      <c r="M72" s="53">
        <v>1.63</v>
      </c>
      <c r="N72" s="60">
        <f t="shared" si="9"/>
        <v>1.755</v>
      </c>
      <c r="O72" s="60">
        <v>1.88</v>
      </c>
      <c r="P72" s="40">
        <v>2.08</v>
      </c>
      <c r="Q72" s="42">
        <v>2.46</v>
      </c>
      <c r="S72" s="47">
        <f t="shared" si="10"/>
        <v>0.5072463768115947</v>
      </c>
      <c r="T72" s="47">
        <f t="shared" si="12"/>
        <v>0.4927536231884054</v>
      </c>
      <c r="U72" s="47">
        <f t="shared" si="13"/>
        <v>0.33333333333333304</v>
      </c>
      <c r="V72" s="1">
        <f t="shared" si="6"/>
        <v>334.4</v>
      </c>
      <c r="W72" s="18">
        <v>8000</v>
      </c>
      <c r="X72" s="22">
        <f aca="true" t="shared" si="18" ref="X72:X77">S72*X71</f>
        <v>0.0349104859335038</v>
      </c>
      <c r="Y72" s="22">
        <f aca="true" t="shared" si="19" ref="Y72:Y77">S72*Y71</f>
        <v>0.07873345935727781</v>
      </c>
      <c r="Z72" s="22">
        <f aca="true" t="shared" si="20" ref="Z72:Z77">S72*Z71</f>
        <v>0.4057971014492758</v>
      </c>
      <c r="AA72" s="23">
        <v>1</v>
      </c>
      <c r="AB72" s="23">
        <v>1.22</v>
      </c>
      <c r="AC72" s="23">
        <f>(AD72+AB72)/2</f>
        <v>1.4249999999999998</v>
      </c>
      <c r="AD72" s="38">
        <v>1.63</v>
      </c>
      <c r="AE72" s="19">
        <v>1.88</v>
      </c>
      <c r="AF72" s="40">
        <v>2.08</v>
      </c>
      <c r="AG72" s="42">
        <v>2.46</v>
      </c>
      <c r="AJ72"/>
      <c r="AK72" s="72">
        <v>4000</v>
      </c>
      <c r="AL72" s="47">
        <v>1.4782608695652173</v>
      </c>
      <c r="AM72" s="47"/>
      <c r="AN72" s="47"/>
      <c r="AO72" s="47"/>
      <c r="AQ72" s="47"/>
      <c r="AR72" s="47"/>
      <c r="AS72" s="47"/>
    </row>
    <row r="73" spans="2:45" ht="12">
      <c r="B73" s="47">
        <f t="shared" si="14"/>
        <v>0.6304347826086956</v>
      </c>
      <c r="C73" s="47">
        <f t="shared" si="11"/>
        <v>0.3695652173913045</v>
      </c>
      <c r="D73" s="47">
        <f t="shared" si="7"/>
        <v>0.2500000000000001</v>
      </c>
      <c r="E73" s="77">
        <f t="shared" si="8"/>
        <v>418</v>
      </c>
      <c r="F73" s="18">
        <v>10000</v>
      </c>
      <c r="G73" s="51">
        <f t="shared" si="15"/>
        <v>0.022008784610252394</v>
      </c>
      <c r="H73" s="51">
        <f t="shared" si="16"/>
        <v>0.049636311333936006</v>
      </c>
      <c r="I73" s="51">
        <f t="shared" si="17"/>
        <v>0.25582860743541297</v>
      </c>
      <c r="J73" s="51">
        <f aca="true" t="shared" si="21" ref="J73:J81">B73*J72</f>
        <v>0.6304347826086956</v>
      </c>
      <c r="K73" s="53">
        <v>1.24</v>
      </c>
      <c r="L73" s="53">
        <f>(M73+K73)/2</f>
        <v>1.4649999999999999</v>
      </c>
      <c r="M73" s="53">
        <v>1.69</v>
      </c>
      <c r="N73" s="60">
        <f t="shared" si="9"/>
        <v>1.825</v>
      </c>
      <c r="O73" s="60">
        <v>1.96</v>
      </c>
      <c r="P73" s="40">
        <v>2.2</v>
      </c>
      <c r="Q73" s="42">
        <v>2.62</v>
      </c>
      <c r="S73" s="47">
        <f t="shared" si="10"/>
        <v>0.6304347826086956</v>
      </c>
      <c r="T73" s="47">
        <f t="shared" si="12"/>
        <v>0.3695652173913045</v>
      </c>
      <c r="U73" s="47">
        <f t="shared" si="13"/>
        <v>0.2500000000000001</v>
      </c>
      <c r="V73" s="1">
        <f t="shared" si="6"/>
        <v>418</v>
      </c>
      <c r="W73" s="18">
        <v>10000</v>
      </c>
      <c r="X73" s="22">
        <f t="shared" si="18"/>
        <v>0.022008784610252394</v>
      </c>
      <c r="Y73" s="22">
        <f t="shared" si="19"/>
        <v>0.049636311333936006</v>
      </c>
      <c r="Z73" s="22">
        <f t="shared" si="20"/>
        <v>0.25582860743541297</v>
      </c>
      <c r="AA73" s="22">
        <f>S73*AA72</f>
        <v>0.6304347826086956</v>
      </c>
      <c r="AB73" s="23">
        <v>1.24</v>
      </c>
      <c r="AC73" s="23">
        <f>(AD73+AB73)/2</f>
        <v>1.4649999999999999</v>
      </c>
      <c r="AD73" s="38">
        <v>1.69</v>
      </c>
      <c r="AE73" s="19">
        <v>1.97</v>
      </c>
      <c r="AF73" s="40">
        <v>2.2</v>
      </c>
      <c r="AG73" s="42">
        <v>2.62</v>
      </c>
      <c r="AJ73"/>
      <c r="AK73" s="72">
        <v>6000</v>
      </c>
      <c r="AL73" s="47">
        <v>0.7391304347826092</v>
      </c>
      <c r="AM73" s="47">
        <v>1.54</v>
      </c>
      <c r="AN73" s="47">
        <v>1.65</v>
      </c>
      <c r="AO73" s="47">
        <v>1.76</v>
      </c>
      <c r="AQ73" s="47">
        <f>1.4899*POWER(AL73,-0.1221)</f>
        <v>1.5459173652644107</v>
      </c>
      <c r="AR73" s="47">
        <f>1.5866*POWER(AL73,-0.1397)</f>
        <v>1.6550347402335894</v>
      </c>
      <c r="AS73" s="47">
        <f>1.6835*POWER(AL73,-0.1547)</f>
        <v>1.7640949990967367</v>
      </c>
    </row>
    <row r="74" spans="2:45" ht="12">
      <c r="B74" s="47">
        <f t="shared" si="14"/>
        <v>0.7043478260869562</v>
      </c>
      <c r="C74" s="47">
        <f t="shared" si="11"/>
        <v>0.2956521739130437</v>
      </c>
      <c r="D74" s="47">
        <f t="shared" si="7"/>
        <v>0.20000000000000018</v>
      </c>
      <c r="E74" s="77">
        <f t="shared" si="8"/>
        <v>501.6000000000001</v>
      </c>
      <c r="F74" s="18">
        <v>12000</v>
      </c>
      <c r="G74" s="51">
        <f t="shared" si="15"/>
        <v>0.015501839595047332</v>
      </c>
      <c r="H74" s="51">
        <f t="shared" si="16"/>
        <v>0.03496122798303317</v>
      </c>
      <c r="I74" s="51">
        <f t="shared" si="17"/>
        <v>0.18019232349798645</v>
      </c>
      <c r="J74" s="51">
        <f t="shared" si="21"/>
        <v>0.4440453686200376</v>
      </c>
      <c r="K74" s="51">
        <f aca="true" t="shared" si="22" ref="K74:K81">B74*K73</f>
        <v>0.8733913043478257</v>
      </c>
      <c r="L74" s="53">
        <v>1.49</v>
      </c>
      <c r="M74" s="53">
        <v>1.73</v>
      </c>
      <c r="N74" s="60">
        <f t="shared" si="9"/>
        <v>1.88</v>
      </c>
      <c r="O74" s="60">
        <v>2.03</v>
      </c>
      <c r="P74" s="40">
        <v>2.29</v>
      </c>
      <c r="Q74" s="42">
        <v>2.74</v>
      </c>
      <c r="S74" s="47">
        <f t="shared" si="10"/>
        <v>0.7043478260869562</v>
      </c>
      <c r="T74" s="47">
        <f t="shared" si="12"/>
        <v>0.2956521739130437</v>
      </c>
      <c r="U74" s="47">
        <f t="shared" si="13"/>
        <v>0.20000000000000018</v>
      </c>
      <c r="V74" s="1">
        <f t="shared" si="6"/>
        <v>501.6000000000001</v>
      </c>
      <c r="W74" s="18">
        <v>12000</v>
      </c>
      <c r="X74" s="22">
        <f t="shared" si="18"/>
        <v>0.015501839595047332</v>
      </c>
      <c r="Y74" s="22">
        <f t="shared" si="19"/>
        <v>0.03496122798303317</v>
      </c>
      <c r="Z74" s="22">
        <f t="shared" si="20"/>
        <v>0.18019232349798645</v>
      </c>
      <c r="AA74" s="22">
        <f>S74*AA73</f>
        <v>0.4440453686200376</v>
      </c>
      <c r="AB74" s="22">
        <f>S74*AB73</f>
        <v>0.8733913043478257</v>
      </c>
      <c r="AC74" s="23">
        <v>1.49</v>
      </c>
      <c r="AD74" s="38">
        <v>1.73</v>
      </c>
      <c r="AE74" s="19">
        <v>2.04</v>
      </c>
      <c r="AF74" s="40">
        <v>2.29</v>
      </c>
      <c r="AG74" s="42">
        <v>2.74</v>
      </c>
      <c r="AJ74"/>
      <c r="AK74" s="72">
        <v>8000</v>
      </c>
      <c r="AL74" s="47">
        <v>0.4927536231884054</v>
      </c>
      <c r="AM74" s="47">
        <v>1.63</v>
      </c>
      <c r="AN74" s="47">
        <v>1.755</v>
      </c>
      <c r="AO74" s="47">
        <v>1.88</v>
      </c>
      <c r="AQ74" s="47">
        <f aca="true" t="shared" si="23" ref="AQ74:AQ80">1.4899*POWER(AL74,-0.1221)</f>
        <v>1.6243776986628962</v>
      </c>
      <c r="AR74" s="47">
        <f aca="true" t="shared" si="24" ref="AR74:AR80">1.5866*POWER(AL74,-0.1397)</f>
        <v>1.7514875847704636</v>
      </c>
      <c r="AS74" s="47">
        <f aca="true" t="shared" si="25" ref="AS74:AS80">1.6835*POWER(AL74,-0.1547)</f>
        <v>1.878292769093916</v>
      </c>
    </row>
    <row r="75" spans="2:45" ht="12">
      <c r="B75" s="47">
        <f t="shared" si="14"/>
        <v>0.7536231884057972</v>
      </c>
      <c r="C75" s="47">
        <f t="shared" si="11"/>
        <v>0.24637681159420274</v>
      </c>
      <c r="D75" s="47">
        <f t="shared" si="7"/>
        <v>0.16666666666666657</v>
      </c>
      <c r="E75" s="77">
        <f t="shared" si="8"/>
        <v>585.2</v>
      </c>
      <c r="F75" s="18">
        <v>14000</v>
      </c>
      <c r="G75" s="51">
        <f t="shared" si="15"/>
        <v>0.011682545781774804</v>
      </c>
      <c r="H75" s="51">
        <f t="shared" si="16"/>
        <v>0.02634759210315544</v>
      </c>
      <c r="I75" s="51">
        <f t="shared" si="17"/>
        <v>0.1357971133608014</v>
      </c>
      <c r="J75" s="51">
        <f t="shared" si="21"/>
        <v>0.3346428864962603</v>
      </c>
      <c r="K75" s="51">
        <f t="shared" si="22"/>
        <v>0.6582079395085064</v>
      </c>
      <c r="L75" s="51">
        <f aca="true" t="shared" si="26" ref="L75:L81">L74*B75</f>
        <v>1.1228985507246378</v>
      </c>
      <c r="M75" s="53">
        <v>1.76</v>
      </c>
      <c r="N75" s="60">
        <f t="shared" si="9"/>
        <v>1.9249999999999998</v>
      </c>
      <c r="O75" s="60">
        <v>2.09</v>
      </c>
      <c r="P75" s="40">
        <v>2.35</v>
      </c>
      <c r="Q75" s="42">
        <v>2.84</v>
      </c>
      <c r="S75" s="47">
        <f t="shared" si="10"/>
        <v>0.7536231884057972</v>
      </c>
      <c r="T75" s="47">
        <f t="shared" si="12"/>
        <v>0.24637681159420274</v>
      </c>
      <c r="U75" s="47">
        <f t="shared" si="13"/>
        <v>0.16666666666666657</v>
      </c>
      <c r="V75" s="1">
        <f t="shared" si="6"/>
        <v>585.2</v>
      </c>
      <c r="W75" s="18">
        <v>14000</v>
      </c>
      <c r="X75" s="22">
        <f t="shared" si="18"/>
        <v>0.011682545781774804</v>
      </c>
      <c r="Y75" s="22">
        <f t="shared" si="19"/>
        <v>0.02634759210315544</v>
      </c>
      <c r="Z75" s="22">
        <f t="shared" si="20"/>
        <v>0.1357971133608014</v>
      </c>
      <c r="AA75" s="22">
        <f>S75*AA74</f>
        <v>0.3346428864962603</v>
      </c>
      <c r="AB75" s="22">
        <f>S75*AB74</f>
        <v>0.6582079395085064</v>
      </c>
      <c r="AC75" s="23">
        <v>1.51</v>
      </c>
      <c r="AD75" s="38">
        <v>1.76</v>
      </c>
      <c r="AE75" s="19">
        <v>2.08</v>
      </c>
      <c r="AF75" s="40">
        <v>2.35</v>
      </c>
      <c r="AG75" s="42">
        <v>2.84</v>
      </c>
      <c r="AJ75"/>
      <c r="AK75" s="72">
        <v>10000</v>
      </c>
      <c r="AL75" s="47">
        <v>0.3695652173913045</v>
      </c>
      <c r="AM75" s="47">
        <v>1.69</v>
      </c>
      <c r="AN75" s="47">
        <v>1.83</v>
      </c>
      <c r="AO75" s="47">
        <v>1.97</v>
      </c>
      <c r="AQ75" s="47">
        <f t="shared" si="23"/>
        <v>1.6824495026679631</v>
      </c>
      <c r="AR75" s="47">
        <f t="shared" si="24"/>
        <v>1.823312060709219</v>
      </c>
      <c r="AS75" s="47">
        <f t="shared" si="25"/>
        <v>1.963773111004401</v>
      </c>
    </row>
    <row r="76" spans="2:45" ht="12">
      <c r="B76" s="47">
        <f t="shared" si="14"/>
        <v>0.7888198757763978</v>
      </c>
      <c r="C76" s="47">
        <f t="shared" si="11"/>
        <v>0.21118012422360224</v>
      </c>
      <c r="D76" s="47">
        <f t="shared" si="7"/>
        <v>0.14285714285714268</v>
      </c>
      <c r="E76" s="77">
        <f t="shared" si="8"/>
        <v>668.8</v>
      </c>
      <c r="F76" s="18">
        <v>16000</v>
      </c>
      <c r="G76" s="51">
        <f t="shared" si="15"/>
        <v>0.009215424312331681</v>
      </c>
      <c r="H76" s="51">
        <f t="shared" si="16"/>
        <v>0.02078350432981827</v>
      </c>
      <c r="I76" s="51">
        <f t="shared" si="17"/>
        <v>0.10711946209206077</v>
      </c>
      <c r="J76" s="51">
        <f t="shared" si="21"/>
        <v>0.2639729601554352</v>
      </c>
      <c r="K76" s="51">
        <f t="shared" si="22"/>
        <v>0.5192075050781387</v>
      </c>
      <c r="L76" s="51">
        <f t="shared" si="26"/>
        <v>0.8857646952921059</v>
      </c>
      <c r="M76" s="51">
        <f aca="true" t="shared" si="27" ref="M76:M81">M75*B76</f>
        <v>1.3883229813664602</v>
      </c>
      <c r="N76" s="53">
        <v>1.97</v>
      </c>
      <c r="O76" s="60">
        <v>2.14</v>
      </c>
      <c r="P76" s="61"/>
      <c r="Q76" s="62"/>
      <c r="S76" s="47">
        <f t="shared" si="10"/>
        <v>0.7888198757763978</v>
      </c>
      <c r="T76" s="47">
        <f t="shared" si="12"/>
        <v>0.21118012422360224</v>
      </c>
      <c r="U76" s="47">
        <f t="shared" si="13"/>
        <v>0.14285714285714268</v>
      </c>
      <c r="V76" s="1">
        <f t="shared" si="6"/>
        <v>668.8</v>
      </c>
      <c r="W76" s="18">
        <v>16000</v>
      </c>
      <c r="X76" s="22">
        <f t="shared" si="18"/>
        <v>0.009215424312331681</v>
      </c>
      <c r="Y76" s="22">
        <f t="shared" si="19"/>
        <v>0.02078350432981827</v>
      </c>
      <c r="Z76" s="22">
        <f t="shared" si="20"/>
        <v>0.10711946209206077</v>
      </c>
      <c r="AA76" s="22">
        <f>S76*AA75</f>
        <v>0.2639729601554352</v>
      </c>
      <c r="AB76" s="22">
        <f>S76*AB75</f>
        <v>0.5192075050781387</v>
      </c>
      <c r="AC76" s="22">
        <f>AC75*S76</f>
        <v>1.1911180124223606</v>
      </c>
      <c r="AD76" s="38">
        <v>1.78</v>
      </c>
      <c r="AE76" s="19">
        <v>2.11</v>
      </c>
      <c r="AF76" s="19"/>
      <c r="AG76" s="20"/>
      <c r="AJ76"/>
      <c r="AK76" s="72">
        <v>12000</v>
      </c>
      <c r="AL76" s="47">
        <v>0.2956521739130437</v>
      </c>
      <c r="AM76" s="47">
        <v>1.73</v>
      </c>
      <c r="AN76" s="47">
        <v>1.885</v>
      </c>
      <c r="AO76" s="47">
        <v>2.04</v>
      </c>
      <c r="AQ76" s="47">
        <f t="shared" si="23"/>
        <v>1.7289194127169984</v>
      </c>
      <c r="AR76" s="47">
        <f t="shared" si="24"/>
        <v>1.881045642285794</v>
      </c>
      <c r="AS76" s="47">
        <f t="shared" si="25"/>
        <v>2.0327468098307877</v>
      </c>
    </row>
    <row r="77" spans="2:45" ht="12.75" thickBot="1">
      <c r="B77" s="47">
        <f t="shared" si="14"/>
        <v>0.8152173913043478</v>
      </c>
      <c r="C77" s="47">
        <f t="shared" si="11"/>
        <v>0.18478260869565225</v>
      </c>
      <c r="D77" s="47">
        <f t="shared" si="7"/>
        <v>0.12500000000000006</v>
      </c>
      <c r="E77" s="77">
        <f t="shared" si="8"/>
        <v>752.4</v>
      </c>
      <c r="F77" s="18">
        <v>18000</v>
      </c>
      <c r="G77" s="51">
        <f t="shared" si="15"/>
        <v>0.007512574167661696</v>
      </c>
      <c r="H77" s="51">
        <f t="shared" si="16"/>
        <v>0.016943074181917067</v>
      </c>
      <c r="I77" s="51">
        <f t="shared" si="17"/>
        <v>0.08732564844461475</v>
      </c>
      <c r="J77" s="51">
        <f t="shared" si="21"/>
        <v>0.21519534795280043</v>
      </c>
      <c r="K77" s="51">
        <f t="shared" si="22"/>
        <v>0.42326698783543915</v>
      </c>
      <c r="L77" s="51">
        <f t="shared" si="26"/>
        <v>0.7220907842055211</v>
      </c>
      <c r="M77" s="51">
        <f t="shared" si="27"/>
        <v>1.1317850391574402</v>
      </c>
      <c r="N77" s="51">
        <f>N76*B77</f>
        <v>1.6059782608695652</v>
      </c>
      <c r="O77" s="53">
        <v>2.19</v>
      </c>
      <c r="P77" s="61"/>
      <c r="Q77" s="62"/>
      <c r="S77" s="47">
        <f t="shared" si="10"/>
        <v>0.8152173913043478</v>
      </c>
      <c r="T77" s="47">
        <f t="shared" si="12"/>
        <v>0.18478260869565225</v>
      </c>
      <c r="U77" s="47">
        <f>(V77-V76)/V76</f>
        <v>0.12500000000000006</v>
      </c>
      <c r="V77" s="1">
        <f t="shared" si="6"/>
        <v>752.4</v>
      </c>
      <c r="W77" s="24">
        <v>18000</v>
      </c>
      <c r="X77" s="22">
        <f t="shared" si="18"/>
        <v>0.007512574167661696</v>
      </c>
      <c r="Y77" s="22">
        <f t="shared" si="19"/>
        <v>0.016943074181917067</v>
      </c>
      <c r="Z77" s="22">
        <f t="shared" si="20"/>
        <v>0.08732564844461475</v>
      </c>
      <c r="AA77" s="22">
        <f>S77*AA76</f>
        <v>0.21519534795280043</v>
      </c>
      <c r="AB77" s="22">
        <f>S77*AB76</f>
        <v>0.42326698783543915</v>
      </c>
      <c r="AC77" s="22">
        <f>AC76*S77</f>
        <v>0.9710201188225766</v>
      </c>
      <c r="AD77" s="48">
        <f>AD76*S77</f>
        <v>1.451086956521739</v>
      </c>
      <c r="AE77" s="25">
        <v>2.13</v>
      </c>
      <c r="AF77" s="25"/>
      <c r="AG77" s="26"/>
      <c r="AJ77"/>
      <c r="AK77" s="72">
        <v>14000</v>
      </c>
      <c r="AL77" s="47">
        <v>0.24637681159420274</v>
      </c>
      <c r="AM77" s="47">
        <v>1.76</v>
      </c>
      <c r="AN77" s="47">
        <v>1.92</v>
      </c>
      <c r="AO77" s="47">
        <v>2.08</v>
      </c>
      <c r="AQ77" s="47">
        <f t="shared" si="23"/>
        <v>1.7678392860234697</v>
      </c>
      <c r="AR77" s="47">
        <f t="shared" si="24"/>
        <v>1.9295718451467176</v>
      </c>
      <c r="AS77" s="47">
        <f t="shared" si="25"/>
        <v>2.0908969394671266</v>
      </c>
    </row>
    <row r="78" spans="2:45" ht="12">
      <c r="B78" s="47">
        <f>1-C78</f>
        <v>0.8357487922705313</v>
      </c>
      <c r="C78" s="47">
        <f t="shared" si="11"/>
        <v>0.16425120772946866</v>
      </c>
      <c r="D78" s="47">
        <f t="shared" si="7"/>
        <v>0.11111111111111115</v>
      </c>
      <c r="E78" s="77">
        <f t="shared" si="8"/>
        <v>836</v>
      </c>
      <c r="F78" s="18">
        <v>20000</v>
      </c>
      <c r="G78" s="51">
        <f t="shared" si="15"/>
        <v>0.006278624787466055</v>
      </c>
      <c r="H78" s="51">
        <f t="shared" si="16"/>
        <v>0.014160153784887209</v>
      </c>
      <c r="I78" s="51">
        <f t="shared" si="17"/>
        <v>0.07298230522182779</v>
      </c>
      <c r="J78" s="51">
        <f t="shared" si="21"/>
        <v>0.17984925215378972</v>
      </c>
      <c r="K78" s="51">
        <f t="shared" si="22"/>
        <v>0.3537448738914539</v>
      </c>
      <c r="L78" s="51">
        <f t="shared" si="26"/>
        <v>0.6034865008094451</v>
      </c>
      <c r="M78" s="51">
        <f t="shared" si="27"/>
        <v>0.9458879795856867</v>
      </c>
      <c r="N78" s="51">
        <f>N77*B78</f>
        <v>1.3421943919344674</v>
      </c>
      <c r="O78" s="51">
        <f>O77*B78</f>
        <v>1.8302898550724636</v>
      </c>
      <c r="P78" s="61"/>
      <c r="Q78" s="62"/>
      <c r="W78" s="15" t="s">
        <v>21</v>
      </c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J78"/>
      <c r="AK78" s="72">
        <v>16000</v>
      </c>
      <c r="AL78" s="47">
        <v>0.21118012422360224</v>
      </c>
      <c r="AQ78" s="47">
        <f t="shared" si="23"/>
        <v>1.801428311299803</v>
      </c>
      <c r="AR78" s="47">
        <f t="shared" si="24"/>
        <v>1.9715755336528447</v>
      </c>
      <c r="AS78" s="47">
        <f t="shared" si="25"/>
        <v>2.141358073901155</v>
      </c>
    </row>
    <row r="79" spans="2:45" ht="12">
      <c r="B79" s="47">
        <f t="shared" si="14"/>
        <v>0.852173913043478</v>
      </c>
      <c r="C79" s="47">
        <f t="shared" si="11"/>
        <v>0.14782608695652197</v>
      </c>
      <c r="D79" s="47">
        <f t="shared" si="7"/>
        <v>0.10000000000000016</v>
      </c>
      <c r="E79" s="77">
        <f t="shared" si="8"/>
        <v>919.6000000000001</v>
      </c>
      <c r="F79" s="18">
        <v>22000</v>
      </c>
      <c r="G79" s="51">
        <f t="shared" si="15"/>
        <v>0.005350480253666723</v>
      </c>
      <c r="H79" s="51">
        <f t="shared" si="16"/>
        <v>0.012066913660164748</v>
      </c>
      <c r="I79" s="51">
        <f t="shared" si="17"/>
        <v>0.06219361662381845</v>
      </c>
      <c r="J79" s="51">
        <f t="shared" si="21"/>
        <v>0.15326284096583814</v>
      </c>
      <c r="K79" s="51">
        <f t="shared" si="22"/>
        <v>0.30145215340315196</v>
      </c>
      <c r="L79" s="51">
        <f t="shared" si="26"/>
        <v>0.5142754528637009</v>
      </c>
      <c r="M79" s="51">
        <f t="shared" si="27"/>
        <v>0.806061060864324</v>
      </c>
      <c r="N79" s="51">
        <f>N78*B79</f>
        <v>1.1437830470398067</v>
      </c>
      <c r="O79" s="51">
        <f>O78*B79</f>
        <v>1.5597252678008815</v>
      </c>
      <c r="P79" s="61"/>
      <c r="Q79" s="62"/>
      <c r="W79" s="34" t="s">
        <v>22</v>
      </c>
      <c r="X79" s="19"/>
      <c r="Y79" s="19"/>
      <c r="Z79" s="19"/>
      <c r="AA79" s="19"/>
      <c r="AB79" s="19"/>
      <c r="AC79" s="19"/>
      <c r="AD79" s="19"/>
      <c r="AE79" s="19"/>
      <c r="AF79" s="19"/>
      <c r="AG79" s="20"/>
      <c r="AJ79"/>
      <c r="AK79" s="72">
        <v>18000</v>
      </c>
      <c r="AL79" s="47">
        <v>0.18478260869565225</v>
      </c>
      <c r="AQ79" s="47">
        <f t="shared" si="23"/>
        <v>1.831039868384898</v>
      </c>
      <c r="AR79" s="47">
        <f t="shared" si="24"/>
        <v>2.008699146858082</v>
      </c>
      <c r="AS79" s="47">
        <f t="shared" si="25"/>
        <v>2.1860528109191875</v>
      </c>
    </row>
    <row r="80" spans="2:45" ht="12.75" thickBot="1">
      <c r="B80" s="47">
        <f t="shared" si="14"/>
        <v>0.8656126482213439</v>
      </c>
      <c r="C80" s="47">
        <f t="shared" si="11"/>
        <v>0.13438735177865616</v>
      </c>
      <c r="D80" s="47">
        <f t="shared" si="7"/>
        <v>0.09090909090909093</v>
      </c>
      <c r="E80" s="77">
        <f t="shared" si="8"/>
        <v>1003.2000000000002</v>
      </c>
      <c r="F80" s="18">
        <v>24000</v>
      </c>
      <c r="G80" s="51">
        <f t="shared" si="15"/>
        <v>0.00463144338163246</v>
      </c>
      <c r="H80" s="51">
        <f t="shared" si="16"/>
        <v>0.010445273089233516</v>
      </c>
      <c r="I80" s="51">
        <f t="shared" si="17"/>
        <v>0.053835581188206486</v>
      </c>
      <c r="J80" s="51">
        <f t="shared" si="21"/>
        <v>0.1326662536423658</v>
      </c>
      <c r="K80" s="51">
        <f t="shared" si="22"/>
        <v>0.2609407968193292</v>
      </c>
      <c r="L80" s="51">
        <f t="shared" si="26"/>
        <v>0.44516333666857905</v>
      </c>
      <c r="M80" s="51">
        <f t="shared" si="27"/>
        <v>0.6977366495228734</v>
      </c>
      <c r="N80" s="51">
        <f>N79*B80</f>
        <v>0.990073072338805</v>
      </c>
      <c r="O80" s="51">
        <f>O79*B80</f>
        <v>1.3501179195588657</v>
      </c>
      <c r="P80" s="61"/>
      <c r="Q80" s="62"/>
      <c r="S80"/>
      <c r="T80"/>
      <c r="W80" s="24" t="s">
        <v>23</v>
      </c>
      <c r="X80" s="25"/>
      <c r="Y80" s="25"/>
      <c r="Z80" s="25"/>
      <c r="AA80" s="25"/>
      <c r="AB80" s="25"/>
      <c r="AC80" s="25"/>
      <c r="AD80" s="25"/>
      <c r="AE80" s="25"/>
      <c r="AF80" s="25"/>
      <c r="AG80" s="26"/>
      <c r="AJ80"/>
      <c r="AK80" s="72">
        <v>20000</v>
      </c>
      <c r="AL80" s="47">
        <v>0.16425120772946866</v>
      </c>
      <c r="AQ80" s="47">
        <f t="shared" si="23"/>
        <v>1.8575628785601366</v>
      </c>
      <c r="AR80" s="47">
        <f t="shared" si="24"/>
        <v>2.0420242841670593</v>
      </c>
      <c r="AS80" s="47">
        <f t="shared" si="25"/>
        <v>2.2262500626851685</v>
      </c>
    </row>
    <row r="81" spans="2:38" ht="12.75" thickBot="1">
      <c r="B81" s="47">
        <f t="shared" si="14"/>
        <v>0.8768115942028986</v>
      </c>
      <c r="C81" s="47">
        <f t="shared" si="11"/>
        <v>0.12318840579710146</v>
      </c>
      <c r="D81" s="47">
        <f t="shared" si="7"/>
        <v>0.08333333333333334</v>
      </c>
      <c r="E81" s="77">
        <f t="shared" si="8"/>
        <v>1086.8000000000002</v>
      </c>
      <c r="F81" s="24">
        <v>26000</v>
      </c>
      <c r="G81" s="48">
        <f t="shared" si="15"/>
        <v>0.004060903254909621</v>
      </c>
      <c r="H81" s="48">
        <f t="shared" si="16"/>
        <v>0.009158536549255475</v>
      </c>
      <c r="I81" s="48">
        <f t="shared" si="17"/>
        <v>0.0472036617664709</v>
      </c>
      <c r="J81" s="48">
        <f t="shared" si="21"/>
        <v>0.11632330935308886</v>
      </c>
      <c r="K81" s="48">
        <f t="shared" si="22"/>
        <v>0.22879591605173066</v>
      </c>
      <c r="L81" s="48">
        <f t="shared" si="26"/>
        <v>0.39032437490505845</v>
      </c>
      <c r="M81" s="48">
        <f t="shared" si="27"/>
        <v>0.6117835840019398</v>
      </c>
      <c r="N81" s="48">
        <f>N80*B81</f>
        <v>0.8681075489347494</v>
      </c>
      <c r="O81" s="48">
        <f>O80*B81</f>
        <v>1.1837990454103098</v>
      </c>
      <c r="P81" s="54"/>
      <c r="Q81" s="55"/>
      <c r="S81"/>
      <c r="T81"/>
      <c r="AJ81"/>
      <c r="AK81" s="72">
        <v>22000</v>
      </c>
      <c r="AL81" s="47">
        <v>0.14782608695652197</v>
      </c>
    </row>
    <row r="82" spans="6:38" ht="12">
      <c r="F82" s="15" t="s">
        <v>53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7"/>
      <c r="S82"/>
      <c r="T82"/>
      <c r="AK82" s="72">
        <v>24000</v>
      </c>
      <c r="AL82" s="47">
        <v>0.13438735177865616</v>
      </c>
    </row>
    <row r="83" spans="6:38" ht="12.75" thickBot="1">
      <c r="F83" s="18" t="s">
        <v>54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0"/>
      <c r="W83" s="35" t="s">
        <v>20</v>
      </c>
      <c r="X83" s="35"/>
      <c r="Y83" s="35"/>
      <c r="Z83" s="35"/>
      <c r="AA83" s="35"/>
      <c r="AB83" s="35"/>
      <c r="AK83" s="72">
        <v>26000</v>
      </c>
      <c r="AL83" s="47">
        <v>0.12318840579710146</v>
      </c>
    </row>
    <row r="84" spans="2:33" ht="12.75" thickBot="1">
      <c r="B84"/>
      <c r="C84"/>
      <c r="F84" s="34" t="s">
        <v>22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0"/>
      <c r="S84" s="1" t="s">
        <v>34</v>
      </c>
      <c r="T84" s="47" t="s">
        <v>26</v>
      </c>
      <c r="U84" s="47" t="s">
        <v>27</v>
      </c>
      <c r="V84" s="47" t="s">
        <v>28</v>
      </c>
      <c r="W84" s="29" t="s">
        <v>0</v>
      </c>
      <c r="X84" s="31"/>
      <c r="Y84" s="32"/>
      <c r="Z84" s="32"/>
      <c r="AA84" s="32"/>
      <c r="AB84" s="32" t="s">
        <v>1</v>
      </c>
      <c r="AC84" s="32"/>
      <c r="AD84" s="32"/>
      <c r="AE84" s="32"/>
      <c r="AF84" s="32"/>
      <c r="AG84" s="33"/>
    </row>
    <row r="85" spans="2:33" ht="12.75" thickBot="1">
      <c r="B85"/>
      <c r="C85"/>
      <c r="F85" s="24" t="s">
        <v>23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6"/>
      <c r="S85" s="47"/>
      <c r="T85" s="47"/>
      <c r="U85" s="47"/>
      <c r="V85" s="47" t="s">
        <v>29</v>
      </c>
      <c r="W85" s="30" t="s">
        <v>7</v>
      </c>
      <c r="X85" s="25" t="s">
        <v>10</v>
      </c>
      <c r="Y85" s="27" t="s">
        <v>19</v>
      </c>
      <c r="Z85" s="25" t="s">
        <v>11</v>
      </c>
      <c r="AA85" s="25" t="s">
        <v>12</v>
      </c>
      <c r="AB85" s="25" t="s">
        <v>13</v>
      </c>
      <c r="AC85" s="25" t="s">
        <v>24</v>
      </c>
      <c r="AD85" s="25" t="s">
        <v>3</v>
      </c>
      <c r="AE85" s="25" t="s">
        <v>4</v>
      </c>
      <c r="AF85" s="25" t="s">
        <v>5</v>
      </c>
      <c r="AG85" s="26" t="s">
        <v>6</v>
      </c>
    </row>
    <row r="86" spans="2:33" ht="12">
      <c r="B86"/>
      <c r="C86"/>
      <c r="S86" s="47"/>
      <c r="T86" s="47"/>
      <c r="U86" s="47"/>
      <c r="V86" s="47">
        <f aca="true" t="shared" si="28" ref="V86:V94">(W86*0.55*0.076)</f>
        <v>83.6</v>
      </c>
      <c r="W86" s="15">
        <v>2000</v>
      </c>
      <c r="X86" s="28">
        <v>0.17</v>
      </c>
      <c r="Y86" s="21">
        <f>(Z86+X86)/2</f>
        <v>0.52</v>
      </c>
      <c r="Z86" s="28">
        <v>0.87</v>
      </c>
      <c r="AA86" s="28">
        <v>1</v>
      </c>
      <c r="AB86" s="28">
        <v>1.13</v>
      </c>
      <c r="AC86" s="23">
        <f>(AD86+AB86)/2</f>
        <v>1.325</v>
      </c>
      <c r="AD86" s="46">
        <v>1.52</v>
      </c>
      <c r="AE86" s="46">
        <v>1.71</v>
      </c>
      <c r="AF86" s="43">
        <v>1.89</v>
      </c>
      <c r="AG86" s="44">
        <v>1.99</v>
      </c>
    </row>
    <row r="87" spans="19:33" ht="12">
      <c r="S87" s="47">
        <f>1-T87</f>
        <v>-0.4782608695652173</v>
      </c>
      <c r="T87" s="47">
        <f>U87*(44-10)/(30-7)</f>
        <v>1.4782608695652173</v>
      </c>
      <c r="U87" s="47">
        <f>(V87-V86)/V86</f>
        <v>1</v>
      </c>
      <c r="V87" s="1">
        <f t="shared" si="28"/>
        <v>167.2</v>
      </c>
      <c r="W87" s="18">
        <v>4000</v>
      </c>
      <c r="X87" s="22">
        <f>X86/1.48</f>
        <v>0.11486486486486487</v>
      </c>
      <c r="Y87" s="21">
        <v>0.48</v>
      </c>
      <c r="Z87" s="21">
        <v>0.82</v>
      </c>
      <c r="AA87" s="21">
        <v>1</v>
      </c>
      <c r="AB87" s="21">
        <v>1.18</v>
      </c>
      <c r="AC87" s="23">
        <f>(AD87+AB87)/2</f>
        <v>1.295</v>
      </c>
      <c r="AD87" s="22">
        <v>1.41</v>
      </c>
      <c r="AE87" s="22">
        <v>1.59</v>
      </c>
      <c r="AF87" s="40">
        <v>1.78</v>
      </c>
      <c r="AG87" s="42">
        <v>2.1</v>
      </c>
    </row>
    <row r="88" spans="19:33" ht="12">
      <c r="S88" s="47">
        <f>1-T88</f>
        <v>0.2608695652173908</v>
      </c>
      <c r="T88" s="47">
        <f aca="true" t="shared" si="29" ref="T88:T94">U88*(44-10)/(30-7)</f>
        <v>0.7391304347826092</v>
      </c>
      <c r="U88" s="47">
        <f aca="true" t="shared" si="30" ref="U88:U93">(V88-V87)/V87</f>
        <v>0.5000000000000003</v>
      </c>
      <c r="V88" s="1">
        <f t="shared" si="28"/>
        <v>250.80000000000004</v>
      </c>
      <c r="W88" s="18">
        <v>6000</v>
      </c>
      <c r="X88" s="22">
        <f aca="true" t="shared" si="31" ref="X88:X94">S88*X87</f>
        <v>0.029964747356051646</v>
      </c>
      <c r="Y88" s="22">
        <f>S88*Y87</f>
        <v>0.1252173913043476</v>
      </c>
      <c r="Z88" s="23">
        <v>0.8</v>
      </c>
      <c r="AA88" s="23">
        <v>1</v>
      </c>
      <c r="AB88" s="23">
        <v>1.2</v>
      </c>
      <c r="AC88" s="23">
        <f>(AD88+AB88)/2</f>
        <v>1.2850000000000001</v>
      </c>
      <c r="AD88" s="23">
        <v>1.37</v>
      </c>
      <c r="AE88" s="21">
        <v>1.56</v>
      </c>
      <c r="AF88" s="40">
        <v>1.75</v>
      </c>
      <c r="AG88" s="42">
        <v>2.2</v>
      </c>
    </row>
    <row r="89" spans="19:33" ht="12">
      <c r="S89" s="47">
        <f aca="true" t="shared" si="32" ref="S89:S94">1-T89</f>
        <v>0.5072463768115947</v>
      </c>
      <c r="T89" s="47">
        <f t="shared" si="29"/>
        <v>0.4927536231884054</v>
      </c>
      <c r="U89" s="47">
        <f t="shared" si="30"/>
        <v>0.33333333333333304</v>
      </c>
      <c r="V89" s="1">
        <f t="shared" si="28"/>
        <v>334.4</v>
      </c>
      <c r="W89" s="18">
        <v>8000</v>
      </c>
      <c r="X89" s="22">
        <f t="shared" si="31"/>
        <v>0.015199509528432008</v>
      </c>
      <c r="Y89" s="22">
        <f aca="true" t="shared" si="33" ref="Y89:Y94">S89*Y88</f>
        <v>0.06351606805292999</v>
      </c>
      <c r="Z89" s="22">
        <f aca="true" t="shared" si="34" ref="Z89:Z94">Z88*S89</f>
        <v>0.4057971014492758</v>
      </c>
      <c r="AA89" s="23">
        <v>1</v>
      </c>
      <c r="AB89" s="23">
        <v>1.21</v>
      </c>
      <c r="AC89" s="23">
        <f>(AD89+AB89)/2</f>
        <v>1.295</v>
      </c>
      <c r="AD89" s="23">
        <v>1.38</v>
      </c>
      <c r="AE89" s="21">
        <v>1.58</v>
      </c>
      <c r="AF89" s="40">
        <v>1.77</v>
      </c>
      <c r="AG89" s="42">
        <v>2.31</v>
      </c>
    </row>
    <row r="90" spans="6:33" ht="12.75" thickBot="1">
      <c r="F90" s="35" t="s">
        <v>69</v>
      </c>
      <c r="G90" s="35"/>
      <c r="H90" s="35"/>
      <c r="I90" s="35"/>
      <c r="J90" s="35"/>
      <c r="K90" s="35"/>
      <c r="S90" s="47">
        <f t="shared" si="32"/>
        <v>0.6304347826086956</v>
      </c>
      <c r="T90" s="47">
        <f t="shared" si="29"/>
        <v>0.3695652173913045</v>
      </c>
      <c r="U90" s="47">
        <f t="shared" si="30"/>
        <v>0.2500000000000001</v>
      </c>
      <c r="V90" s="1">
        <f t="shared" si="28"/>
        <v>418</v>
      </c>
      <c r="W90" s="18">
        <v>10000</v>
      </c>
      <c r="X90" s="22">
        <f t="shared" si="31"/>
        <v>0.00958229948531583</v>
      </c>
      <c r="Y90" s="22">
        <f t="shared" si="33"/>
        <v>0.04004273855510803</v>
      </c>
      <c r="Z90" s="22">
        <f t="shared" si="34"/>
        <v>0.25582860743541297</v>
      </c>
      <c r="AA90" s="22">
        <f>AA89*S90</f>
        <v>0.6304347826086956</v>
      </c>
      <c r="AB90" s="23">
        <v>1.21</v>
      </c>
      <c r="AC90" s="23">
        <f>(AD90+AB90)/2</f>
        <v>1.305</v>
      </c>
      <c r="AD90" s="23">
        <v>1.4</v>
      </c>
      <c r="AE90" s="21">
        <v>1.61</v>
      </c>
      <c r="AF90" s="40">
        <v>1.82</v>
      </c>
      <c r="AG90" s="42">
        <v>2.44</v>
      </c>
    </row>
    <row r="91" spans="2:33" ht="12.75" thickBot="1">
      <c r="B91" s="1" t="s">
        <v>34</v>
      </c>
      <c r="C91" s="47" t="s">
        <v>26</v>
      </c>
      <c r="D91" s="47" t="s">
        <v>27</v>
      </c>
      <c r="E91" s="47" t="s">
        <v>31</v>
      </c>
      <c r="F91" s="29" t="s">
        <v>0</v>
      </c>
      <c r="G91" s="31"/>
      <c r="H91" s="32"/>
      <c r="I91" s="32"/>
      <c r="J91" s="32"/>
      <c r="K91" s="32" t="s">
        <v>1</v>
      </c>
      <c r="L91" s="32"/>
      <c r="M91" s="32"/>
      <c r="N91" s="32"/>
      <c r="O91" s="32"/>
      <c r="P91" s="32"/>
      <c r="Q91" s="33"/>
      <c r="S91" s="47">
        <f t="shared" si="32"/>
        <v>0.7043478260869562</v>
      </c>
      <c r="T91" s="47">
        <f t="shared" si="29"/>
        <v>0.2956521739130437</v>
      </c>
      <c r="U91" s="47">
        <f t="shared" si="30"/>
        <v>0.20000000000000018</v>
      </c>
      <c r="V91" s="1">
        <f t="shared" si="28"/>
        <v>501.6000000000001</v>
      </c>
      <c r="W91" s="18">
        <v>12000</v>
      </c>
      <c r="X91" s="22">
        <f t="shared" si="31"/>
        <v>0.006749271811396364</v>
      </c>
      <c r="Y91" s="22">
        <f t="shared" si="33"/>
        <v>0.028204015851858687</v>
      </c>
      <c r="Z91" s="22">
        <f t="shared" si="34"/>
        <v>0.18019232349798645</v>
      </c>
      <c r="AA91" s="22">
        <f>AA90*S91</f>
        <v>0.4440453686200376</v>
      </c>
      <c r="AB91" s="22">
        <f>AB90*S91</f>
        <v>0.852260869565217</v>
      </c>
      <c r="AC91" s="23">
        <v>1.32</v>
      </c>
      <c r="AD91" s="23">
        <v>1.43</v>
      </c>
      <c r="AE91" s="21">
        <v>1.66</v>
      </c>
      <c r="AF91" s="40">
        <v>1.89</v>
      </c>
      <c r="AG91" s="42">
        <v>2.56</v>
      </c>
    </row>
    <row r="92" spans="2:33" ht="12.75" thickBot="1">
      <c r="B92" s="47"/>
      <c r="C92" s="47"/>
      <c r="D92" s="47"/>
      <c r="E92" s="47"/>
      <c r="F92" s="30" t="s">
        <v>7</v>
      </c>
      <c r="G92" s="25" t="s">
        <v>10</v>
      </c>
      <c r="H92" s="27" t="s">
        <v>19</v>
      </c>
      <c r="I92" s="25" t="s">
        <v>11</v>
      </c>
      <c r="J92" s="25" t="s">
        <v>12</v>
      </c>
      <c r="K92" s="25" t="s">
        <v>13</v>
      </c>
      <c r="L92" s="25" t="s">
        <v>24</v>
      </c>
      <c r="M92" s="25" t="s">
        <v>3</v>
      </c>
      <c r="N92" s="25" t="s">
        <v>36</v>
      </c>
      <c r="O92" s="25" t="s">
        <v>4</v>
      </c>
      <c r="P92" s="25" t="s">
        <v>5</v>
      </c>
      <c r="Q92" s="26" t="s">
        <v>6</v>
      </c>
      <c r="S92" s="47">
        <f t="shared" si="32"/>
        <v>0.7536231884057972</v>
      </c>
      <c r="T92" s="47">
        <f t="shared" si="29"/>
        <v>0.24637681159420274</v>
      </c>
      <c r="U92" s="47">
        <f t="shared" si="30"/>
        <v>0.16666666666666657</v>
      </c>
      <c r="V92" s="1">
        <f t="shared" si="28"/>
        <v>585.2</v>
      </c>
      <c r="W92" s="18">
        <v>14000</v>
      </c>
      <c r="X92" s="22">
        <f t="shared" si="31"/>
        <v>0.005086407741921898</v>
      </c>
      <c r="Y92" s="22">
        <f t="shared" si="33"/>
        <v>0.02125520035212539</v>
      </c>
      <c r="Z92" s="22">
        <f t="shared" si="34"/>
        <v>0.1357971133608014</v>
      </c>
      <c r="AA92" s="22">
        <f>AA91*S92</f>
        <v>0.3346428864962603</v>
      </c>
      <c r="AB92" s="22">
        <f>AB91*S92</f>
        <v>0.6422835538752361</v>
      </c>
      <c r="AC92" s="23">
        <v>1.34</v>
      </c>
      <c r="AD92" s="23">
        <v>1.47</v>
      </c>
      <c r="AE92" s="21">
        <v>1.71</v>
      </c>
      <c r="AF92" s="40">
        <v>1.95</v>
      </c>
      <c r="AG92" s="42">
        <v>2.68</v>
      </c>
    </row>
    <row r="93" spans="2:33" ht="12">
      <c r="B93" s="47"/>
      <c r="C93" s="47"/>
      <c r="D93" s="47"/>
      <c r="E93" s="77">
        <f>(F93*0.55*0.076)</f>
        <v>83.6</v>
      </c>
      <c r="F93" s="79">
        <v>2000</v>
      </c>
      <c r="G93" s="57">
        <v>0.17</v>
      </c>
      <c r="H93" s="57">
        <f>(I93+G93)/2</f>
        <v>0.52</v>
      </c>
      <c r="I93" s="57">
        <v>0.87</v>
      </c>
      <c r="J93" s="57">
        <v>1</v>
      </c>
      <c r="K93" s="57">
        <v>1.13</v>
      </c>
      <c r="L93" s="58">
        <f>(M93+K93)/2</f>
        <v>1.325</v>
      </c>
      <c r="M93" s="59">
        <v>1.52</v>
      </c>
      <c r="N93" s="59">
        <f>(O93+M93)/2</f>
        <v>1.615</v>
      </c>
      <c r="O93" s="59">
        <v>1.71</v>
      </c>
      <c r="P93" s="59">
        <v>1.89</v>
      </c>
      <c r="Q93" s="63">
        <v>1.99</v>
      </c>
      <c r="S93" s="47">
        <f t="shared" si="32"/>
        <v>0.7888198757763978</v>
      </c>
      <c r="T93" s="47">
        <f t="shared" si="29"/>
        <v>0.21118012422360224</v>
      </c>
      <c r="U93" s="47">
        <f t="shared" si="30"/>
        <v>0.14285714285714268</v>
      </c>
      <c r="V93" s="1">
        <f t="shared" si="28"/>
        <v>668.8</v>
      </c>
      <c r="W93" s="18">
        <v>16000</v>
      </c>
      <c r="X93" s="22">
        <f t="shared" si="31"/>
        <v>0.004012259523130939</v>
      </c>
      <c r="Y93" s="22">
        <f t="shared" si="33"/>
        <v>0.016766524501365995</v>
      </c>
      <c r="Z93" s="22">
        <f t="shared" si="34"/>
        <v>0.10711946209206077</v>
      </c>
      <c r="AA93" s="22">
        <f>AA92*S93</f>
        <v>0.2639729601554352</v>
      </c>
      <c r="AB93" s="22">
        <f>AB92*S93</f>
        <v>0.506646033181087</v>
      </c>
      <c r="AC93" s="22">
        <f>AC92*S93</f>
        <v>1.057018633540373</v>
      </c>
      <c r="AD93" s="38">
        <v>1.511</v>
      </c>
      <c r="AE93" s="19">
        <v>1.762</v>
      </c>
      <c r="AF93" s="38"/>
      <c r="AG93" s="41"/>
    </row>
    <row r="94" spans="2:33" ht="12.75" thickBot="1">
      <c r="B94" s="47"/>
      <c r="C94" s="47">
        <f>D94*(44-10)/(30-7)</f>
        <v>1.4782608695652173</v>
      </c>
      <c r="D94" s="47">
        <f>(E94-E93)/E93</f>
        <v>1</v>
      </c>
      <c r="E94" s="77">
        <f aca="true" t="shared" si="35" ref="E94:E105">(F94*0.55*0.076)</f>
        <v>167.2</v>
      </c>
      <c r="F94" s="80">
        <v>4000</v>
      </c>
      <c r="G94" s="51">
        <f>G93/1.48</f>
        <v>0.11486486486486487</v>
      </c>
      <c r="H94" s="60">
        <v>0.48</v>
      </c>
      <c r="I94" s="60">
        <v>0.82</v>
      </c>
      <c r="J94" s="60">
        <v>1</v>
      </c>
      <c r="K94" s="60">
        <v>1.18</v>
      </c>
      <c r="L94" s="53">
        <f>(M94+K94)/2</f>
        <v>1.295</v>
      </c>
      <c r="M94" s="51">
        <v>1.41</v>
      </c>
      <c r="N94" s="51">
        <f aca="true" t="shared" si="36" ref="N94:N99">(O94+M94)/2</f>
        <v>1.5</v>
      </c>
      <c r="O94" s="51">
        <v>1.59</v>
      </c>
      <c r="P94" s="51">
        <v>1.78</v>
      </c>
      <c r="Q94" s="64">
        <v>2.1</v>
      </c>
      <c r="S94" s="47">
        <f t="shared" si="32"/>
        <v>0.8152173913043478</v>
      </c>
      <c r="T94" s="47">
        <f t="shared" si="29"/>
        <v>0.18478260869565225</v>
      </c>
      <c r="U94" s="47">
        <f>(V94-V93)/V93</f>
        <v>0.12500000000000006</v>
      </c>
      <c r="V94" s="1">
        <f t="shared" si="28"/>
        <v>752.4</v>
      </c>
      <c r="W94" s="24">
        <v>18000</v>
      </c>
      <c r="X94" s="22">
        <f t="shared" si="31"/>
        <v>0.0032708637416828308</v>
      </c>
      <c r="Y94" s="22">
        <f t="shared" si="33"/>
        <v>0.013668362365244017</v>
      </c>
      <c r="Z94" s="22">
        <f t="shared" si="34"/>
        <v>0.08732564844461475</v>
      </c>
      <c r="AA94" s="22">
        <f>AA93*S94</f>
        <v>0.21519534795280043</v>
      </c>
      <c r="AB94" s="22">
        <f>AB93*S94</f>
        <v>0.4130266574845818</v>
      </c>
      <c r="AC94" s="22">
        <f>AC93*S94</f>
        <v>0.8616999729948693</v>
      </c>
      <c r="AD94" s="49">
        <f>AD93*S94</f>
        <v>1.2317934782608695</v>
      </c>
      <c r="AE94" s="25">
        <v>1.813</v>
      </c>
      <c r="AF94" s="39"/>
      <c r="AG94" s="45"/>
    </row>
    <row r="95" spans="2:33" ht="12.75" thickBot="1">
      <c r="B95" s="47">
        <f>1-C95</f>
        <v>0.2608695652173908</v>
      </c>
      <c r="C95" s="47">
        <f aca="true" t="shared" si="37" ref="C95:C105">D95*(44-10)/(30-7)</f>
        <v>0.7391304347826092</v>
      </c>
      <c r="D95" s="47">
        <f aca="true" t="shared" si="38" ref="D95:D100">(E95-E94)/E94</f>
        <v>0.5000000000000003</v>
      </c>
      <c r="E95" s="77">
        <f t="shared" si="35"/>
        <v>250.80000000000004</v>
      </c>
      <c r="F95" s="80">
        <v>6000</v>
      </c>
      <c r="G95" s="51">
        <f aca="true" t="shared" si="39" ref="G95:G105">B95*G94</f>
        <v>0.029964747356051646</v>
      </c>
      <c r="H95" s="51">
        <f>B95*H94</f>
        <v>0.1252173913043476</v>
      </c>
      <c r="I95" s="53">
        <v>0.8</v>
      </c>
      <c r="J95" s="53">
        <v>1</v>
      </c>
      <c r="K95" s="53">
        <v>1.2</v>
      </c>
      <c r="L95" s="53">
        <f>(M95+K95)/2</f>
        <v>1.2850000000000001</v>
      </c>
      <c r="M95" s="53">
        <v>1.37</v>
      </c>
      <c r="N95" s="60">
        <f t="shared" si="36"/>
        <v>1.465</v>
      </c>
      <c r="O95" s="60">
        <v>1.56</v>
      </c>
      <c r="P95" s="51">
        <v>1.75</v>
      </c>
      <c r="Q95" s="64">
        <v>2.2</v>
      </c>
      <c r="W95" s="31" t="s">
        <v>25</v>
      </c>
      <c r="X95" s="32"/>
      <c r="Y95" s="32"/>
      <c r="Z95" s="32"/>
      <c r="AA95" s="32"/>
      <c r="AB95" s="32"/>
      <c r="AC95" s="32"/>
      <c r="AD95" s="32"/>
      <c r="AE95" s="32"/>
      <c r="AF95" s="32"/>
      <c r="AG95" s="33"/>
    </row>
    <row r="96" spans="2:23" ht="12">
      <c r="B96" s="47">
        <f aca="true" t="shared" si="40" ref="B96:B105">1-C96</f>
        <v>0.5072463768115947</v>
      </c>
      <c r="C96" s="47">
        <f t="shared" si="37"/>
        <v>0.4927536231884054</v>
      </c>
      <c r="D96" s="47">
        <f t="shared" si="38"/>
        <v>0.33333333333333304</v>
      </c>
      <c r="E96" s="77">
        <f t="shared" si="35"/>
        <v>334.4</v>
      </c>
      <c r="F96" s="80">
        <v>8000</v>
      </c>
      <c r="G96" s="51">
        <f t="shared" si="39"/>
        <v>0.015199509528432008</v>
      </c>
      <c r="H96" s="51">
        <f aca="true" t="shared" si="41" ref="H96:H105">B96*H95</f>
        <v>0.06351606805292999</v>
      </c>
      <c r="I96" s="51">
        <f aca="true" t="shared" si="42" ref="I96:I105">I95*B96</f>
        <v>0.4057971014492758</v>
      </c>
      <c r="J96" s="53">
        <v>1</v>
      </c>
      <c r="K96" s="53">
        <v>1.21</v>
      </c>
      <c r="L96" s="53">
        <f>(M96+K96)/2</f>
        <v>1.295</v>
      </c>
      <c r="M96" s="53">
        <v>1.38</v>
      </c>
      <c r="N96" s="60">
        <f t="shared" si="36"/>
        <v>1.48</v>
      </c>
      <c r="O96" s="60">
        <v>1.58</v>
      </c>
      <c r="P96" s="51">
        <v>1.77</v>
      </c>
      <c r="Q96" s="64">
        <v>2.31</v>
      </c>
      <c r="V96" s="56"/>
      <c r="W96" s="47"/>
    </row>
    <row r="97" spans="2:23" ht="12">
      <c r="B97" s="47">
        <f t="shared" si="40"/>
        <v>0.6304347826086956</v>
      </c>
      <c r="C97" s="47">
        <f t="shared" si="37"/>
        <v>0.3695652173913045</v>
      </c>
      <c r="D97" s="47">
        <f t="shared" si="38"/>
        <v>0.2500000000000001</v>
      </c>
      <c r="E97" s="77">
        <f t="shared" si="35"/>
        <v>418</v>
      </c>
      <c r="F97" s="80">
        <v>10000</v>
      </c>
      <c r="G97" s="51">
        <f t="shared" si="39"/>
        <v>0.00958229948531583</v>
      </c>
      <c r="H97" s="51">
        <f t="shared" si="41"/>
        <v>0.04004273855510803</v>
      </c>
      <c r="I97" s="51">
        <f t="shared" si="42"/>
        <v>0.25582860743541297</v>
      </c>
      <c r="J97" s="51">
        <f aca="true" t="shared" si="43" ref="J97:J105">J96*B97</f>
        <v>0.6304347826086956</v>
      </c>
      <c r="K97" s="53">
        <v>1.21</v>
      </c>
      <c r="L97" s="53">
        <f>(M97+K97)/2</f>
        <v>1.305</v>
      </c>
      <c r="M97" s="53">
        <v>1.4</v>
      </c>
      <c r="N97" s="60">
        <f t="shared" si="36"/>
        <v>1.505</v>
      </c>
      <c r="O97" s="60">
        <v>1.61</v>
      </c>
      <c r="P97" s="51">
        <v>1.82</v>
      </c>
      <c r="Q97" s="64">
        <v>2.44</v>
      </c>
      <c r="V97" s="56"/>
      <c r="W97" s="47"/>
    </row>
    <row r="98" spans="2:44" ht="12">
      <c r="B98" s="47">
        <f t="shared" si="40"/>
        <v>0.7043478260869562</v>
      </c>
      <c r="C98" s="47">
        <f t="shared" si="37"/>
        <v>0.2956521739130437</v>
      </c>
      <c r="D98" s="47">
        <f t="shared" si="38"/>
        <v>0.20000000000000018</v>
      </c>
      <c r="E98" s="77">
        <f t="shared" si="35"/>
        <v>501.6000000000001</v>
      </c>
      <c r="F98" s="80">
        <v>12000</v>
      </c>
      <c r="G98" s="51">
        <f t="shared" si="39"/>
        <v>0.006749271811396364</v>
      </c>
      <c r="H98" s="51">
        <f t="shared" si="41"/>
        <v>0.028204015851858687</v>
      </c>
      <c r="I98" s="51">
        <f t="shared" si="42"/>
        <v>0.18019232349798645</v>
      </c>
      <c r="J98" s="51">
        <f t="shared" si="43"/>
        <v>0.4440453686200376</v>
      </c>
      <c r="K98" s="51">
        <f aca="true" t="shared" si="44" ref="K98:K105">K97*B98</f>
        <v>0.852260869565217</v>
      </c>
      <c r="L98" s="53">
        <v>1.32</v>
      </c>
      <c r="M98" s="53">
        <v>1.43</v>
      </c>
      <c r="N98" s="60">
        <f t="shared" si="36"/>
        <v>1.545</v>
      </c>
      <c r="O98" s="60">
        <v>1.66</v>
      </c>
      <c r="P98" s="51">
        <v>1.89</v>
      </c>
      <c r="Q98" s="64">
        <v>2.56</v>
      </c>
      <c r="V98" s="56"/>
      <c r="W98" s="47"/>
      <c r="AN98" s="35" t="s">
        <v>57</v>
      </c>
      <c r="AR98" s="35" t="s">
        <v>55</v>
      </c>
    </row>
    <row r="99" spans="2:45" ht="24">
      <c r="B99" s="47">
        <f t="shared" si="40"/>
        <v>0.7536231884057972</v>
      </c>
      <c r="C99" s="47">
        <f t="shared" si="37"/>
        <v>0.24637681159420274</v>
      </c>
      <c r="D99" s="47">
        <f t="shared" si="38"/>
        <v>0.16666666666666657</v>
      </c>
      <c r="E99" s="77">
        <f t="shared" si="35"/>
        <v>585.2</v>
      </c>
      <c r="F99" s="80">
        <v>14000</v>
      </c>
      <c r="G99" s="51">
        <f t="shared" si="39"/>
        <v>0.005086407741921898</v>
      </c>
      <c r="H99" s="51">
        <f t="shared" si="41"/>
        <v>0.02125520035212539</v>
      </c>
      <c r="I99" s="51">
        <f t="shared" si="42"/>
        <v>0.1357971133608014</v>
      </c>
      <c r="J99" s="51">
        <f t="shared" si="43"/>
        <v>0.3346428864962603</v>
      </c>
      <c r="K99" s="51">
        <f t="shared" si="44"/>
        <v>0.6422835538752361</v>
      </c>
      <c r="L99" s="51">
        <f aca="true" t="shared" si="45" ref="L99:L105">L98*B99</f>
        <v>0.9947826086956524</v>
      </c>
      <c r="M99" s="53">
        <v>1.47</v>
      </c>
      <c r="N99" s="60">
        <f t="shared" si="36"/>
        <v>1.5899999999999999</v>
      </c>
      <c r="O99" s="60">
        <v>1.71</v>
      </c>
      <c r="P99" s="51">
        <v>1.95</v>
      </c>
      <c r="Q99" s="64">
        <v>2.68</v>
      </c>
      <c r="V99" s="56"/>
      <c r="W99" s="47"/>
      <c r="AL99" s="74" t="s">
        <v>26</v>
      </c>
      <c r="AM99" s="35">
        <v>1600</v>
      </c>
      <c r="AN99" s="35">
        <v>1800</v>
      </c>
      <c r="AO99" s="35">
        <v>2000</v>
      </c>
      <c r="AQ99" s="35">
        <v>1600</v>
      </c>
      <c r="AR99" s="35">
        <v>1800</v>
      </c>
      <c r="AS99" s="35">
        <v>2000</v>
      </c>
    </row>
    <row r="100" spans="2:37" ht="12">
      <c r="B100" s="47">
        <f t="shared" si="40"/>
        <v>0.7888198757763978</v>
      </c>
      <c r="C100" s="47">
        <f t="shared" si="37"/>
        <v>0.21118012422360224</v>
      </c>
      <c r="D100" s="47">
        <f t="shared" si="38"/>
        <v>0.14285714285714268</v>
      </c>
      <c r="E100" s="77">
        <f t="shared" si="35"/>
        <v>668.8</v>
      </c>
      <c r="F100" s="80">
        <v>16000</v>
      </c>
      <c r="G100" s="51">
        <f t="shared" si="39"/>
        <v>0.004012259523130939</v>
      </c>
      <c r="H100" s="51">
        <f t="shared" si="41"/>
        <v>0.016766524501365995</v>
      </c>
      <c r="I100" s="51">
        <f t="shared" si="42"/>
        <v>0.10711946209206077</v>
      </c>
      <c r="J100" s="51">
        <f t="shared" si="43"/>
        <v>0.2639729601554352</v>
      </c>
      <c r="K100" s="51">
        <f t="shared" si="44"/>
        <v>0.506646033181087</v>
      </c>
      <c r="L100" s="51">
        <f t="shared" si="45"/>
        <v>0.7847042938158254</v>
      </c>
      <c r="M100" s="51">
        <f aca="true" t="shared" si="46" ref="M100:M105">M99*B100</f>
        <v>1.1595652173913047</v>
      </c>
      <c r="N100" s="60">
        <v>1.61</v>
      </c>
      <c r="O100" s="60">
        <v>1.731</v>
      </c>
      <c r="P100" s="65"/>
      <c r="Q100" s="66"/>
      <c r="AK100" s="72">
        <v>2000</v>
      </c>
    </row>
    <row r="101" spans="2:38" ht="12">
      <c r="B101" s="47">
        <f t="shared" si="40"/>
        <v>0.8152173913043478</v>
      </c>
      <c r="C101" s="47">
        <f t="shared" si="37"/>
        <v>0.18478260869565225</v>
      </c>
      <c r="D101" s="47">
        <f>(E101-E100)/E100</f>
        <v>0.12500000000000006</v>
      </c>
      <c r="E101" s="77">
        <f t="shared" si="35"/>
        <v>752.4</v>
      </c>
      <c r="F101" s="80">
        <v>18000</v>
      </c>
      <c r="G101" s="51">
        <f t="shared" si="39"/>
        <v>0.0032708637416828308</v>
      </c>
      <c r="H101" s="51">
        <f t="shared" si="41"/>
        <v>0.013668362365244017</v>
      </c>
      <c r="I101" s="51">
        <f t="shared" si="42"/>
        <v>0.08732564844461475</v>
      </c>
      <c r="J101" s="51">
        <f t="shared" si="43"/>
        <v>0.21519534795280043</v>
      </c>
      <c r="K101" s="51">
        <f t="shared" si="44"/>
        <v>0.4130266574845818</v>
      </c>
      <c r="L101" s="51">
        <f t="shared" si="45"/>
        <v>0.6397045873498576</v>
      </c>
      <c r="M101" s="51">
        <f t="shared" si="46"/>
        <v>0.9452977315689983</v>
      </c>
      <c r="N101" s="51">
        <f>N100*B101</f>
        <v>1.3125</v>
      </c>
      <c r="O101" s="60">
        <v>1.75</v>
      </c>
      <c r="P101" s="65"/>
      <c r="Q101" s="66"/>
      <c r="AK101" s="72">
        <v>4000</v>
      </c>
      <c r="AL101" s="47">
        <v>1.4782608695652173</v>
      </c>
    </row>
    <row r="102" spans="2:45" ht="12">
      <c r="B102" s="47">
        <f t="shared" si="40"/>
        <v>0.8357487922705313</v>
      </c>
      <c r="C102" s="47">
        <f>D102*(44-10)/(30-7)</f>
        <v>0.16425120772946866</v>
      </c>
      <c r="D102" s="47">
        <f>(E102-E101)/E101</f>
        <v>0.11111111111111115</v>
      </c>
      <c r="E102" s="77">
        <f t="shared" si="35"/>
        <v>836</v>
      </c>
      <c r="F102" s="80">
        <v>20000</v>
      </c>
      <c r="G102" s="51">
        <f t="shared" si="39"/>
        <v>0.002733620421792897</v>
      </c>
      <c r="H102" s="51">
        <f t="shared" si="41"/>
        <v>0.011423317339068671</v>
      </c>
      <c r="I102" s="51">
        <f t="shared" si="42"/>
        <v>0.07298230522182779</v>
      </c>
      <c r="J102" s="51">
        <f t="shared" si="43"/>
        <v>0.17984925215378972</v>
      </c>
      <c r="K102" s="51">
        <f t="shared" si="44"/>
        <v>0.34518653016827366</v>
      </c>
      <c r="L102" s="51">
        <f t="shared" si="45"/>
        <v>0.5346323362875621</v>
      </c>
      <c r="M102" s="51">
        <f t="shared" si="46"/>
        <v>0.7900314374948633</v>
      </c>
      <c r="N102" s="51">
        <f>N101*B102</f>
        <v>1.0969202898550723</v>
      </c>
      <c r="O102" s="51">
        <f>O101*B102</f>
        <v>1.4625603864734298</v>
      </c>
      <c r="P102" s="65"/>
      <c r="Q102" s="66"/>
      <c r="AK102" s="72">
        <v>6000</v>
      </c>
      <c r="AL102" s="47">
        <v>0.7391304347826092</v>
      </c>
      <c r="AM102" s="1">
        <v>1.37</v>
      </c>
      <c r="AN102" s="56">
        <v>1.465</v>
      </c>
      <c r="AO102" s="1">
        <v>1.56</v>
      </c>
      <c r="AQ102" s="56">
        <f>0.7296*(POWER(AL102,2))-(0.9036*AL102)+1.6407</f>
        <v>1.3714122873345937</v>
      </c>
      <c r="AR102" s="56">
        <f>0.874*(POWER(AL102,2))-(1.0959*AL102)+1.7991</f>
        <v>1.4665652173913042</v>
      </c>
      <c r="AS102" s="56">
        <f>1.0184*(POWER(AL102,2))-(1.2881*AL102)+1.9575</f>
        <v>1.5617920604914937</v>
      </c>
    </row>
    <row r="103" spans="2:45" ht="12">
      <c r="B103" s="47">
        <f t="shared" si="40"/>
        <v>0.852173913043478</v>
      </c>
      <c r="C103" s="47">
        <f t="shared" si="37"/>
        <v>0.14782608695652197</v>
      </c>
      <c r="D103" s="47">
        <f>(E103-E102)/E102</f>
        <v>0.10000000000000016</v>
      </c>
      <c r="E103" s="77">
        <f t="shared" si="35"/>
        <v>919.6000000000001</v>
      </c>
      <c r="F103" s="80">
        <v>22000</v>
      </c>
      <c r="G103" s="51">
        <f t="shared" si="39"/>
        <v>0.0023295200116148157</v>
      </c>
      <c r="H103" s="51">
        <f t="shared" si="41"/>
        <v>0.00973465303677156</v>
      </c>
      <c r="I103" s="51">
        <f t="shared" si="42"/>
        <v>0.06219361662381845</v>
      </c>
      <c r="J103" s="51">
        <f t="shared" si="43"/>
        <v>0.15326284096583814</v>
      </c>
      <c r="K103" s="51">
        <f t="shared" si="44"/>
        <v>0.2941589561433983</v>
      </c>
      <c r="L103" s="51">
        <f t="shared" si="45"/>
        <v>0.45559973005374843</v>
      </c>
      <c r="M103" s="51">
        <f t="shared" si="46"/>
        <v>0.6732441815173615</v>
      </c>
      <c r="N103" s="51">
        <f>N102*B103</f>
        <v>0.9347668557025831</v>
      </c>
      <c r="O103" s="51">
        <f>O102*B103</f>
        <v>1.2463558076034442</v>
      </c>
      <c r="P103" s="65"/>
      <c r="Q103" s="66"/>
      <c r="AK103" s="72">
        <v>8000</v>
      </c>
      <c r="AL103" s="47">
        <v>0.4927536231884054</v>
      </c>
      <c r="AM103" s="1">
        <v>1.38</v>
      </c>
      <c r="AN103" s="56">
        <v>1.48</v>
      </c>
      <c r="AO103" s="1">
        <v>1.58</v>
      </c>
      <c r="AQ103" s="56">
        <f aca="true" t="shared" si="47" ref="AQ103:AQ109">0.7296*(POWER(AL103,2))-(0.9036*AL103)+1.6407</f>
        <v>1.3725991808443605</v>
      </c>
      <c r="AR103" s="56">
        <f aca="true" t="shared" si="48" ref="AR103:AR109">0.874*(POWER(AL103,2))-(1.0959*AL103)+1.7991</f>
        <v>1.4713038647342995</v>
      </c>
      <c r="AS103" s="56">
        <f aca="true" t="shared" si="49" ref="AS103:AS109">1.0184*(POWER(AL103,2))-(1.2881*AL103)+1.9575</f>
        <v>1.5700578239865575</v>
      </c>
    </row>
    <row r="104" spans="2:45" ht="12">
      <c r="B104" s="47">
        <f t="shared" si="40"/>
        <v>0.8656126482213439</v>
      </c>
      <c r="C104" s="47">
        <f t="shared" si="37"/>
        <v>0.13438735177865616</v>
      </c>
      <c r="D104" s="47">
        <f>(E104-E103)/E103</f>
        <v>0.09090909090909093</v>
      </c>
      <c r="E104" s="77">
        <f t="shared" si="35"/>
        <v>1003.2000000000002</v>
      </c>
      <c r="F104" s="80">
        <v>24000</v>
      </c>
      <c r="G104" s="51">
        <f t="shared" si="39"/>
        <v>0.0020164619863385163</v>
      </c>
      <c r="H104" s="51">
        <f t="shared" si="41"/>
        <v>0.008426438794675778</v>
      </c>
      <c r="I104" s="51">
        <f t="shared" si="42"/>
        <v>0.053835581188206486</v>
      </c>
      <c r="J104" s="51">
        <f t="shared" si="43"/>
        <v>0.1326662536423658</v>
      </c>
      <c r="K104" s="51">
        <f t="shared" si="44"/>
        <v>0.2546277130253132</v>
      </c>
      <c r="L104" s="51">
        <f t="shared" si="45"/>
        <v>0.39437288886075456</v>
      </c>
      <c r="M104" s="51">
        <f t="shared" si="46"/>
        <v>0.5827686788628544</v>
      </c>
      <c r="N104" s="51">
        <f>N103*B104</f>
        <v>0.8091460134342517</v>
      </c>
      <c r="O104" s="51">
        <f>O103*B104</f>
        <v>1.078861351245669</v>
      </c>
      <c r="P104" s="65"/>
      <c r="Q104" s="66"/>
      <c r="AK104" s="72">
        <v>10000</v>
      </c>
      <c r="AL104" s="47">
        <v>0.3695652173913045</v>
      </c>
      <c r="AM104" s="1">
        <v>1.4</v>
      </c>
      <c r="AN104" s="56">
        <v>1.505</v>
      </c>
      <c r="AO104" s="1">
        <v>1.61</v>
      </c>
      <c r="AQ104" s="56">
        <f t="shared" si="47"/>
        <v>1.406408506616257</v>
      </c>
      <c r="AR104" s="56">
        <f t="shared" si="48"/>
        <v>1.5134630434782608</v>
      </c>
      <c r="AS104" s="56">
        <f t="shared" si="49"/>
        <v>1.6205545368620036</v>
      </c>
    </row>
    <row r="105" spans="2:45" ht="12.75" thickBot="1">
      <c r="B105" s="47">
        <f t="shared" si="40"/>
        <v>0.8768115942028986</v>
      </c>
      <c r="C105" s="47">
        <f t="shared" si="37"/>
        <v>0.12318840579710146</v>
      </c>
      <c r="D105" s="47">
        <f>(E105-E104)/E104</f>
        <v>0.08333333333333334</v>
      </c>
      <c r="E105" s="77">
        <f t="shared" si="35"/>
        <v>1086.8000000000002</v>
      </c>
      <c r="F105" s="81">
        <v>26000</v>
      </c>
      <c r="G105" s="48">
        <f t="shared" si="39"/>
        <v>0.001768057248891018</v>
      </c>
      <c r="H105" s="48">
        <f t="shared" si="41"/>
        <v>0.0073883992330128195</v>
      </c>
      <c r="I105" s="48">
        <f t="shared" si="42"/>
        <v>0.0472036617664709</v>
      </c>
      <c r="J105" s="48">
        <f t="shared" si="43"/>
        <v>0.11632330935308886</v>
      </c>
      <c r="K105" s="48">
        <f t="shared" si="44"/>
        <v>0.223260530985963</v>
      </c>
      <c r="L105" s="48">
        <f t="shared" si="45"/>
        <v>0.34579072139240075</v>
      </c>
      <c r="M105" s="48">
        <f t="shared" si="46"/>
        <v>0.5109783343652564</v>
      </c>
      <c r="N105" s="48">
        <f>N104*B105</f>
        <v>0.7094686059822063</v>
      </c>
      <c r="O105" s="48">
        <f>O104*B105</f>
        <v>0.9459581413096084</v>
      </c>
      <c r="P105" s="67"/>
      <c r="Q105" s="68"/>
      <c r="AK105" s="72">
        <v>12000</v>
      </c>
      <c r="AL105" s="47">
        <v>0.2956521739130437</v>
      </c>
      <c r="AM105" s="1">
        <v>1.43</v>
      </c>
      <c r="AN105" s="56">
        <v>1.545</v>
      </c>
      <c r="AO105" s="1">
        <v>1.66</v>
      </c>
      <c r="AQ105" s="56">
        <f t="shared" si="47"/>
        <v>1.4373231833648392</v>
      </c>
      <c r="AR105" s="56">
        <f t="shared" si="48"/>
        <v>1.5514913043478258</v>
      </c>
      <c r="AS105" s="56">
        <f t="shared" si="49"/>
        <v>1.665688990548204</v>
      </c>
    </row>
    <row r="106" spans="6:45" ht="12.75" thickBot="1">
      <c r="F106" s="24" t="s">
        <v>25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  <c r="AK106" s="72">
        <v>14000</v>
      </c>
      <c r="AL106" s="47">
        <v>0.24637681159420274</v>
      </c>
      <c r="AM106" s="1">
        <v>1.47</v>
      </c>
      <c r="AN106" s="56">
        <v>1.59</v>
      </c>
      <c r="AO106" s="1">
        <v>1.71</v>
      </c>
      <c r="AQ106" s="56">
        <f t="shared" si="47"/>
        <v>1.4623617517328293</v>
      </c>
      <c r="AR106" s="56">
        <f t="shared" si="48"/>
        <v>1.5821487922705315</v>
      </c>
      <c r="AS106" s="56">
        <f t="shared" si="49"/>
        <v>1.7019604704893931</v>
      </c>
    </row>
    <row r="107" spans="37:45" ht="12">
      <c r="AK107" s="72">
        <v>16000</v>
      </c>
      <c r="AL107" s="47">
        <v>0.21118012422360224</v>
      </c>
      <c r="AQ107" s="56">
        <f t="shared" si="47"/>
        <v>1.4824156436865863</v>
      </c>
      <c r="AR107" s="56">
        <f t="shared" si="48"/>
        <v>1.6066455190771962</v>
      </c>
      <c r="AS107" s="56">
        <f t="shared" si="49"/>
        <v>1.7308965124802285</v>
      </c>
    </row>
    <row r="108" spans="37:45" ht="12">
      <c r="AK108" s="72">
        <v>18000</v>
      </c>
      <c r="AL108" s="47">
        <v>0.18478260869565225</v>
      </c>
      <c r="AQ108" s="56">
        <f t="shared" si="47"/>
        <v>1.4986423440453687</v>
      </c>
      <c r="AR108" s="56">
        <f t="shared" si="48"/>
        <v>1.6264391304347825</v>
      </c>
      <c r="AS108" s="56">
        <f t="shared" si="49"/>
        <v>1.7542543950850662</v>
      </c>
    </row>
    <row r="109" spans="37:45" ht="12">
      <c r="AK109" s="72">
        <v>20000</v>
      </c>
      <c r="AL109" s="47">
        <v>0.16425120772946866</v>
      </c>
      <c r="AQ109" s="56">
        <f t="shared" si="47"/>
        <v>1.511966092557586</v>
      </c>
      <c r="AR109" s="56">
        <f t="shared" si="48"/>
        <v>1.6426762748255501</v>
      </c>
      <c r="AS109" s="56">
        <f t="shared" si="49"/>
        <v>1.7734028822142873</v>
      </c>
    </row>
    <row r="110" spans="37:38" ht="12">
      <c r="AK110" s="72">
        <v>22000</v>
      </c>
      <c r="AL110" s="47">
        <v>0.14782608695652197</v>
      </c>
    </row>
    <row r="111" spans="37:38" ht="12">
      <c r="AK111" s="72">
        <v>24000</v>
      </c>
      <c r="AL111" s="47">
        <v>0.13438735177865616</v>
      </c>
    </row>
    <row r="112" spans="37:38" ht="12">
      <c r="AK112" s="72">
        <v>26000</v>
      </c>
      <c r="AL112" s="47">
        <v>0.12318840579710146</v>
      </c>
    </row>
    <row r="121" ht="12">
      <c r="B121" s="35" t="s">
        <v>62</v>
      </c>
    </row>
    <row r="122" ht="12">
      <c r="B122" s="1" t="s">
        <v>63</v>
      </c>
    </row>
    <row r="123" spans="43:45" ht="12">
      <c r="AQ123" s="56"/>
      <c r="AR123" s="56"/>
      <c r="AS123" s="56"/>
    </row>
    <row r="124" ht="13.5" thickBot="1">
      <c r="F124" s="78" t="s">
        <v>67</v>
      </c>
    </row>
    <row r="125" spans="2:46" ht="12.75" thickBot="1">
      <c r="B125" s="1" t="s">
        <v>34</v>
      </c>
      <c r="C125" s="1" t="s">
        <v>26</v>
      </c>
      <c r="D125" s="47" t="s">
        <v>27</v>
      </c>
      <c r="E125" s="76" t="s">
        <v>31</v>
      </c>
      <c r="F125" s="29" t="s">
        <v>0</v>
      </c>
      <c r="G125" s="31"/>
      <c r="H125" s="32"/>
      <c r="I125" s="32"/>
      <c r="J125" s="32"/>
      <c r="K125" s="32" t="s">
        <v>1</v>
      </c>
      <c r="L125" s="32"/>
      <c r="M125" s="32"/>
      <c r="N125" s="32"/>
      <c r="O125" s="32"/>
      <c r="P125" s="32"/>
      <c r="Q125" s="33"/>
      <c r="AK125"/>
      <c r="AL125"/>
      <c r="AM125"/>
      <c r="AN125"/>
      <c r="AO125"/>
      <c r="AP125"/>
      <c r="AQ125"/>
      <c r="AR125"/>
      <c r="AS125"/>
      <c r="AT125"/>
    </row>
    <row r="126" spans="6:46" ht="12.75" thickBot="1">
      <c r="F126" s="52" t="s">
        <v>2</v>
      </c>
      <c r="G126" s="19" t="s">
        <v>10</v>
      </c>
      <c r="H126" s="19" t="s">
        <v>19</v>
      </c>
      <c r="I126" s="19" t="s">
        <v>11</v>
      </c>
      <c r="J126" s="19" t="s">
        <v>12</v>
      </c>
      <c r="K126" s="19" t="s">
        <v>13</v>
      </c>
      <c r="L126" s="19" t="s">
        <v>24</v>
      </c>
      <c r="M126" s="19" t="s">
        <v>3</v>
      </c>
      <c r="N126" s="19" t="s">
        <v>35</v>
      </c>
      <c r="O126" s="19" t="s">
        <v>4</v>
      </c>
      <c r="P126" s="19" t="s">
        <v>5</v>
      </c>
      <c r="Q126" s="20" t="s">
        <v>6</v>
      </c>
      <c r="AK126"/>
      <c r="AL126"/>
      <c r="AM126"/>
      <c r="AN126"/>
      <c r="AO126"/>
      <c r="AP126"/>
      <c r="AQ126"/>
      <c r="AR126"/>
      <c r="AS126"/>
      <c r="AT126"/>
    </row>
    <row r="127" spans="5:46" ht="12">
      <c r="E127" s="77">
        <f>(F127*0.55*0.076)</f>
        <v>83.6</v>
      </c>
      <c r="F127" s="79">
        <v>2000</v>
      </c>
      <c r="G127" s="57">
        <v>0.39</v>
      </c>
      <c r="H127" s="57">
        <f>(I127+G127)/2</f>
        <v>0.65</v>
      </c>
      <c r="I127" s="57">
        <v>0.91</v>
      </c>
      <c r="J127" s="57">
        <v>1</v>
      </c>
      <c r="K127" s="57">
        <v>1.17</v>
      </c>
      <c r="L127" s="58">
        <f>(M127+K127)/2</f>
        <v>1.15</v>
      </c>
      <c r="M127" s="59">
        <v>1.13</v>
      </c>
      <c r="N127" s="59">
        <f>(O127+M127)/2</f>
        <v>1.1549999999999998</v>
      </c>
      <c r="O127" s="59">
        <v>1.18</v>
      </c>
      <c r="P127" s="43">
        <v>1.16</v>
      </c>
      <c r="Q127" s="44">
        <v>1.35</v>
      </c>
      <c r="AK127"/>
      <c r="AL127"/>
      <c r="AM127"/>
      <c r="AN127"/>
      <c r="AO127"/>
      <c r="AP127"/>
      <c r="AQ127"/>
      <c r="AR127"/>
      <c r="AS127"/>
      <c r="AT127"/>
    </row>
    <row r="128" spans="2:46" ht="12">
      <c r="B128" s="47"/>
      <c r="C128" s="47">
        <f>D128*(44-10)/(30-7)</f>
        <v>1.4782608695652173</v>
      </c>
      <c r="D128" s="47">
        <f aca="true" t="shared" si="50" ref="D128:D139">(E128-E127)/E127</f>
        <v>1</v>
      </c>
      <c r="E128" s="77">
        <f aca="true" t="shared" si="51" ref="E128:E139">(F128*0.55*0.076)</f>
        <v>167.2</v>
      </c>
      <c r="F128" s="80">
        <v>4000</v>
      </c>
      <c r="G128" s="53">
        <v>0.33</v>
      </c>
      <c r="H128" s="60">
        <v>0.595</v>
      </c>
      <c r="I128" s="60">
        <v>0.86</v>
      </c>
      <c r="J128" s="60">
        <v>1</v>
      </c>
      <c r="K128" s="60">
        <v>1.19</v>
      </c>
      <c r="L128" s="53">
        <f>(M128+K128)/2</f>
        <v>1.295</v>
      </c>
      <c r="M128" s="51">
        <v>1.4</v>
      </c>
      <c r="N128" s="51">
        <f aca="true" t="shared" si="52" ref="N128:N133">(O128+M128)/2</f>
        <v>1.475</v>
      </c>
      <c r="O128" s="51">
        <v>1.55</v>
      </c>
      <c r="P128" s="40">
        <v>1.65</v>
      </c>
      <c r="Q128" s="42">
        <v>1.93</v>
      </c>
      <c r="AK128"/>
      <c r="AL128"/>
      <c r="AM128"/>
      <c r="AN128"/>
      <c r="AO128"/>
      <c r="AP128"/>
      <c r="AQ128"/>
      <c r="AR128"/>
      <c r="AS128"/>
      <c r="AT128"/>
    </row>
    <row r="129" spans="2:46" ht="12">
      <c r="B129" s="47">
        <f>1-C129</f>
        <v>0.2608695652173908</v>
      </c>
      <c r="C129" s="47">
        <f aca="true" t="shared" si="53" ref="C129:C139">D129*(44-10)/(30-7)</f>
        <v>0.7391304347826092</v>
      </c>
      <c r="D129" s="47">
        <f t="shared" si="50"/>
        <v>0.5000000000000003</v>
      </c>
      <c r="E129" s="77">
        <f t="shared" si="51"/>
        <v>250.80000000000004</v>
      </c>
      <c r="F129" s="80">
        <v>6000</v>
      </c>
      <c r="G129" s="51">
        <f>B129*G128</f>
        <v>0.08608695652173896</v>
      </c>
      <c r="H129" s="53">
        <v>0.55</v>
      </c>
      <c r="I129" s="53">
        <v>0.8</v>
      </c>
      <c r="J129" s="53">
        <v>1</v>
      </c>
      <c r="K129" s="53">
        <v>1.21</v>
      </c>
      <c r="L129" s="53">
        <f>(M129+K129)/2</f>
        <v>1.375</v>
      </c>
      <c r="M129" s="53">
        <v>1.54</v>
      </c>
      <c r="N129" s="60">
        <f t="shared" si="52"/>
        <v>1.65</v>
      </c>
      <c r="O129" s="60">
        <v>1.76</v>
      </c>
      <c r="P129" s="40">
        <v>1.91</v>
      </c>
      <c r="Q129" s="42">
        <v>2.25</v>
      </c>
      <c r="AK129"/>
      <c r="AL129"/>
      <c r="AM129"/>
      <c r="AN129"/>
      <c r="AO129"/>
      <c r="AP129"/>
      <c r="AQ129"/>
      <c r="AR129"/>
      <c r="AS129"/>
      <c r="AT129"/>
    </row>
    <row r="130" spans="2:46" ht="12">
      <c r="B130" s="47">
        <f aca="true" t="shared" si="54" ref="B130:B135">1-C130</f>
        <v>0.5072463768115947</v>
      </c>
      <c r="C130" s="47">
        <f t="shared" si="53"/>
        <v>0.4927536231884054</v>
      </c>
      <c r="D130" s="47">
        <f t="shared" si="50"/>
        <v>0.33333333333333304</v>
      </c>
      <c r="E130" s="77">
        <f t="shared" si="51"/>
        <v>334.4</v>
      </c>
      <c r="F130" s="80">
        <v>8000</v>
      </c>
      <c r="G130" s="51">
        <f aca="true" t="shared" si="55" ref="G130:G139">B130*G129</f>
        <v>0.04366729678638937</v>
      </c>
      <c r="H130" s="51">
        <f aca="true" t="shared" si="56" ref="H130:H139">B130*H129</f>
        <v>0.2789855072463771</v>
      </c>
      <c r="I130" s="53">
        <v>0.8</v>
      </c>
      <c r="J130" s="53">
        <v>1</v>
      </c>
      <c r="K130" s="53">
        <v>1.22</v>
      </c>
      <c r="L130" s="53">
        <f>(M130+K130)/2</f>
        <v>1.4249999999999998</v>
      </c>
      <c r="M130" s="53">
        <v>1.63</v>
      </c>
      <c r="N130" s="60">
        <f t="shared" si="52"/>
        <v>1.755</v>
      </c>
      <c r="O130" s="60">
        <v>1.88</v>
      </c>
      <c r="P130" s="40">
        <v>2.08</v>
      </c>
      <c r="Q130" s="42">
        <v>2.46</v>
      </c>
      <c r="AK130"/>
      <c r="AL130"/>
      <c r="AM130"/>
      <c r="AN130"/>
      <c r="AO130"/>
      <c r="AP130"/>
      <c r="AQ130"/>
      <c r="AR130"/>
      <c r="AS130"/>
      <c r="AT130"/>
    </row>
    <row r="131" spans="2:46" ht="12">
      <c r="B131" s="47">
        <f t="shared" si="54"/>
        <v>0.6304347826086956</v>
      </c>
      <c r="C131" s="47">
        <f t="shared" si="53"/>
        <v>0.3695652173913045</v>
      </c>
      <c r="D131" s="47">
        <f t="shared" si="50"/>
        <v>0.2500000000000001</v>
      </c>
      <c r="E131" s="77">
        <f t="shared" si="51"/>
        <v>418</v>
      </c>
      <c r="F131" s="80">
        <v>10000</v>
      </c>
      <c r="G131" s="51">
        <f t="shared" si="55"/>
        <v>0.027529382756636776</v>
      </c>
      <c r="H131" s="51">
        <f t="shared" si="56"/>
        <v>0.1758821676118464</v>
      </c>
      <c r="I131" s="51">
        <f aca="true" t="shared" si="57" ref="I131:I139">B131*I130</f>
        <v>0.5043478260869565</v>
      </c>
      <c r="J131" s="53">
        <v>1</v>
      </c>
      <c r="K131" s="53">
        <v>1.24</v>
      </c>
      <c r="L131" s="53">
        <f>(M131+K131)/2</f>
        <v>1.4649999999999999</v>
      </c>
      <c r="M131" s="53">
        <v>1.69</v>
      </c>
      <c r="N131" s="60">
        <f t="shared" si="52"/>
        <v>1.825</v>
      </c>
      <c r="O131" s="60">
        <v>1.96</v>
      </c>
      <c r="P131" s="40">
        <v>2.2</v>
      </c>
      <c r="Q131" s="42">
        <v>2.62</v>
      </c>
      <c r="AK131"/>
      <c r="AL131"/>
      <c r="AM131"/>
      <c r="AN131"/>
      <c r="AO131"/>
      <c r="AP131"/>
      <c r="AQ131"/>
      <c r="AR131"/>
      <c r="AS131"/>
      <c r="AT131"/>
    </row>
    <row r="132" spans="2:46" ht="12">
      <c r="B132" s="47">
        <f t="shared" si="54"/>
        <v>0.7043478260869562</v>
      </c>
      <c r="C132" s="47">
        <f t="shared" si="53"/>
        <v>0.2956521739130437</v>
      </c>
      <c r="D132" s="47">
        <f t="shared" si="50"/>
        <v>0.20000000000000018</v>
      </c>
      <c r="E132" s="77">
        <f t="shared" si="51"/>
        <v>501.6000000000001</v>
      </c>
      <c r="F132" s="80">
        <v>12000</v>
      </c>
      <c r="G132" s="51">
        <f t="shared" si="55"/>
        <v>0.01939026089815285</v>
      </c>
      <c r="H132" s="51">
        <f t="shared" si="56"/>
        <v>0.12388222240486568</v>
      </c>
      <c r="I132" s="51">
        <f t="shared" si="57"/>
        <v>0.3552362948960301</v>
      </c>
      <c r="J132" s="51">
        <f aca="true" t="shared" si="58" ref="J132:J139">B132*J131</f>
        <v>0.7043478260869562</v>
      </c>
      <c r="K132" s="53">
        <v>1.25</v>
      </c>
      <c r="L132" s="53">
        <v>1.49</v>
      </c>
      <c r="M132" s="53">
        <v>1.73</v>
      </c>
      <c r="N132" s="60">
        <f t="shared" si="52"/>
        <v>1.88</v>
      </c>
      <c r="O132" s="60">
        <v>2.03</v>
      </c>
      <c r="P132" s="40">
        <v>2.29</v>
      </c>
      <c r="Q132" s="42">
        <v>2.74</v>
      </c>
      <c r="AK132"/>
      <c r="AL132"/>
      <c r="AM132"/>
      <c r="AN132"/>
      <c r="AO132"/>
      <c r="AP132"/>
      <c r="AQ132"/>
      <c r="AR132"/>
      <c r="AS132"/>
      <c r="AT132"/>
    </row>
    <row r="133" spans="2:46" ht="12">
      <c r="B133" s="47">
        <f t="shared" si="54"/>
        <v>0.7536231884057972</v>
      </c>
      <c r="C133" s="47">
        <f t="shared" si="53"/>
        <v>0.24637681159420274</v>
      </c>
      <c r="D133" s="47">
        <f t="shared" si="50"/>
        <v>0.16666666666666657</v>
      </c>
      <c r="E133" s="77">
        <f t="shared" si="51"/>
        <v>585.2</v>
      </c>
      <c r="F133" s="80">
        <v>14000</v>
      </c>
      <c r="G133" s="51">
        <f t="shared" si="55"/>
        <v>0.014612950242086208</v>
      </c>
      <c r="H133" s="51">
        <f t="shared" si="56"/>
        <v>0.09336051543555096</v>
      </c>
      <c r="I133" s="51">
        <f t="shared" si="57"/>
        <v>0.2677143091970082</v>
      </c>
      <c r="J133" s="51">
        <f t="shared" si="58"/>
        <v>0.5308128544423439</v>
      </c>
      <c r="K133" s="51">
        <f aca="true" t="shared" si="59" ref="K133:K139">B133*K132</f>
        <v>0.9420289855072466</v>
      </c>
      <c r="L133" s="53">
        <v>1.51</v>
      </c>
      <c r="M133" s="53">
        <v>1.76</v>
      </c>
      <c r="N133" s="60">
        <f t="shared" si="52"/>
        <v>1.9249999999999998</v>
      </c>
      <c r="O133" s="60">
        <v>2.09</v>
      </c>
      <c r="P133" s="40">
        <v>2.35</v>
      </c>
      <c r="Q133" s="42">
        <v>2.84</v>
      </c>
      <c r="AK133"/>
      <c r="AL133"/>
      <c r="AM133"/>
      <c r="AN133"/>
      <c r="AO133"/>
      <c r="AP133"/>
      <c r="AQ133"/>
      <c r="AR133"/>
      <c r="AS133"/>
      <c r="AT133"/>
    </row>
    <row r="134" spans="2:46" ht="12">
      <c r="B134" s="47">
        <f t="shared" si="54"/>
        <v>0.7888198757763978</v>
      </c>
      <c r="C134" s="47">
        <f t="shared" si="53"/>
        <v>0.21118012422360224</v>
      </c>
      <c r="D134" s="47">
        <f t="shared" si="50"/>
        <v>0.14285714285714268</v>
      </c>
      <c r="E134" s="77">
        <f t="shared" si="51"/>
        <v>668.8</v>
      </c>
      <c r="F134" s="80">
        <v>16000</v>
      </c>
      <c r="G134" s="51">
        <f t="shared" si="55"/>
        <v>0.011526985594689124</v>
      </c>
      <c r="H134" s="51">
        <f t="shared" si="56"/>
        <v>0.07364463018829177</v>
      </c>
      <c r="I134" s="51">
        <f t="shared" si="57"/>
        <v>0.21117836812434818</v>
      </c>
      <c r="J134" s="51">
        <f t="shared" si="58"/>
        <v>0.41871572990172484</v>
      </c>
      <c r="K134" s="51">
        <f t="shared" si="59"/>
        <v>0.7430911873255923</v>
      </c>
      <c r="L134" s="51">
        <f aca="true" t="shared" si="60" ref="L134:L139">L133*B134</f>
        <v>1.1911180124223606</v>
      </c>
      <c r="M134" s="53">
        <v>1.8</v>
      </c>
      <c r="N134" s="60">
        <v>1.97</v>
      </c>
      <c r="O134" s="60">
        <v>2.14</v>
      </c>
      <c r="P134" s="61"/>
      <c r="Q134" s="62"/>
      <c r="AK134"/>
      <c r="AL134"/>
      <c r="AM134"/>
      <c r="AN134"/>
      <c r="AO134"/>
      <c r="AP134"/>
      <c r="AQ134"/>
      <c r="AR134"/>
      <c r="AS134"/>
      <c r="AT134"/>
    </row>
    <row r="135" spans="2:46" ht="12">
      <c r="B135" s="47">
        <f t="shared" si="54"/>
        <v>0.8152173913043478</v>
      </c>
      <c r="C135" s="47">
        <f t="shared" si="53"/>
        <v>0.18478260869565225</v>
      </c>
      <c r="D135" s="47">
        <f t="shared" si="50"/>
        <v>0.12500000000000006</v>
      </c>
      <c r="E135" s="77">
        <f t="shared" si="51"/>
        <v>752.4</v>
      </c>
      <c r="F135" s="80">
        <v>18000</v>
      </c>
      <c r="G135" s="51">
        <f t="shared" si="55"/>
        <v>0.009396999126105265</v>
      </c>
      <c r="H135" s="51">
        <f t="shared" si="56"/>
        <v>0.06003638330567264</v>
      </c>
      <c r="I135" s="51">
        <f t="shared" si="57"/>
        <v>0.17215627836224034</v>
      </c>
      <c r="J135" s="51">
        <f t="shared" si="58"/>
        <v>0.34134434502858</v>
      </c>
      <c r="K135" s="51">
        <f t="shared" si="59"/>
        <v>0.6057808592328198</v>
      </c>
      <c r="L135" s="51">
        <f t="shared" si="60"/>
        <v>0.9710201188225766</v>
      </c>
      <c r="M135" s="51">
        <f>M134*B135</f>
        <v>1.467391304347826</v>
      </c>
      <c r="N135" s="53">
        <v>2.01</v>
      </c>
      <c r="O135" s="60">
        <v>2.19</v>
      </c>
      <c r="P135" s="61"/>
      <c r="Q135" s="62"/>
      <c r="AK135"/>
      <c r="AL135"/>
      <c r="AM135"/>
      <c r="AN135"/>
      <c r="AO135"/>
      <c r="AP135"/>
      <c r="AQ135"/>
      <c r="AR135"/>
      <c r="AS135"/>
      <c r="AT135"/>
    </row>
    <row r="136" spans="2:46" ht="12">
      <c r="B136" s="47">
        <f>1-C136</f>
        <v>0.8357487922705313</v>
      </c>
      <c r="C136" s="47">
        <f t="shared" si="53"/>
        <v>0.16425120772946866</v>
      </c>
      <c r="D136" s="47">
        <f t="shared" si="50"/>
        <v>0.11111111111111115</v>
      </c>
      <c r="E136" s="77">
        <f t="shared" si="51"/>
        <v>836</v>
      </c>
      <c r="F136" s="80">
        <v>20000</v>
      </c>
      <c r="G136" s="51">
        <f t="shared" si="55"/>
        <v>0.007853530670609713</v>
      </c>
      <c r="H136" s="51">
        <f t="shared" si="56"/>
        <v>0.0501753348400066</v>
      </c>
      <c r="I136" s="51">
        <f t="shared" si="57"/>
        <v>0.14387940172303176</v>
      </c>
      <c r="J136" s="51">
        <f t="shared" si="58"/>
        <v>0.2852781241060113</v>
      </c>
      <c r="K136" s="51">
        <f t="shared" si="59"/>
        <v>0.5062806214844339</v>
      </c>
      <c r="L136" s="51">
        <f t="shared" si="60"/>
        <v>0.8115288915763562</v>
      </c>
      <c r="M136" s="51">
        <f>M135*B136</f>
        <v>1.2263705103969753</v>
      </c>
      <c r="N136" s="51">
        <f>N135*B136</f>
        <v>1.6798550724637678</v>
      </c>
      <c r="O136" s="53">
        <v>2.23</v>
      </c>
      <c r="P136" s="61"/>
      <c r="Q136" s="62"/>
      <c r="AK136"/>
      <c r="AL136"/>
      <c r="AM136"/>
      <c r="AN136"/>
      <c r="AO136"/>
      <c r="AP136"/>
      <c r="AQ136"/>
      <c r="AR136"/>
      <c r="AS136"/>
      <c r="AT136"/>
    </row>
    <row r="137" spans="2:46" ht="12">
      <c r="B137" s="47">
        <f>1-C137</f>
        <v>0.852173913043478</v>
      </c>
      <c r="C137" s="47">
        <f t="shared" si="53"/>
        <v>0.14782608695652197</v>
      </c>
      <c r="D137" s="47">
        <f t="shared" si="50"/>
        <v>0.10000000000000016</v>
      </c>
      <c r="E137" s="77">
        <f t="shared" si="51"/>
        <v>919.6000000000001</v>
      </c>
      <c r="F137" s="80">
        <v>22000</v>
      </c>
      <c r="G137" s="51">
        <f t="shared" si="55"/>
        <v>0.0066925739627804485</v>
      </c>
      <c r="H137" s="51">
        <f t="shared" si="56"/>
        <v>0.04275811142887518</v>
      </c>
      <c r="I137" s="51">
        <f t="shared" si="57"/>
        <v>0.1226102727726705</v>
      </c>
      <c r="J137" s="51">
        <f t="shared" si="58"/>
        <v>0.2431065753251226</v>
      </c>
      <c r="K137" s="51">
        <f t="shared" si="59"/>
        <v>0.43143913830847397</v>
      </c>
      <c r="L137" s="51">
        <f t="shared" si="60"/>
        <v>0.6915637510824598</v>
      </c>
      <c r="M137" s="51">
        <f>M136*B137</f>
        <v>1.0450809566861177</v>
      </c>
      <c r="N137" s="51">
        <f>N136*B137</f>
        <v>1.4315286704473842</v>
      </c>
      <c r="O137" s="51">
        <f>O136*B137</f>
        <v>1.900347826086956</v>
      </c>
      <c r="P137" s="61"/>
      <c r="Q137" s="62"/>
      <c r="AK137"/>
      <c r="AL137"/>
      <c r="AM137"/>
      <c r="AN137"/>
      <c r="AO137"/>
      <c r="AP137"/>
      <c r="AQ137"/>
      <c r="AR137"/>
      <c r="AS137"/>
      <c r="AT137"/>
    </row>
    <row r="138" spans="2:46" ht="12">
      <c r="B138" s="47">
        <f>1-C138</f>
        <v>0.8656126482213439</v>
      </c>
      <c r="C138" s="47">
        <f t="shared" si="53"/>
        <v>0.13438735177865616</v>
      </c>
      <c r="D138" s="47">
        <f t="shared" si="50"/>
        <v>0.09090909090909093</v>
      </c>
      <c r="E138" s="77">
        <f t="shared" si="51"/>
        <v>1003.2000000000002</v>
      </c>
      <c r="F138" s="80">
        <v>24000</v>
      </c>
      <c r="G138" s="51">
        <f t="shared" si="55"/>
        <v>0.005793176671339597</v>
      </c>
      <c r="H138" s="51">
        <f t="shared" si="56"/>
        <v>0.03701196206689195</v>
      </c>
      <c r="I138" s="51">
        <f t="shared" si="57"/>
        <v>0.10613300291389265</v>
      </c>
      <c r="J138" s="51">
        <f t="shared" si="58"/>
        <v>0.21043612646720097</v>
      </c>
      <c r="K138" s="51">
        <f t="shared" si="59"/>
        <v>0.3734591750575328</v>
      </c>
      <c r="L138" s="51">
        <f t="shared" si="60"/>
        <v>0.5986263299883743</v>
      </c>
      <c r="M138" s="51">
        <f>M137*B138</f>
        <v>0.9046352945227659</v>
      </c>
      <c r="N138" s="51">
        <f>N137*B138</f>
        <v>1.2391493234307396</v>
      </c>
      <c r="O138" s="51">
        <f>O137*B138</f>
        <v>1.6449651142808037</v>
      </c>
      <c r="P138" s="61"/>
      <c r="Q138" s="62"/>
      <c r="AK138"/>
      <c r="AL138"/>
      <c r="AM138"/>
      <c r="AN138"/>
      <c r="AO138"/>
      <c r="AP138"/>
      <c r="AQ138"/>
      <c r="AR138"/>
      <c r="AS138"/>
      <c r="AT138"/>
    </row>
    <row r="139" spans="2:46" ht="12.75" thickBot="1">
      <c r="B139" s="47">
        <f>1-C139</f>
        <v>0.8768115942028986</v>
      </c>
      <c r="C139" s="47">
        <f t="shared" si="53"/>
        <v>0.12318840579710146</v>
      </c>
      <c r="D139" s="47">
        <f t="shared" si="50"/>
        <v>0.08333333333333334</v>
      </c>
      <c r="E139" s="77">
        <f t="shared" si="51"/>
        <v>1086.8000000000002</v>
      </c>
      <c r="F139" s="81">
        <v>26000</v>
      </c>
      <c r="G139" s="48">
        <f t="shared" si="55"/>
        <v>0.005079524472696314</v>
      </c>
      <c r="H139" s="48">
        <f t="shared" si="56"/>
        <v>0.032452517464448744</v>
      </c>
      <c r="I139" s="48">
        <f t="shared" si="57"/>
        <v>0.09305864748247109</v>
      </c>
      <c r="J139" s="48">
        <f t="shared" si="58"/>
        <v>0.18451283552558925</v>
      </c>
      <c r="K139" s="48">
        <f t="shared" si="59"/>
        <v>0.3274533346518947</v>
      </c>
      <c r="L139" s="48">
        <f t="shared" si="60"/>
        <v>0.5248825067289369</v>
      </c>
      <c r="M139" s="48">
        <f>M138*B139</f>
        <v>0.7931947147627151</v>
      </c>
      <c r="N139" s="48">
        <f>N138*B139</f>
        <v>1.08650049373275</v>
      </c>
      <c r="O139" s="48">
        <f>O138*B139</f>
        <v>1.4423244842607048</v>
      </c>
      <c r="P139" s="54"/>
      <c r="Q139" s="55"/>
      <c r="AK139"/>
      <c r="AL139"/>
      <c r="AM139"/>
      <c r="AN139"/>
      <c r="AO139"/>
      <c r="AP139"/>
      <c r="AQ139"/>
      <c r="AR139"/>
      <c r="AS139"/>
      <c r="AT139"/>
    </row>
    <row r="140" spans="6:46" ht="12">
      <c r="F140" s="15" t="s">
        <v>53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7"/>
      <c r="AK140"/>
      <c r="AL140"/>
      <c r="AM140"/>
      <c r="AN140"/>
      <c r="AO140"/>
      <c r="AP140"/>
      <c r="AQ140"/>
      <c r="AR140"/>
      <c r="AS140"/>
      <c r="AT140"/>
    </row>
    <row r="141" spans="6:46" ht="12">
      <c r="F141" s="18" t="s">
        <v>54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20"/>
      <c r="AK141"/>
      <c r="AL141"/>
      <c r="AM141"/>
      <c r="AN141"/>
      <c r="AO141"/>
      <c r="AP141"/>
      <c r="AQ141"/>
      <c r="AR141"/>
      <c r="AS141"/>
      <c r="AT141"/>
    </row>
    <row r="142" spans="2:46" ht="12">
      <c r="B142"/>
      <c r="C142"/>
      <c r="F142" s="34" t="s">
        <v>22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20"/>
      <c r="AK142"/>
      <c r="AL142"/>
      <c r="AM142"/>
      <c r="AN142"/>
      <c r="AO142"/>
      <c r="AP142"/>
      <c r="AQ142"/>
      <c r="AR142"/>
      <c r="AS142"/>
      <c r="AT142"/>
    </row>
    <row r="143" spans="2:46" ht="12.75" thickBot="1">
      <c r="B143"/>
      <c r="C143"/>
      <c r="F143" s="24" t="s">
        <v>23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6"/>
      <c r="AK143"/>
      <c r="AL143"/>
      <c r="AM143"/>
      <c r="AN143"/>
      <c r="AO143"/>
      <c r="AP143"/>
      <c r="AQ143"/>
      <c r="AR143"/>
      <c r="AS143"/>
      <c r="AT143"/>
    </row>
    <row r="144" spans="2:46" ht="12">
      <c r="B144"/>
      <c r="C144"/>
      <c r="AK144"/>
      <c r="AL144"/>
      <c r="AM144"/>
      <c r="AN144"/>
      <c r="AO144"/>
      <c r="AP144"/>
      <c r="AQ144"/>
      <c r="AR144"/>
      <c r="AS144"/>
      <c r="AT144"/>
    </row>
    <row r="145" spans="37:46" ht="12">
      <c r="AK145"/>
      <c r="AL145"/>
      <c r="AM145"/>
      <c r="AN145"/>
      <c r="AO145"/>
      <c r="AP145"/>
      <c r="AQ145"/>
      <c r="AR145"/>
      <c r="AS145"/>
      <c r="AT145"/>
    </row>
    <row r="146" spans="37:46" ht="12">
      <c r="AK146"/>
      <c r="AL146"/>
      <c r="AM146"/>
      <c r="AN146"/>
      <c r="AO146"/>
      <c r="AP146"/>
      <c r="AQ146"/>
      <c r="AR146"/>
      <c r="AS146"/>
      <c r="AT146"/>
    </row>
    <row r="147" spans="37:46" ht="12">
      <c r="AK147"/>
      <c r="AL147"/>
      <c r="AM147"/>
      <c r="AN147"/>
      <c r="AO147"/>
      <c r="AP147"/>
      <c r="AQ147"/>
      <c r="AR147"/>
      <c r="AS147"/>
      <c r="AT147"/>
    </row>
    <row r="148" spans="6:46" ht="12.75" thickBot="1">
      <c r="F148" s="35" t="s">
        <v>68</v>
      </c>
      <c r="G148" s="35"/>
      <c r="H148" s="35"/>
      <c r="I148" s="35"/>
      <c r="J148" s="35"/>
      <c r="K148" s="35"/>
      <c r="AK148"/>
      <c r="AL148"/>
      <c r="AM148"/>
      <c r="AN148"/>
      <c r="AO148"/>
      <c r="AP148"/>
      <c r="AQ148"/>
      <c r="AR148"/>
      <c r="AS148"/>
      <c r="AT148"/>
    </row>
    <row r="149" spans="2:46" ht="12.75" thickBot="1">
      <c r="B149" s="1" t="s">
        <v>34</v>
      </c>
      <c r="C149" s="47" t="s">
        <v>26</v>
      </c>
      <c r="D149" s="47" t="s">
        <v>27</v>
      </c>
      <c r="E149" s="47" t="s">
        <v>31</v>
      </c>
      <c r="F149" s="29" t="s">
        <v>0</v>
      </c>
      <c r="G149" s="31"/>
      <c r="H149" s="32"/>
      <c r="I149" s="32"/>
      <c r="J149" s="32"/>
      <c r="K149" s="32" t="s">
        <v>1</v>
      </c>
      <c r="L149" s="32"/>
      <c r="M149" s="32"/>
      <c r="N149" s="32"/>
      <c r="O149" s="32"/>
      <c r="P149" s="32"/>
      <c r="Q149" s="33"/>
      <c r="AK149"/>
      <c r="AL149"/>
      <c r="AM149"/>
      <c r="AN149"/>
      <c r="AO149"/>
      <c r="AP149"/>
      <c r="AQ149"/>
      <c r="AR149"/>
      <c r="AS149"/>
      <c r="AT149"/>
    </row>
    <row r="150" spans="2:46" ht="12.75" thickBot="1">
      <c r="B150" s="47"/>
      <c r="C150" s="47"/>
      <c r="D150" s="47"/>
      <c r="E150" s="47"/>
      <c r="F150" s="30" t="s">
        <v>7</v>
      </c>
      <c r="G150" s="25" t="s">
        <v>10</v>
      </c>
      <c r="H150" s="27" t="s">
        <v>19</v>
      </c>
      <c r="I150" s="25" t="s">
        <v>11</v>
      </c>
      <c r="J150" s="25" t="s">
        <v>12</v>
      </c>
      <c r="K150" s="25" t="s">
        <v>13</v>
      </c>
      <c r="L150" s="25" t="s">
        <v>24</v>
      </c>
      <c r="M150" s="25" t="s">
        <v>3</v>
      </c>
      <c r="N150" s="25" t="s">
        <v>36</v>
      </c>
      <c r="O150" s="25" t="s">
        <v>4</v>
      </c>
      <c r="P150" s="25" t="s">
        <v>5</v>
      </c>
      <c r="Q150" s="26" t="s">
        <v>6</v>
      </c>
      <c r="AK150"/>
      <c r="AL150"/>
      <c r="AM150"/>
      <c r="AN150"/>
      <c r="AO150"/>
      <c r="AP150"/>
      <c r="AQ150"/>
      <c r="AR150"/>
      <c r="AS150"/>
      <c r="AT150"/>
    </row>
    <row r="151" spans="2:46" ht="12">
      <c r="B151" s="47"/>
      <c r="C151" s="47"/>
      <c r="D151" s="47"/>
      <c r="E151" s="77">
        <f>(F151*0.55*0.076)</f>
        <v>83.6</v>
      </c>
      <c r="F151" s="79">
        <v>2000</v>
      </c>
      <c r="G151" s="57">
        <v>0.17</v>
      </c>
      <c r="H151" s="57">
        <f>(I151+G151)/2</f>
        <v>0.52</v>
      </c>
      <c r="I151" s="57">
        <v>0.87</v>
      </c>
      <c r="J151" s="57">
        <v>1</v>
      </c>
      <c r="K151" s="57">
        <v>1.13</v>
      </c>
      <c r="L151" s="58">
        <f>(M151+K151)/2</f>
        <v>1.325</v>
      </c>
      <c r="M151" s="59">
        <v>1.52</v>
      </c>
      <c r="N151" s="59">
        <f>(O151+M151)/2</f>
        <v>1.615</v>
      </c>
      <c r="O151" s="59">
        <v>1.71</v>
      </c>
      <c r="P151" s="59">
        <v>1.89</v>
      </c>
      <c r="Q151" s="63">
        <v>1.99</v>
      </c>
      <c r="AK151"/>
      <c r="AL151"/>
      <c r="AM151"/>
      <c r="AN151"/>
      <c r="AO151"/>
      <c r="AP151"/>
      <c r="AQ151"/>
      <c r="AR151"/>
      <c r="AS151"/>
      <c r="AT151"/>
    </row>
    <row r="152" spans="2:46" ht="12">
      <c r="B152" s="47"/>
      <c r="C152" s="47">
        <f>D152*(44-10)/(30-7)</f>
        <v>1.4782608695652173</v>
      </c>
      <c r="D152" s="47">
        <f>(E152-E151)/E151</f>
        <v>1</v>
      </c>
      <c r="E152" s="77">
        <f aca="true" t="shared" si="61" ref="E152:E163">(F152*0.55*0.076)</f>
        <v>167.2</v>
      </c>
      <c r="F152" s="80">
        <v>4000</v>
      </c>
      <c r="G152" s="53">
        <v>0.14</v>
      </c>
      <c r="H152" s="60">
        <v>0.48</v>
      </c>
      <c r="I152" s="60">
        <v>0.82</v>
      </c>
      <c r="J152" s="60">
        <v>1</v>
      </c>
      <c r="K152" s="60">
        <v>1.18</v>
      </c>
      <c r="L152" s="53">
        <f>(M152+K152)/2</f>
        <v>1.295</v>
      </c>
      <c r="M152" s="51">
        <v>1.41</v>
      </c>
      <c r="N152" s="51">
        <f aca="true" t="shared" si="62" ref="N152:N157">(O152+M152)/2</f>
        <v>1.5</v>
      </c>
      <c r="O152" s="51">
        <v>1.59</v>
      </c>
      <c r="P152" s="51">
        <v>1.78</v>
      </c>
      <c r="Q152" s="64">
        <v>2.1</v>
      </c>
      <c r="AK152"/>
      <c r="AL152"/>
      <c r="AM152"/>
      <c r="AN152"/>
      <c r="AO152"/>
      <c r="AP152"/>
      <c r="AQ152"/>
      <c r="AR152"/>
      <c r="AS152"/>
      <c r="AT152"/>
    </row>
    <row r="153" spans="2:46" ht="12">
      <c r="B153" s="47">
        <f>1-C153</f>
        <v>0.2608695652173908</v>
      </c>
      <c r="C153" s="47">
        <f aca="true" t="shared" si="63" ref="C153:C159">D153*(44-10)/(30-7)</f>
        <v>0.7391304347826092</v>
      </c>
      <c r="D153" s="47">
        <f aca="true" t="shared" si="64" ref="D153:D158">(E153-E152)/E152</f>
        <v>0.5000000000000003</v>
      </c>
      <c r="E153" s="77">
        <f t="shared" si="61"/>
        <v>250.80000000000004</v>
      </c>
      <c r="F153" s="80">
        <v>6000</v>
      </c>
      <c r="G153" s="51">
        <f aca="true" t="shared" si="65" ref="G153:G163">B153*G152</f>
        <v>0.036521739130434716</v>
      </c>
      <c r="H153" s="53">
        <v>0.46</v>
      </c>
      <c r="I153" s="53">
        <v>0.8</v>
      </c>
      <c r="J153" s="53">
        <v>1</v>
      </c>
      <c r="K153" s="53">
        <v>1.2</v>
      </c>
      <c r="L153" s="53">
        <f>(M153+K153)/2</f>
        <v>1.2850000000000001</v>
      </c>
      <c r="M153" s="53">
        <v>1.37</v>
      </c>
      <c r="N153" s="60">
        <f t="shared" si="62"/>
        <v>1.465</v>
      </c>
      <c r="O153" s="60">
        <v>1.56</v>
      </c>
      <c r="P153" s="51">
        <v>1.75</v>
      </c>
      <c r="Q153" s="64">
        <v>2.2</v>
      </c>
      <c r="AK153"/>
      <c r="AL153"/>
      <c r="AM153"/>
      <c r="AN153"/>
      <c r="AO153"/>
      <c r="AP153"/>
      <c r="AQ153"/>
      <c r="AR153"/>
      <c r="AS153"/>
      <c r="AT153"/>
    </row>
    <row r="154" spans="2:46" ht="12">
      <c r="B154" s="47">
        <f aca="true" t="shared" si="66" ref="B154:B163">1-C154</f>
        <v>0.5072463768115947</v>
      </c>
      <c r="C154" s="47">
        <f t="shared" si="63"/>
        <v>0.4927536231884054</v>
      </c>
      <c r="D154" s="47">
        <f t="shared" si="64"/>
        <v>0.33333333333333304</v>
      </c>
      <c r="E154" s="77">
        <f t="shared" si="61"/>
        <v>334.4</v>
      </c>
      <c r="F154" s="80">
        <v>8000</v>
      </c>
      <c r="G154" s="51">
        <f t="shared" si="65"/>
        <v>0.018525519848771252</v>
      </c>
      <c r="H154" s="51">
        <f aca="true" t="shared" si="67" ref="H154:H163">B154*H153</f>
        <v>0.23333333333333356</v>
      </c>
      <c r="I154" s="53">
        <v>0.79</v>
      </c>
      <c r="J154" s="53">
        <v>1</v>
      </c>
      <c r="K154" s="53">
        <v>1.21</v>
      </c>
      <c r="L154" s="53">
        <f>(M154+K154)/2</f>
        <v>1.295</v>
      </c>
      <c r="M154" s="53">
        <v>1.38</v>
      </c>
      <c r="N154" s="60">
        <f t="shared" si="62"/>
        <v>1.48</v>
      </c>
      <c r="O154" s="60">
        <v>1.58</v>
      </c>
      <c r="P154" s="51">
        <v>1.77</v>
      </c>
      <c r="Q154" s="64">
        <v>2.31</v>
      </c>
      <c r="AK154"/>
      <c r="AL154"/>
      <c r="AM154"/>
      <c r="AN154"/>
      <c r="AO154"/>
      <c r="AP154"/>
      <c r="AQ154"/>
      <c r="AR154"/>
      <c r="AS154"/>
      <c r="AT154"/>
    </row>
    <row r="155" spans="2:46" ht="12">
      <c r="B155" s="47">
        <f t="shared" si="66"/>
        <v>0.6304347826086956</v>
      </c>
      <c r="C155" s="47">
        <f t="shared" si="63"/>
        <v>0.3695652173913045</v>
      </c>
      <c r="D155" s="47">
        <f t="shared" si="64"/>
        <v>0.2500000000000001</v>
      </c>
      <c r="E155" s="77">
        <f t="shared" si="61"/>
        <v>418</v>
      </c>
      <c r="F155" s="80">
        <v>10000</v>
      </c>
      <c r="G155" s="51">
        <f t="shared" si="65"/>
        <v>0.01167913207857318</v>
      </c>
      <c r="H155" s="51">
        <f t="shared" si="67"/>
        <v>0.14710144927536245</v>
      </c>
      <c r="I155" s="51">
        <f aca="true" t="shared" si="68" ref="I155:I163">I154*B155</f>
        <v>0.49804347826086953</v>
      </c>
      <c r="J155" s="53">
        <v>1</v>
      </c>
      <c r="K155" s="53">
        <v>1.21</v>
      </c>
      <c r="L155" s="53">
        <f>(M155+K155)/2</f>
        <v>1.305</v>
      </c>
      <c r="M155" s="53">
        <v>1.4</v>
      </c>
      <c r="N155" s="60">
        <f t="shared" si="62"/>
        <v>1.505</v>
      </c>
      <c r="O155" s="60">
        <v>1.61</v>
      </c>
      <c r="P155" s="51">
        <v>1.82</v>
      </c>
      <c r="Q155" s="64">
        <v>2.44</v>
      </c>
      <c r="AK155"/>
      <c r="AL155"/>
      <c r="AM155"/>
      <c r="AN155"/>
      <c r="AO155"/>
      <c r="AP155"/>
      <c r="AQ155"/>
      <c r="AR155"/>
      <c r="AS155"/>
      <c r="AT155"/>
    </row>
    <row r="156" spans="2:46" ht="12">
      <c r="B156" s="47">
        <f t="shared" si="66"/>
        <v>0.7043478260869562</v>
      </c>
      <c r="C156" s="47">
        <f t="shared" si="63"/>
        <v>0.2956521739130437</v>
      </c>
      <c r="D156" s="47">
        <f t="shared" si="64"/>
        <v>0.20000000000000018</v>
      </c>
      <c r="E156" s="77">
        <f t="shared" si="61"/>
        <v>501.6000000000001</v>
      </c>
      <c r="F156" s="80">
        <v>12000</v>
      </c>
      <c r="G156" s="51">
        <f t="shared" si="65"/>
        <v>0.008226171290125454</v>
      </c>
      <c r="H156" s="51">
        <f t="shared" si="67"/>
        <v>0.10361058601134221</v>
      </c>
      <c r="I156" s="51">
        <f t="shared" si="68"/>
        <v>0.3507958412098297</v>
      </c>
      <c r="J156" s="51">
        <f aca="true" t="shared" si="69" ref="J156:J163">J155*B156</f>
        <v>0.7043478260869562</v>
      </c>
      <c r="K156" s="53">
        <v>1.21</v>
      </c>
      <c r="L156" s="53">
        <v>1.32</v>
      </c>
      <c r="M156" s="53">
        <v>1.43</v>
      </c>
      <c r="N156" s="60">
        <f t="shared" si="62"/>
        <v>1.545</v>
      </c>
      <c r="O156" s="60">
        <v>1.66</v>
      </c>
      <c r="P156" s="51">
        <v>1.89</v>
      </c>
      <c r="Q156" s="64">
        <v>2.56</v>
      </c>
      <c r="AK156"/>
      <c r="AL156"/>
      <c r="AM156"/>
      <c r="AN156"/>
      <c r="AO156"/>
      <c r="AP156"/>
      <c r="AQ156"/>
      <c r="AR156"/>
      <c r="AS156"/>
      <c r="AT156"/>
    </row>
    <row r="157" spans="2:46" ht="12">
      <c r="B157" s="47">
        <f t="shared" si="66"/>
        <v>0.7536231884057972</v>
      </c>
      <c r="C157" s="47">
        <f t="shared" si="63"/>
        <v>0.24637681159420274</v>
      </c>
      <c r="D157" s="47">
        <f t="shared" si="64"/>
        <v>0.16666666666666657</v>
      </c>
      <c r="E157" s="77">
        <f t="shared" si="61"/>
        <v>585.2</v>
      </c>
      <c r="F157" s="80">
        <v>14000</v>
      </c>
      <c r="G157" s="51">
        <f t="shared" si="65"/>
        <v>0.006199433436036575</v>
      </c>
      <c r="H157" s="51">
        <f t="shared" si="67"/>
        <v>0.07808334018246081</v>
      </c>
      <c r="I157" s="51">
        <f t="shared" si="68"/>
        <v>0.2643678803320456</v>
      </c>
      <c r="J157" s="51">
        <f t="shared" si="69"/>
        <v>0.5308128544423439</v>
      </c>
      <c r="K157" s="51">
        <f aca="true" t="shared" si="70" ref="K157:K163">K156*B157</f>
        <v>0.9118840579710146</v>
      </c>
      <c r="L157" s="53">
        <v>1.34</v>
      </c>
      <c r="M157" s="53">
        <v>1.47</v>
      </c>
      <c r="N157" s="60">
        <f t="shared" si="62"/>
        <v>1.5899999999999999</v>
      </c>
      <c r="O157" s="60">
        <v>1.71</v>
      </c>
      <c r="P157" s="51">
        <v>1.95</v>
      </c>
      <c r="Q157" s="64">
        <v>2.68</v>
      </c>
      <c r="AK157"/>
      <c r="AL157"/>
      <c r="AM157"/>
      <c r="AN157"/>
      <c r="AO157"/>
      <c r="AP157"/>
      <c r="AQ157"/>
      <c r="AR157"/>
      <c r="AS157"/>
      <c r="AT157"/>
    </row>
    <row r="158" spans="2:46" ht="12">
      <c r="B158" s="47">
        <f t="shared" si="66"/>
        <v>0.7888198757763978</v>
      </c>
      <c r="C158" s="47">
        <f t="shared" si="63"/>
        <v>0.21118012422360224</v>
      </c>
      <c r="D158" s="47">
        <f t="shared" si="64"/>
        <v>0.14285714285714268</v>
      </c>
      <c r="E158" s="77">
        <f t="shared" si="61"/>
        <v>668.8</v>
      </c>
      <c r="F158" s="80">
        <v>16000</v>
      </c>
      <c r="G158" s="51">
        <f t="shared" si="65"/>
        <v>0.004890236312898418</v>
      </c>
      <c r="H158" s="51">
        <f t="shared" si="67"/>
        <v>0.061593690702934946</v>
      </c>
      <c r="I158" s="51">
        <f t="shared" si="68"/>
        <v>0.2085386385227938</v>
      </c>
      <c r="J158" s="51">
        <f t="shared" si="69"/>
        <v>0.41871572990172484</v>
      </c>
      <c r="K158" s="51">
        <f t="shared" si="70"/>
        <v>0.7193122693311732</v>
      </c>
      <c r="L158" s="51">
        <f aca="true" t="shared" si="71" ref="L158:L163">L157*B158</f>
        <v>1.057018633540373</v>
      </c>
      <c r="M158" s="53">
        <v>1.48</v>
      </c>
      <c r="N158" s="60">
        <v>1.61</v>
      </c>
      <c r="O158" s="60">
        <v>1.731</v>
      </c>
      <c r="P158" s="65"/>
      <c r="Q158" s="66"/>
      <c r="AK158"/>
      <c r="AL158"/>
      <c r="AM158"/>
      <c r="AN158"/>
      <c r="AO158"/>
      <c r="AP158"/>
      <c r="AQ158"/>
      <c r="AR158"/>
      <c r="AS158"/>
      <c r="AT158"/>
    </row>
    <row r="159" spans="2:46" ht="12">
      <c r="B159" s="47">
        <f t="shared" si="66"/>
        <v>0.8152173913043478</v>
      </c>
      <c r="C159" s="47">
        <f t="shared" si="63"/>
        <v>0.18478260869565225</v>
      </c>
      <c r="D159" s="47">
        <f>(E159-E158)/E158</f>
        <v>0.12500000000000006</v>
      </c>
      <c r="E159" s="77">
        <f t="shared" si="61"/>
        <v>752.4</v>
      </c>
      <c r="F159" s="80">
        <v>18000</v>
      </c>
      <c r="G159" s="51">
        <f t="shared" si="65"/>
        <v>0.00398660568986284</v>
      </c>
      <c r="H159" s="51">
        <f t="shared" si="67"/>
        <v>0.05021224785565349</v>
      </c>
      <c r="I159" s="51">
        <f t="shared" si="68"/>
        <v>0.17000432488271233</v>
      </c>
      <c r="J159" s="51">
        <f t="shared" si="69"/>
        <v>0.34134434502858</v>
      </c>
      <c r="K159" s="51">
        <f t="shared" si="70"/>
        <v>0.5863958717373694</v>
      </c>
      <c r="L159" s="51">
        <f t="shared" si="71"/>
        <v>0.8616999729948693</v>
      </c>
      <c r="M159" s="51">
        <f>M158*B159</f>
        <v>1.2065217391304348</v>
      </c>
      <c r="N159" s="53">
        <v>1.63</v>
      </c>
      <c r="O159" s="60">
        <v>1.75</v>
      </c>
      <c r="P159" s="65"/>
      <c r="Q159" s="66"/>
      <c r="AK159"/>
      <c r="AL159"/>
      <c r="AM159"/>
      <c r="AN159"/>
      <c r="AO159"/>
      <c r="AP159"/>
      <c r="AQ159"/>
      <c r="AR159"/>
      <c r="AS159"/>
      <c r="AT159"/>
    </row>
    <row r="160" spans="2:46" ht="12">
      <c r="B160" s="47">
        <f t="shared" si="66"/>
        <v>0.8357487922705313</v>
      </c>
      <c r="C160" s="47">
        <f>D160*(44-10)/(30-7)</f>
        <v>0.16425120772946866</v>
      </c>
      <c r="D160" s="47">
        <f>(E160-E159)/E159</f>
        <v>0.11111111111111115</v>
      </c>
      <c r="E160" s="77">
        <f t="shared" si="61"/>
        <v>836</v>
      </c>
      <c r="F160" s="80">
        <v>20000</v>
      </c>
      <c r="G160" s="51">
        <f t="shared" si="65"/>
        <v>0.003331800890561697</v>
      </c>
      <c r="H160" s="51">
        <f t="shared" si="67"/>
        <v>0.04196482550255098</v>
      </c>
      <c r="I160" s="51">
        <f t="shared" si="68"/>
        <v>0.14208090920149388</v>
      </c>
      <c r="J160" s="51">
        <f t="shared" si="69"/>
        <v>0.2852781241060113</v>
      </c>
      <c r="K160" s="51">
        <f t="shared" si="70"/>
        <v>0.4900796415969319</v>
      </c>
      <c r="L160" s="51">
        <f t="shared" si="71"/>
        <v>0.7201647117300115</v>
      </c>
      <c r="M160" s="51">
        <f>M159*B160</f>
        <v>1.008349086326402</v>
      </c>
      <c r="N160" s="51">
        <f>N159*B160</f>
        <v>1.362270531400966</v>
      </c>
      <c r="O160" s="53">
        <v>1.77</v>
      </c>
      <c r="P160" s="65"/>
      <c r="Q160" s="66"/>
      <c r="AK160"/>
      <c r="AL160"/>
      <c r="AM160"/>
      <c r="AN160"/>
      <c r="AO160"/>
      <c r="AP160"/>
      <c r="AQ160"/>
      <c r="AR160"/>
      <c r="AS160"/>
      <c r="AT160"/>
    </row>
    <row r="161" spans="2:46" ht="12">
      <c r="B161" s="47">
        <f t="shared" si="66"/>
        <v>0.852173913043478</v>
      </c>
      <c r="C161" s="47">
        <f>D161*(44-10)/(30-7)</f>
        <v>0.14782608695652197</v>
      </c>
      <c r="D161" s="47">
        <f>(E161-E160)/E160</f>
        <v>0.10000000000000016</v>
      </c>
      <c r="E161" s="77">
        <f t="shared" si="61"/>
        <v>919.6000000000001</v>
      </c>
      <c r="F161" s="80">
        <v>22000</v>
      </c>
      <c r="G161" s="51">
        <f t="shared" si="65"/>
        <v>0.0028392738023917063</v>
      </c>
      <c r="H161" s="51">
        <f t="shared" si="67"/>
        <v>0.035761329558695605</v>
      </c>
      <c r="I161" s="51">
        <f t="shared" si="68"/>
        <v>0.12107764436301215</v>
      </c>
      <c r="J161" s="51">
        <f t="shared" si="69"/>
        <v>0.2431065753251226</v>
      </c>
      <c r="K161" s="51">
        <f t="shared" si="70"/>
        <v>0.41763308588260273</v>
      </c>
      <c r="L161" s="51">
        <f t="shared" si="71"/>
        <v>0.6137055804307923</v>
      </c>
      <c r="M161" s="51">
        <f>M160*B161</f>
        <v>0.8592887866085858</v>
      </c>
      <c r="N161" s="51">
        <f>N160*B161</f>
        <v>1.1608914093677793</v>
      </c>
      <c r="O161" s="51">
        <f>O160*B161</f>
        <v>1.508347826086956</v>
      </c>
      <c r="P161" s="65"/>
      <c r="Q161" s="66"/>
      <c r="AK161"/>
      <c r="AL161"/>
      <c r="AM161"/>
      <c r="AN161"/>
      <c r="AO161"/>
      <c r="AP161"/>
      <c r="AQ161"/>
      <c r="AR161"/>
      <c r="AS161"/>
      <c r="AT161"/>
    </row>
    <row r="162" spans="2:46" ht="12">
      <c r="B162" s="47">
        <f t="shared" si="66"/>
        <v>0.8656126482213439</v>
      </c>
      <c r="C162" s="47">
        <f>D162*(44-10)/(30-7)</f>
        <v>0.13438735177865616</v>
      </c>
      <c r="D162" s="47">
        <f>(E162-E161)/E161</f>
        <v>0.09090909090909093</v>
      </c>
      <c r="E162" s="77">
        <f t="shared" si="61"/>
        <v>1003.2000000000002</v>
      </c>
      <c r="F162" s="80">
        <v>24000</v>
      </c>
      <c r="G162" s="51">
        <f t="shared" si="65"/>
        <v>0.0024577113151137693</v>
      </c>
      <c r="H162" s="51">
        <f t="shared" si="67"/>
        <v>0.030955459183218726</v>
      </c>
      <c r="I162" s="51">
        <f t="shared" si="68"/>
        <v>0.10480634037746901</v>
      </c>
      <c r="J162" s="51">
        <f t="shared" si="69"/>
        <v>0.21043612646720097</v>
      </c>
      <c r="K162" s="51">
        <f t="shared" si="70"/>
        <v>0.3615084814556917</v>
      </c>
      <c r="L162" s="51">
        <f t="shared" si="71"/>
        <v>0.5312313127049151</v>
      </c>
      <c r="M162" s="51">
        <f>M161*B162</f>
        <v>0.7438112421631632</v>
      </c>
      <c r="N162" s="51">
        <f>N161*B162</f>
        <v>1.0048822871602516</v>
      </c>
      <c r="O162" s="51">
        <f>O161*B162</f>
        <v>1.305644956178037</v>
      </c>
      <c r="P162" s="65"/>
      <c r="Q162" s="66"/>
      <c r="AK162"/>
      <c r="AL162"/>
      <c r="AM162"/>
      <c r="AN162"/>
      <c r="AO162"/>
      <c r="AP162"/>
      <c r="AQ162"/>
      <c r="AR162"/>
      <c r="AS162"/>
      <c r="AT162"/>
    </row>
    <row r="163" spans="2:46" ht="12.75" thickBot="1">
      <c r="B163" s="47">
        <f t="shared" si="66"/>
        <v>0.8768115942028986</v>
      </c>
      <c r="C163" s="47">
        <f>D163*(44-10)/(30-7)</f>
        <v>0.12318840579710146</v>
      </c>
      <c r="D163" s="47">
        <f>(E163-E162)/E162</f>
        <v>0.08333333333333334</v>
      </c>
      <c r="E163" s="77">
        <f t="shared" si="61"/>
        <v>1086.8000000000002</v>
      </c>
      <c r="F163" s="81">
        <v>26000</v>
      </c>
      <c r="G163" s="48">
        <f t="shared" si="65"/>
        <v>0.0021549497762954066</v>
      </c>
      <c r="H163" s="48">
        <f t="shared" si="67"/>
        <v>0.027142105515720768</v>
      </c>
      <c r="I163" s="48">
        <f t="shared" si="68"/>
        <v>0.09189541438894022</v>
      </c>
      <c r="J163" s="48">
        <f t="shared" si="69"/>
        <v>0.18451283552558925</v>
      </c>
      <c r="K163" s="48">
        <f t="shared" si="70"/>
        <v>0.31697482794303405</v>
      </c>
      <c r="L163" s="48">
        <f t="shared" si="71"/>
        <v>0.4657897741832951</v>
      </c>
      <c r="M163" s="48">
        <f>M162*B163</f>
        <v>0.6521823210271214</v>
      </c>
      <c r="N163" s="48">
        <f>N162*B163</f>
        <v>0.8810924401912351</v>
      </c>
      <c r="O163" s="48">
        <f>O162*B163</f>
        <v>1.1448046354894383</v>
      </c>
      <c r="P163" s="67"/>
      <c r="Q163" s="68"/>
      <c r="AK163"/>
      <c r="AL163"/>
      <c r="AM163"/>
      <c r="AN163"/>
      <c r="AO163"/>
      <c r="AP163"/>
      <c r="AQ163"/>
      <c r="AR163"/>
      <c r="AS163"/>
      <c r="AT163"/>
    </row>
    <row r="164" spans="6:17" ht="12.75" thickBot="1">
      <c r="F164" s="24" t="s">
        <v>25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6"/>
    </row>
    <row r="169" ht="12">
      <c r="B169" s="35" t="s">
        <v>64</v>
      </c>
    </row>
    <row r="170" ht="12">
      <c r="B170" s="1" t="s">
        <v>71</v>
      </c>
    </row>
    <row r="171" ht="13.5" thickBot="1">
      <c r="F171" s="78" t="s">
        <v>70</v>
      </c>
    </row>
    <row r="172" spans="2:17" ht="12.75" thickBot="1">
      <c r="B172" s="1" t="s">
        <v>34</v>
      </c>
      <c r="C172" s="47" t="s">
        <v>26</v>
      </c>
      <c r="D172" s="47" t="s">
        <v>27</v>
      </c>
      <c r="E172" s="47" t="s">
        <v>31</v>
      </c>
      <c r="F172" s="29" t="s">
        <v>0</v>
      </c>
      <c r="G172" s="32"/>
      <c r="H172" s="32"/>
      <c r="I172" s="32"/>
      <c r="J172" s="32"/>
      <c r="K172" s="32" t="s">
        <v>1</v>
      </c>
      <c r="L172" s="32"/>
      <c r="M172" s="32"/>
      <c r="N172" s="32"/>
      <c r="O172" s="32"/>
      <c r="P172" s="32"/>
      <c r="Q172" s="33"/>
    </row>
    <row r="173" spans="2:17" ht="12.75" thickBot="1">
      <c r="B173" s="47"/>
      <c r="C173" s="47"/>
      <c r="D173" s="47"/>
      <c r="E173" s="47"/>
      <c r="F173" s="52" t="s">
        <v>2</v>
      </c>
      <c r="G173" s="19" t="s">
        <v>10</v>
      </c>
      <c r="H173" s="19" t="s">
        <v>19</v>
      </c>
      <c r="I173" s="19" t="s">
        <v>11</v>
      </c>
      <c r="J173" s="19" t="s">
        <v>12</v>
      </c>
      <c r="K173" s="19" t="s">
        <v>13</v>
      </c>
      <c r="L173" s="19" t="s">
        <v>24</v>
      </c>
      <c r="M173" s="19" t="s">
        <v>3</v>
      </c>
      <c r="N173" s="19" t="s">
        <v>35</v>
      </c>
      <c r="O173" s="19" t="s">
        <v>4</v>
      </c>
      <c r="P173" s="19" t="s">
        <v>5</v>
      </c>
      <c r="Q173" s="20" t="s">
        <v>6</v>
      </c>
    </row>
    <row r="174" spans="2:17" ht="12">
      <c r="B174" s="47"/>
      <c r="C174" s="47"/>
      <c r="D174" s="47"/>
      <c r="E174" s="77">
        <f>(F174*0.55*0.076)</f>
        <v>83.6</v>
      </c>
      <c r="F174" s="79">
        <v>2000</v>
      </c>
      <c r="G174" s="57">
        <f aca="true" t="shared" si="72" ref="G174:H181">(G69+G127)/2</f>
        <v>0.39</v>
      </c>
      <c r="H174" s="57">
        <f t="shared" si="72"/>
        <v>0.65</v>
      </c>
      <c r="I174" s="57">
        <f aca="true" t="shared" si="73" ref="I174:Q174">(I69+I127)/2</f>
        <v>0.91</v>
      </c>
      <c r="J174" s="57">
        <f t="shared" si="73"/>
        <v>1</v>
      </c>
      <c r="K174" s="57">
        <f t="shared" si="73"/>
        <v>1.17</v>
      </c>
      <c r="L174" s="57">
        <f t="shared" si="73"/>
        <v>1.15</v>
      </c>
      <c r="M174" s="59">
        <f t="shared" si="73"/>
        <v>1.13</v>
      </c>
      <c r="N174" s="59">
        <f t="shared" si="73"/>
        <v>1.1549999999999998</v>
      </c>
      <c r="O174" s="59">
        <f t="shared" si="73"/>
        <v>1.18</v>
      </c>
      <c r="P174" s="59">
        <f t="shared" si="73"/>
        <v>1.16</v>
      </c>
      <c r="Q174" s="63">
        <f t="shared" si="73"/>
        <v>1.35</v>
      </c>
    </row>
    <row r="175" spans="2:17" ht="12">
      <c r="B175" s="47"/>
      <c r="C175" s="47">
        <f>D175*(44-10)/(30-7)</f>
        <v>1.4782608695652173</v>
      </c>
      <c r="D175" s="47">
        <f>(E175-E174)/E174</f>
        <v>1</v>
      </c>
      <c r="E175" s="77">
        <f aca="true" t="shared" si="74" ref="E175:E186">(F175*0.55*0.076)</f>
        <v>167.2</v>
      </c>
      <c r="F175" s="80">
        <v>4000</v>
      </c>
      <c r="G175" s="51">
        <f t="shared" si="72"/>
        <v>0.2969117647058824</v>
      </c>
      <c r="H175" s="60">
        <f t="shared" si="72"/>
        <v>0.595</v>
      </c>
      <c r="I175" s="60">
        <f aca="true" t="shared" si="75" ref="I175:Q175">(I70+I128)/2</f>
        <v>0.86</v>
      </c>
      <c r="J175" s="60">
        <f t="shared" si="75"/>
        <v>1</v>
      </c>
      <c r="K175" s="60">
        <f t="shared" si="75"/>
        <v>1.19</v>
      </c>
      <c r="L175" s="60">
        <f t="shared" si="75"/>
        <v>1.295</v>
      </c>
      <c r="M175" s="51">
        <f t="shared" si="75"/>
        <v>1.4</v>
      </c>
      <c r="N175" s="51">
        <f t="shared" si="75"/>
        <v>1.475</v>
      </c>
      <c r="O175" s="51">
        <f t="shared" si="75"/>
        <v>1.55</v>
      </c>
      <c r="P175" s="51">
        <f t="shared" si="75"/>
        <v>1.65</v>
      </c>
      <c r="Q175" s="64">
        <f t="shared" si="75"/>
        <v>1.93</v>
      </c>
    </row>
    <row r="176" spans="2:17" ht="12">
      <c r="B176" s="47">
        <f>1-C176</f>
        <v>0.2608695652173908</v>
      </c>
      <c r="C176" s="47">
        <f aca="true" t="shared" si="76" ref="C176:C182">D176*(44-10)/(30-7)</f>
        <v>0.7391304347826092</v>
      </c>
      <c r="D176" s="47">
        <f aca="true" t="shared" si="77" ref="D176:D181">(E176-E175)/E175</f>
        <v>0.5000000000000003</v>
      </c>
      <c r="E176" s="77">
        <f t="shared" si="74"/>
        <v>250.80000000000004</v>
      </c>
      <c r="F176" s="80">
        <v>6000</v>
      </c>
      <c r="G176" s="51">
        <f t="shared" si="72"/>
        <v>0.07745524296675177</v>
      </c>
      <c r="H176" s="51">
        <f>(H71+H129)/2</f>
        <v>0.3526086956521738</v>
      </c>
      <c r="I176" s="60">
        <f aca="true" t="shared" si="78" ref="I176:Q176">(I71+I129)/2</f>
        <v>0.8</v>
      </c>
      <c r="J176" s="60">
        <f t="shared" si="78"/>
        <v>1</v>
      </c>
      <c r="K176" s="60">
        <f t="shared" si="78"/>
        <v>1.21</v>
      </c>
      <c r="L176" s="60">
        <f t="shared" si="78"/>
        <v>1.375</v>
      </c>
      <c r="M176" s="60">
        <f t="shared" si="78"/>
        <v>1.54</v>
      </c>
      <c r="N176" s="60">
        <f t="shared" si="78"/>
        <v>1.65</v>
      </c>
      <c r="O176" s="60">
        <f t="shared" si="78"/>
        <v>1.76</v>
      </c>
      <c r="P176" s="60">
        <f t="shared" si="78"/>
        <v>1.91</v>
      </c>
      <c r="Q176" s="82">
        <f t="shared" si="78"/>
        <v>2.25</v>
      </c>
    </row>
    <row r="177" spans="2:36" ht="12">
      <c r="B177" s="47">
        <f aca="true" t="shared" si="79" ref="B177:B186">1-C177</f>
        <v>0.5072463768115947</v>
      </c>
      <c r="C177" s="47">
        <f t="shared" si="76"/>
        <v>0.4927536231884054</v>
      </c>
      <c r="D177" s="47">
        <f t="shared" si="77"/>
        <v>0.33333333333333304</v>
      </c>
      <c r="E177" s="77">
        <f t="shared" si="74"/>
        <v>334.4</v>
      </c>
      <c r="F177" s="80">
        <v>8000</v>
      </c>
      <c r="G177" s="51">
        <f t="shared" si="72"/>
        <v>0.039288891359946586</v>
      </c>
      <c r="H177" s="51">
        <f t="shared" si="72"/>
        <v>0.17885948330182747</v>
      </c>
      <c r="I177" s="51">
        <f aca="true" t="shared" si="80" ref="I177:Q177">(I72+I130)/2</f>
        <v>0.6028985507246379</v>
      </c>
      <c r="J177" s="60">
        <f t="shared" si="80"/>
        <v>1</v>
      </c>
      <c r="K177" s="60">
        <f t="shared" si="80"/>
        <v>1.22</v>
      </c>
      <c r="L177" s="60">
        <f t="shared" si="80"/>
        <v>1.4249999999999998</v>
      </c>
      <c r="M177" s="60">
        <f t="shared" si="80"/>
        <v>1.63</v>
      </c>
      <c r="N177" s="60">
        <f t="shared" si="80"/>
        <v>1.755</v>
      </c>
      <c r="O177" s="60">
        <f t="shared" si="80"/>
        <v>1.88</v>
      </c>
      <c r="P177" s="60">
        <f t="shared" si="80"/>
        <v>2.08</v>
      </c>
      <c r="Q177" s="82">
        <f t="shared" si="80"/>
        <v>2.46</v>
      </c>
      <c r="AJ177" s="83"/>
    </row>
    <row r="178" spans="2:17" ht="12">
      <c r="B178" s="47">
        <f t="shared" si="79"/>
        <v>0.6304347826086956</v>
      </c>
      <c r="C178" s="47">
        <f t="shared" si="76"/>
        <v>0.3695652173913045</v>
      </c>
      <c r="D178" s="47">
        <f t="shared" si="77"/>
        <v>0.2500000000000001</v>
      </c>
      <c r="E178" s="77">
        <f t="shared" si="74"/>
        <v>418</v>
      </c>
      <c r="F178" s="80">
        <v>10000</v>
      </c>
      <c r="G178" s="51">
        <f t="shared" si="72"/>
        <v>0.024769083683444583</v>
      </c>
      <c r="H178" s="51">
        <f t="shared" si="72"/>
        <v>0.11275923947289121</v>
      </c>
      <c r="I178" s="51">
        <f aca="true" t="shared" si="81" ref="I178:Q178">(I73+I131)/2</f>
        <v>0.38008821676118476</v>
      </c>
      <c r="J178" s="51">
        <f t="shared" si="81"/>
        <v>0.8152173913043478</v>
      </c>
      <c r="K178" s="60">
        <f t="shared" si="81"/>
        <v>1.24</v>
      </c>
      <c r="L178" s="60">
        <f t="shared" si="81"/>
        <v>1.4649999999999999</v>
      </c>
      <c r="M178" s="60">
        <f t="shared" si="81"/>
        <v>1.69</v>
      </c>
      <c r="N178" s="60">
        <f t="shared" si="81"/>
        <v>1.825</v>
      </c>
      <c r="O178" s="60">
        <f t="shared" si="81"/>
        <v>1.96</v>
      </c>
      <c r="P178" s="60">
        <f t="shared" si="81"/>
        <v>2.2</v>
      </c>
      <c r="Q178" s="82">
        <f t="shared" si="81"/>
        <v>2.62</v>
      </c>
    </row>
    <row r="179" spans="2:17" ht="12">
      <c r="B179" s="47">
        <f t="shared" si="79"/>
        <v>0.7043478260869562</v>
      </c>
      <c r="C179" s="47">
        <f t="shared" si="76"/>
        <v>0.2956521739130437</v>
      </c>
      <c r="D179" s="47">
        <f t="shared" si="77"/>
        <v>0.20000000000000018</v>
      </c>
      <c r="E179" s="77">
        <f t="shared" si="74"/>
        <v>501.6000000000001</v>
      </c>
      <c r="F179" s="80">
        <v>12000</v>
      </c>
      <c r="G179" s="51">
        <f t="shared" si="72"/>
        <v>0.017446050246600092</v>
      </c>
      <c r="H179" s="51">
        <f t="shared" si="72"/>
        <v>0.07942172519394942</v>
      </c>
      <c r="I179" s="51">
        <f aca="true" t="shared" si="82" ref="I179:Q179">(I74+I132)/2</f>
        <v>0.2677143091970083</v>
      </c>
      <c r="J179" s="51">
        <f t="shared" si="82"/>
        <v>0.5741965973534969</v>
      </c>
      <c r="K179" s="51">
        <f t="shared" si="82"/>
        <v>1.061695652173913</v>
      </c>
      <c r="L179" s="60">
        <f t="shared" si="82"/>
        <v>1.49</v>
      </c>
      <c r="M179" s="60">
        <f t="shared" si="82"/>
        <v>1.73</v>
      </c>
      <c r="N179" s="60">
        <f t="shared" si="82"/>
        <v>1.88</v>
      </c>
      <c r="O179" s="60">
        <f t="shared" si="82"/>
        <v>2.03</v>
      </c>
      <c r="P179" s="60">
        <f t="shared" si="82"/>
        <v>2.29</v>
      </c>
      <c r="Q179" s="82">
        <f t="shared" si="82"/>
        <v>2.74</v>
      </c>
    </row>
    <row r="180" spans="2:17" ht="12">
      <c r="B180" s="47">
        <f t="shared" si="79"/>
        <v>0.7536231884057972</v>
      </c>
      <c r="C180" s="47">
        <f t="shared" si="76"/>
        <v>0.24637681159420274</v>
      </c>
      <c r="D180" s="47">
        <f t="shared" si="77"/>
        <v>0.16666666666666657</v>
      </c>
      <c r="E180" s="77">
        <f t="shared" si="74"/>
        <v>585.2</v>
      </c>
      <c r="F180" s="80">
        <v>14000</v>
      </c>
      <c r="G180" s="51">
        <f t="shared" si="72"/>
        <v>0.013147748011930506</v>
      </c>
      <c r="H180" s="51">
        <f t="shared" si="72"/>
        <v>0.0598540537693532</v>
      </c>
      <c r="I180" s="51">
        <f aca="true" t="shared" si="83" ref="I180:Q180">(I75+I133)/2</f>
        <v>0.20175571127890482</v>
      </c>
      <c r="J180" s="51">
        <f t="shared" si="83"/>
        <v>0.4327278704693021</v>
      </c>
      <c r="K180" s="51">
        <f t="shared" si="83"/>
        <v>0.8001184625078765</v>
      </c>
      <c r="L180" s="51">
        <f t="shared" si="83"/>
        <v>1.316449275362319</v>
      </c>
      <c r="M180" s="60">
        <f t="shared" si="83"/>
        <v>1.76</v>
      </c>
      <c r="N180" s="60">
        <f t="shared" si="83"/>
        <v>1.9249999999999998</v>
      </c>
      <c r="O180" s="60">
        <f t="shared" si="83"/>
        <v>2.09</v>
      </c>
      <c r="P180" s="60">
        <f t="shared" si="83"/>
        <v>2.35</v>
      </c>
      <c r="Q180" s="82">
        <f t="shared" si="83"/>
        <v>2.84</v>
      </c>
    </row>
    <row r="181" spans="2:17" ht="12">
      <c r="B181" s="47">
        <f t="shared" si="79"/>
        <v>0.7888198757763978</v>
      </c>
      <c r="C181" s="47">
        <f t="shared" si="76"/>
        <v>0.21118012422360224</v>
      </c>
      <c r="D181" s="47">
        <f t="shared" si="77"/>
        <v>0.14285714285714268</v>
      </c>
      <c r="E181" s="77">
        <f t="shared" si="74"/>
        <v>668.8</v>
      </c>
      <c r="F181" s="80">
        <v>16000</v>
      </c>
      <c r="G181" s="51">
        <f t="shared" si="72"/>
        <v>0.010371204953510403</v>
      </c>
      <c r="H181" s="51">
        <f t="shared" si="72"/>
        <v>0.047214067259055026</v>
      </c>
      <c r="I181" s="51">
        <f aca="true" t="shared" si="84" ref="I181:O181">(I76+I134)/2</f>
        <v>0.15914891510820448</v>
      </c>
      <c r="J181" s="51">
        <f t="shared" si="84"/>
        <v>0.34134434502858</v>
      </c>
      <c r="K181" s="51">
        <f t="shared" si="84"/>
        <v>0.6311493462018656</v>
      </c>
      <c r="L181" s="51">
        <f t="shared" si="84"/>
        <v>1.0384413538572332</v>
      </c>
      <c r="M181" s="51">
        <f t="shared" si="84"/>
        <v>1.5941614906832302</v>
      </c>
      <c r="N181" s="60">
        <f t="shared" si="84"/>
        <v>1.97</v>
      </c>
      <c r="O181" s="60">
        <f t="shared" si="84"/>
        <v>2.14</v>
      </c>
      <c r="P181" s="61"/>
      <c r="Q181" s="62"/>
    </row>
    <row r="182" spans="2:17" ht="12">
      <c r="B182" s="47">
        <f t="shared" si="79"/>
        <v>0.8152173913043478</v>
      </c>
      <c r="C182" s="47">
        <f t="shared" si="76"/>
        <v>0.18478260869565225</v>
      </c>
      <c r="D182" s="47">
        <f>(E182-E181)/E181</f>
        <v>0.12500000000000006</v>
      </c>
      <c r="E182" s="77">
        <f t="shared" si="74"/>
        <v>752.4</v>
      </c>
      <c r="F182" s="80">
        <v>18000</v>
      </c>
      <c r="G182" s="51">
        <f>(G77+G135)/2</f>
        <v>0.00845478664688348</v>
      </c>
      <c r="H182" s="51">
        <f aca="true" t="shared" si="85" ref="H182:O182">(H77+H135)/2</f>
        <v>0.03848972874379485</v>
      </c>
      <c r="I182" s="51">
        <f t="shared" si="85"/>
        <v>0.12974096340342756</v>
      </c>
      <c r="J182" s="51">
        <f t="shared" si="85"/>
        <v>0.2782698464906902</v>
      </c>
      <c r="K182" s="51">
        <f t="shared" si="85"/>
        <v>0.5145239235341295</v>
      </c>
      <c r="L182" s="51">
        <f t="shared" si="85"/>
        <v>0.8465554515140488</v>
      </c>
      <c r="M182" s="51">
        <f t="shared" si="85"/>
        <v>1.299588171752633</v>
      </c>
      <c r="N182" s="51">
        <f t="shared" si="85"/>
        <v>1.8079891304347826</v>
      </c>
      <c r="O182" s="60">
        <f t="shared" si="85"/>
        <v>2.19</v>
      </c>
      <c r="P182" s="61"/>
      <c r="Q182" s="62"/>
    </row>
    <row r="183" spans="2:17" ht="12">
      <c r="B183" s="47">
        <f t="shared" si="79"/>
        <v>0.8357487922705313</v>
      </c>
      <c r="C183" s="47">
        <f>D183*(44-10)/(30-7)</f>
        <v>0.16425120772946866</v>
      </c>
      <c r="D183" s="47">
        <f>(E183-E182)/E182</f>
        <v>0.11111111111111115</v>
      </c>
      <c r="E183" s="77">
        <f t="shared" si="74"/>
        <v>836</v>
      </c>
      <c r="F183" s="80">
        <v>20000</v>
      </c>
      <c r="G183" s="51">
        <f>(G78+G136)/2</f>
        <v>0.007066077729037884</v>
      </c>
      <c r="H183" s="51">
        <f aca="true" t="shared" si="86" ref="H183:O183">(H78+H136)/2</f>
        <v>0.03216774431244691</v>
      </c>
      <c r="I183" s="51">
        <f t="shared" si="86"/>
        <v>0.10843085347242978</v>
      </c>
      <c r="J183" s="51">
        <f t="shared" si="86"/>
        <v>0.2325636881299005</v>
      </c>
      <c r="K183" s="51">
        <f t="shared" si="86"/>
        <v>0.4300127476879439</v>
      </c>
      <c r="L183" s="51">
        <f t="shared" si="86"/>
        <v>0.7075076961929007</v>
      </c>
      <c r="M183" s="51">
        <f t="shared" si="86"/>
        <v>1.086129244991331</v>
      </c>
      <c r="N183" s="51">
        <f t="shared" si="86"/>
        <v>1.5110247321991177</v>
      </c>
      <c r="O183" s="51">
        <f t="shared" si="86"/>
        <v>2.0301449275362318</v>
      </c>
      <c r="P183" s="61"/>
      <c r="Q183" s="62"/>
    </row>
    <row r="184" spans="2:17" ht="12">
      <c r="B184" s="47">
        <f t="shared" si="79"/>
        <v>0.852173913043478</v>
      </c>
      <c r="C184" s="47">
        <f>D184*(44-10)/(30-7)</f>
        <v>0.14782608695652197</v>
      </c>
      <c r="D184" s="47">
        <f>(E184-E183)/E183</f>
        <v>0.10000000000000016</v>
      </c>
      <c r="E184" s="77">
        <f t="shared" si="74"/>
        <v>919.6000000000001</v>
      </c>
      <c r="F184" s="80">
        <v>22000</v>
      </c>
      <c r="G184" s="51">
        <f>(G79+G137)/2</f>
        <v>0.006021527108223586</v>
      </c>
      <c r="H184" s="51">
        <f aca="true" t="shared" si="87" ref="H184:O184">(H79+H137)/2</f>
        <v>0.027412512544519964</v>
      </c>
      <c r="I184" s="51">
        <f t="shared" si="87"/>
        <v>0.09240194469824448</v>
      </c>
      <c r="J184" s="51">
        <f t="shared" si="87"/>
        <v>0.19818470814548036</v>
      </c>
      <c r="K184" s="51">
        <f t="shared" si="87"/>
        <v>0.36644564585581296</v>
      </c>
      <c r="L184" s="51">
        <f t="shared" si="87"/>
        <v>0.6029196019730804</v>
      </c>
      <c r="M184" s="51">
        <f t="shared" si="87"/>
        <v>0.9255710087752209</v>
      </c>
      <c r="N184" s="51">
        <f t="shared" si="87"/>
        <v>1.2876558587435953</v>
      </c>
      <c r="O184" s="51">
        <f t="shared" si="87"/>
        <v>1.7300365469439187</v>
      </c>
      <c r="P184" s="61"/>
      <c r="Q184" s="62"/>
    </row>
    <row r="185" spans="2:17" ht="12">
      <c r="B185" s="47">
        <f t="shared" si="79"/>
        <v>0.8656126482213439</v>
      </c>
      <c r="C185" s="47">
        <f>D185*(44-10)/(30-7)</f>
        <v>0.13438735177865616</v>
      </c>
      <c r="D185" s="47">
        <f>(E185-E184)/E184</f>
        <v>0.09090909090909093</v>
      </c>
      <c r="E185" s="77">
        <f t="shared" si="74"/>
        <v>1003.2000000000002</v>
      </c>
      <c r="F185" s="80">
        <v>24000</v>
      </c>
      <c r="G185" s="51">
        <f>(G80+G138)/2</f>
        <v>0.005212310026486028</v>
      </c>
      <c r="H185" s="51">
        <f aca="true" t="shared" si="88" ref="H185:O185">(H80+H138)/2</f>
        <v>0.023728617578062734</v>
      </c>
      <c r="I185" s="51">
        <f t="shared" si="88"/>
        <v>0.07998429205104957</v>
      </c>
      <c r="J185" s="51">
        <f t="shared" si="88"/>
        <v>0.1715511900547834</v>
      </c>
      <c r="K185" s="51">
        <f t="shared" si="88"/>
        <v>0.317199985938431</v>
      </c>
      <c r="L185" s="51">
        <f t="shared" si="88"/>
        <v>0.5218948333284766</v>
      </c>
      <c r="M185" s="51">
        <f t="shared" si="88"/>
        <v>0.8011859720228196</v>
      </c>
      <c r="N185" s="51">
        <f t="shared" si="88"/>
        <v>1.1146111978847724</v>
      </c>
      <c r="O185" s="51">
        <f t="shared" si="88"/>
        <v>1.4975415169198347</v>
      </c>
      <c r="P185" s="61"/>
      <c r="Q185" s="62"/>
    </row>
    <row r="186" spans="2:17" ht="12.75" thickBot="1">
      <c r="B186" s="47">
        <f t="shared" si="79"/>
        <v>0.8768115942028986</v>
      </c>
      <c r="C186" s="47">
        <f>D186*(44-10)/(30-7)</f>
        <v>0.12318840579710146</v>
      </c>
      <c r="D186" s="47">
        <f>(E186-E185)/E185</f>
        <v>0.08333333333333334</v>
      </c>
      <c r="E186" s="77">
        <f t="shared" si="74"/>
        <v>1086.8000000000002</v>
      </c>
      <c r="F186" s="81">
        <v>26000</v>
      </c>
      <c r="G186" s="48">
        <f>(G81+G139)/2</f>
        <v>0.004570213863802967</v>
      </c>
      <c r="H186" s="48">
        <f aca="true" t="shared" si="89" ref="H186:O186">(H81+H139)/2</f>
        <v>0.02080552700685211</v>
      </c>
      <c r="I186" s="48">
        <f t="shared" si="89"/>
        <v>0.07013115462447099</v>
      </c>
      <c r="J186" s="48">
        <f t="shared" si="89"/>
        <v>0.15041807243933905</v>
      </c>
      <c r="K186" s="48">
        <f t="shared" si="89"/>
        <v>0.2781246253518127</v>
      </c>
      <c r="L186" s="48">
        <f t="shared" si="89"/>
        <v>0.45760344081699766</v>
      </c>
      <c r="M186" s="48">
        <f t="shared" si="89"/>
        <v>0.7024891493823274</v>
      </c>
      <c r="N186" s="48">
        <f t="shared" si="89"/>
        <v>0.9773040213337497</v>
      </c>
      <c r="O186" s="48">
        <f t="shared" si="89"/>
        <v>1.3130617648355072</v>
      </c>
      <c r="P186" s="54"/>
      <c r="Q186" s="55"/>
    </row>
    <row r="187" spans="6:17" ht="12">
      <c r="F187" s="15" t="s">
        <v>53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7"/>
    </row>
    <row r="188" spans="6:17" ht="12">
      <c r="F188" s="18" t="s">
        <v>54</v>
      </c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20"/>
    </row>
    <row r="189" spans="6:17" ht="12">
      <c r="F189" s="34" t="s">
        <v>22</v>
      </c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20"/>
    </row>
    <row r="190" spans="6:17" ht="12.75" thickBot="1">
      <c r="F190" s="24" t="s">
        <v>23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6"/>
    </row>
    <row r="195" spans="6:11" ht="12.75" thickBot="1">
      <c r="F195" s="35" t="s">
        <v>65</v>
      </c>
      <c r="G195" s="35"/>
      <c r="H195" s="35"/>
      <c r="I195" s="35"/>
      <c r="J195" s="35"/>
      <c r="K195" s="35"/>
    </row>
    <row r="196" spans="2:17" ht="12.75" thickBot="1">
      <c r="B196" s="1" t="s">
        <v>34</v>
      </c>
      <c r="C196" s="47" t="s">
        <v>26</v>
      </c>
      <c r="D196" s="47" t="s">
        <v>27</v>
      </c>
      <c r="E196" s="47" t="s">
        <v>31</v>
      </c>
      <c r="F196" s="29" t="s">
        <v>0</v>
      </c>
      <c r="G196" s="31"/>
      <c r="H196" s="32"/>
      <c r="I196" s="32"/>
      <c r="J196" s="32"/>
      <c r="K196" s="32" t="s">
        <v>1</v>
      </c>
      <c r="L196" s="32"/>
      <c r="M196" s="32"/>
      <c r="N196" s="32"/>
      <c r="O196" s="32"/>
      <c r="P196" s="32"/>
      <c r="Q196" s="33"/>
    </row>
    <row r="197" spans="2:17" ht="12.75" thickBot="1">
      <c r="B197" s="47"/>
      <c r="C197" s="47"/>
      <c r="D197" s="47"/>
      <c r="E197" s="47"/>
      <c r="F197" s="30" t="s">
        <v>7</v>
      </c>
      <c r="G197" s="25" t="s">
        <v>10</v>
      </c>
      <c r="H197" s="27" t="s">
        <v>19</v>
      </c>
      <c r="I197" s="25" t="s">
        <v>11</v>
      </c>
      <c r="J197" s="25" t="s">
        <v>12</v>
      </c>
      <c r="K197" s="25" t="s">
        <v>13</v>
      </c>
      <c r="L197" s="25" t="s">
        <v>24</v>
      </c>
      <c r="M197" s="25" t="s">
        <v>3</v>
      </c>
      <c r="N197" s="25" t="s">
        <v>36</v>
      </c>
      <c r="O197" s="25" t="s">
        <v>4</v>
      </c>
      <c r="P197" s="25" t="s">
        <v>5</v>
      </c>
      <c r="Q197" s="26" t="s">
        <v>6</v>
      </c>
    </row>
    <row r="198" spans="2:17" ht="12">
      <c r="B198" s="47"/>
      <c r="C198" s="47"/>
      <c r="D198" s="47"/>
      <c r="E198" s="77">
        <f>(F198*0.55*0.076)</f>
        <v>83.6</v>
      </c>
      <c r="F198" s="79">
        <v>2000</v>
      </c>
      <c r="G198" s="57">
        <f>(G93+G151)/2</f>
        <v>0.17</v>
      </c>
      <c r="H198" s="57">
        <f aca="true" t="shared" si="90" ref="H198:Q198">(H93+H151)/2</f>
        <v>0.52</v>
      </c>
      <c r="I198" s="57">
        <f t="shared" si="90"/>
        <v>0.87</v>
      </c>
      <c r="J198" s="57">
        <f t="shared" si="90"/>
        <v>1</v>
      </c>
      <c r="K198" s="57">
        <f t="shared" si="90"/>
        <v>1.13</v>
      </c>
      <c r="L198" s="57">
        <f t="shared" si="90"/>
        <v>1.325</v>
      </c>
      <c r="M198" s="59">
        <f t="shared" si="90"/>
        <v>1.52</v>
      </c>
      <c r="N198" s="59">
        <f t="shared" si="90"/>
        <v>1.615</v>
      </c>
      <c r="O198" s="59">
        <f t="shared" si="90"/>
        <v>1.71</v>
      </c>
      <c r="P198" s="59">
        <f t="shared" si="90"/>
        <v>1.89</v>
      </c>
      <c r="Q198" s="63">
        <f t="shared" si="90"/>
        <v>1.99</v>
      </c>
    </row>
    <row r="199" spans="2:17" ht="12">
      <c r="B199" s="47"/>
      <c r="C199" s="47">
        <f>D199*(44-10)/(30-7)</f>
        <v>1.4782608695652173</v>
      </c>
      <c r="D199" s="47">
        <f>(E199-E198)/E198</f>
        <v>1</v>
      </c>
      <c r="E199" s="77">
        <f aca="true" t="shared" si="91" ref="E199:E210">(F199*0.55*0.076)</f>
        <v>167.2</v>
      </c>
      <c r="F199" s="80">
        <v>4000</v>
      </c>
      <c r="G199" s="51">
        <f aca="true" t="shared" si="92" ref="G199:Q210">(G94+G152)/2</f>
        <v>0.12743243243243244</v>
      </c>
      <c r="H199" s="60">
        <f t="shared" si="92"/>
        <v>0.48</v>
      </c>
      <c r="I199" s="60">
        <f t="shared" si="92"/>
        <v>0.82</v>
      </c>
      <c r="J199" s="60">
        <f t="shared" si="92"/>
        <v>1</v>
      </c>
      <c r="K199" s="60">
        <f t="shared" si="92"/>
        <v>1.18</v>
      </c>
      <c r="L199" s="60">
        <f t="shared" si="92"/>
        <v>1.295</v>
      </c>
      <c r="M199" s="51">
        <f t="shared" si="92"/>
        <v>1.41</v>
      </c>
      <c r="N199" s="51">
        <f t="shared" si="92"/>
        <v>1.5</v>
      </c>
      <c r="O199" s="51">
        <f t="shared" si="92"/>
        <v>1.59</v>
      </c>
      <c r="P199" s="51">
        <f t="shared" si="92"/>
        <v>1.78</v>
      </c>
      <c r="Q199" s="64">
        <f t="shared" si="92"/>
        <v>2.1</v>
      </c>
    </row>
    <row r="200" spans="2:17" ht="12">
      <c r="B200" s="47">
        <f>1-C200</f>
        <v>0.2608695652173908</v>
      </c>
      <c r="C200" s="47">
        <f aca="true" t="shared" si="93" ref="C200:C206">D200*(44-10)/(30-7)</f>
        <v>0.7391304347826092</v>
      </c>
      <c r="D200" s="47">
        <f aca="true" t="shared" si="94" ref="D200:D205">(E200-E199)/E199</f>
        <v>0.5000000000000003</v>
      </c>
      <c r="E200" s="77">
        <f t="shared" si="91"/>
        <v>250.80000000000004</v>
      </c>
      <c r="F200" s="80">
        <v>6000</v>
      </c>
      <c r="G200" s="51">
        <f t="shared" si="92"/>
        <v>0.03324324324324318</v>
      </c>
      <c r="H200" s="51">
        <f t="shared" si="92"/>
        <v>0.2926086956521738</v>
      </c>
      <c r="I200" s="60">
        <f t="shared" si="92"/>
        <v>0.8</v>
      </c>
      <c r="J200" s="60">
        <f t="shared" si="92"/>
        <v>1</v>
      </c>
      <c r="K200" s="60">
        <f t="shared" si="92"/>
        <v>1.2</v>
      </c>
      <c r="L200" s="60">
        <f t="shared" si="92"/>
        <v>1.2850000000000001</v>
      </c>
      <c r="M200" s="60">
        <f t="shared" si="92"/>
        <v>1.37</v>
      </c>
      <c r="N200" s="60">
        <f t="shared" si="92"/>
        <v>1.465</v>
      </c>
      <c r="O200" s="60">
        <f t="shared" si="92"/>
        <v>1.56</v>
      </c>
      <c r="P200" s="60">
        <f t="shared" si="92"/>
        <v>1.75</v>
      </c>
      <c r="Q200" s="82">
        <f t="shared" si="92"/>
        <v>2.2</v>
      </c>
    </row>
    <row r="201" spans="2:17" ht="12">
      <c r="B201" s="47">
        <f aca="true" t="shared" si="95" ref="B201:B210">1-C201</f>
        <v>0.5072463768115947</v>
      </c>
      <c r="C201" s="47">
        <f t="shared" si="93"/>
        <v>0.4927536231884054</v>
      </c>
      <c r="D201" s="47">
        <f t="shared" si="94"/>
        <v>0.33333333333333304</v>
      </c>
      <c r="E201" s="77">
        <f t="shared" si="91"/>
        <v>334.4</v>
      </c>
      <c r="F201" s="80">
        <v>8000</v>
      </c>
      <c r="G201" s="51">
        <f t="shared" si="92"/>
        <v>0.01686251468860163</v>
      </c>
      <c r="H201" s="51">
        <f t="shared" si="92"/>
        <v>0.14842470069313177</v>
      </c>
      <c r="I201" s="51">
        <f t="shared" si="92"/>
        <v>0.5978985507246379</v>
      </c>
      <c r="J201" s="60">
        <f t="shared" si="92"/>
        <v>1</v>
      </c>
      <c r="K201" s="60">
        <f t="shared" si="92"/>
        <v>1.21</v>
      </c>
      <c r="L201" s="60">
        <f t="shared" si="92"/>
        <v>1.295</v>
      </c>
      <c r="M201" s="60">
        <f t="shared" si="92"/>
        <v>1.38</v>
      </c>
      <c r="N201" s="60">
        <f t="shared" si="92"/>
        <v>1.48</v>
      </c>
      <c r="O201" s="60">
        <f t="shared" si="92"/>
        <v>1.58</v>
      </c>
      <c r="P201" s="60">
        <f t="shared" si="92"/>
        <v>1.77</v>
      </c>
      <c r="Q201" s="82">
        <f t="shared" si="92"/>
        <v>2.31</v>
      </c>
    </row>
    <row r="202" spans="2:17" ht="12">
      <c r="B202" s="47">
        <f t="shared" si="95"/>
        <v>0.6304347826086956</v>
      </c>
      <c r="C202" s="47">
        <f t="shared" si="93"/>
        <v>0.3695652173913045</v>
      </c>
      <c r="D202" s="47">
        <f t="shared" si="94"/>
        <v>0.2500000000000001</v>
      </c>
      <c r="E202" s="77">
        <f t="shared" si="91"/>
        <v>418</v>
      </c>
      <c r="F202" s="80">
        <v>10000</v>
      </c>
      <c r="G202" s="51">
        <f t="shared" si="92"/>
        <v>0.010630715781944505</v>
      </c>
      <c r="H202" s="51">
        <f t="shared" si="92"/>
        <v>0.09357209391523524</v>
      </c>
      <c r="I202" s="51">
        <f t="shared" si="92"/>
        <v>0.37693604284814125</v>
      </c>
      <c r="J202" s="51">
        <f t="shared" si="92"/>
        <v>0.8152173913043478</v>
      </c>
      <c r="K202" s="60">
        <f t="shared" si="92"/>
        <v>1.21</v>
      </c>
      <c r="L202" s="60">
        <f t="shared" si="92"/>
        <v>1.305</v>
      </c>
      <c r="M202" s="60">
        <f t="shared" si="92"/>
        <v>1.4</v>
      </c>
      <c r="N202" s="60">
        <f t="shared" si="92"/>
        <v>1.505</v>
      </c>
      <c r="O202" s="60">
        <f t="shared" si="92"/>
        <v>1.61</v>
      </c>
      <c r="P202" s="60">
        <f t="shared" si="92"/>
        <v>1.82</v>
      </c>
      <c r="Q202" s="82">
        <f t="shared" si="92"/>
        <v>2.44</v>
      </c>
    </row>
    <row r="203" spans="2:17" ht="12">
      <c r="B203" s="47">
        <f t="shared" si="95"/>
        <v>0.7043478260869562</v>
      </c>
      <c r="C203" s="47">
        <f t="shared" si="93"/>
        <v>0.2956521739130437</v>
      </c>
      <c r="D203" s="47">
        <f t="shared" si="94"/>
        <v>0.20000000000000018</v>
      </c>
      <c r="E203" s="77">
        <f t="shared" si="91"/>
        <v>501.6000000000001</v>
      </c>
      <c r="F203" s="80">
        <v>12000</v>
      </c>
      <c r="G203" s="51">
        <f t="shared" si="92"/>
        <v>0.007487721550760909</v>
      </c>
      <c r="H203" s="51">
        <f t="shared" si="92"/>
        <v>0.06590730093160045</v>
      </c>
      <c r="I203" s="51">
        <f t="shared" si="92"/>
        <v>0.2654940823539081</v>
      </c>
      <c r="J203" s="51">
        <f t="shared" si="92"/>
        <v>0.5741965973534969</v>
      </c>
      <c r="K203" s="51">
        <f>(K98+K156)/2</f>
        <v>1.0311304347826085</v>
      </c>
      <c r="L203" s="60">
        <f t="shared" si="92"/>
        <v>1.32</v>
      </c>
      <c r="M203" s="60">
        <f t="shared" si="92"/>
        <v>1.43</v>
      </c>
      <c r="N203" s="60">
        <f t="shared" si="92"/>
        <v>1.545</v>
      </c>
      <c r="O203" s="60">
        <f t="shared" si="92"/>
        <v>1.66</v>
      </c>
      <c r="P203" s="60">
        <f t="shared" si="92"/>
        <v>1.89</v>
      </c>
      <c r="Q203" s="82">
        <f t="shared" si="92"/>
        <v>2.56</v>
      </c>
    </row>
    <row r="204" spans="2:17" ht="12">
      <c r="B204" s="47">
        <f t="shared" si="95"/>
        <v>0.7536231884057972</v>
      </c>
      <c r="C204" s="47">
        <f t="shared" si="93"/>
        <v>0.24637681159420274</v>
      </c>
      <c r="D204" s="47">
        <f t="shared" si="94"/>
        <v>0.16666666666666657</v>
      </c>
      <c r="E204" s="77">
        <f t="shared" si="91"/>
        <v>585.2</v>
      </c>
      <c r="F204" s="80">
        <v>14000</v>
      </c>
      <c r="G204" s="51">
        <f t="shared" si="92"/>
        <v>0.005642920588979236</v>
      </c>
      <c r="H204" s="51">
        <f t="shared" si="92"/>
        <v>0.0496692702672931</v>
      </c>
      <c r="I204" s="51">
        <f t="shared" si="92"/>
        <v>0.2000824968464235</v>
      </c>
      <c r="J204" s="51">
        <f t="shared" si="92"/>
        <v>0.4327278704693021</v>
      </c>
      <c r="K204" s="51">
        <f>(K99+K157)/2</f>
        <v>0.7770838059231253</v>
      </c>
      <c r="L204" s="51">
        <f t="shared" si="92"/>
        <v>1.1673913043478263</v>
      </c>
      <c r="M204" s="60">
        <f t="shared" si="92"/>
        <v>1.47</v>
      </c>
      <c r="N204" s="60">
        <f t="shared" si="92"/>
        <v>1.5899999999999999</v>
      </c>
      <c r="O204" s="60">
        <f t="shared" si="92"/>
        <v>1.71</v>
      </c>
      <c r="P204" s="60">
        <f t="shared" si="92"/>
        <v>1.95</v>
      </c>
      <c r="Q204" s="82">
        <f t="shared" si="92"/>
        <v>2.68</v>
      </c>
    </row>
    <row r="205" spans="2:17" ht="12">
      <c r="B205" s="47">
        <f t="shared" si="95"/>
        <v>0.7888198757763978</v>
      </c>
      <c r="C205" s="47">
        <f t="shared" si="93"/>
        <v>0.21118012422360224</v>
      </c>
      <c r="D205" s="47">
        <f t="shared" si="94"/>
        <v>0.14285714285714268</v>
      </c>
      <c r="E205" s="77">
        <f t="shared" si="91"/>
        <v>668.8</v>
      </c>
      <c r="F205" s="80">
        <v>16000</v>
      </c>
      <c r="G205" s="51">
        <f t="shared" si="92"/>
        <v>0.004451247918014678</v>
      </c>
      <c r="H205" s="51">
        <f t="shared" si="92"/>
        <v>0.039180107602150474</v>
      </c>
      <c r="I205" s="51">
        <f t="shared" si="92"/>
        <v>0.15782905030742728</v>
      </c>
      <c r="J205" s="51">
        <f aca="true" t="shared" si="96" ref="J205:O205">(J100+J158)/2</f>
        <v>0.34134434502858</v>
      </c>
      <c r="K205" s="51">
        <f t="shared" si="96"/>
        <v>0.6129791512561301</v>
      </c>
      <c r="L205" s="51">
        <f t="shared" si="96"/>
        <v>0.9208614636780992</v>
      </c>
      <c r="M205" s="51">
        <f t="shared" si="96"/>
        <v>1.3197826086956523</v>
      </c>
      <c r="N205" s="60">
        <f t="shared" si="96"/>
        <v>1.61</v>
      </c>
      <c r="O205" s="60">
        <f t="shared" si="96"/>
        <v>1.731</v>
      </c>
      <c r="P205" s="65"/>
      <c r="Q205" s="66"/>
    </row>
    <row r="206" spans="2:17" ht="12">
      <c r="B206" s="47">
        <f t="shared" si="95"/>
        <v>0.8152173913043478</v>
      </c>
      <c r="C206" s="47">
        <f t="shared" si="93"/>
        <v>0.18478260869565225</v>
      </c>
      <c r="D206" s="47">
        <f>(E206-E205)/E205</f>
        <v>0.12500000000000006</v>
      </c>
      <c r="E206" s="77">
        <f t="shared" si="91"/>
        <v>752.4</v>
      </c>
      <c r="F206" s="80">
        <v>18000</v>
      </c>
      <c r="G206" s="51">
        <f t="shared" si="92"/>
        <v>0.0036287347157728357</v>
      </c>
      <c r="H206" s="51">
        <f aca="true" t="shared" si="97" ref="H206:O206">(H101+H159)/2</f>
        <v>0.03194030511044875</v>
      </c>
      <c r="I206" s="51">
        <f t="shared" si="97"/>
        <v>0.12866498666366355</v>
      </c>
      <c r="J206" s="51">
        <f t="shared" si="97"/>
        <v>0.2782698464906902</v>
      </c>
      <c r="K206" s="51">
        <f t="shared" si="97"/>
        <v>0.4997112646109756</v>
      </c>
      <c r="L206" s="51">
        <f t="shared" si="97"/>
        <v>0.7507022801723635</v>
      </c>
      <c r="M206" s="51">
        <f t="shared" si="97"/>
        <v>1.0759097353497165</v>
      </c>
      <c r="N206" s="51">
        <f t="shared" si="97"/>
        <v>1.47125</v>
      </c>
      <c r="O206" s="60">
        <f t="shared" si="97"/>
        <v>1.75</v>
      </c>
      <c r="P206" s="65"/>
      <c r="Q206" s="66"/>
    </row>
    <row r="207" spans="2:17" ht="12">
      <c r="B207" s="47">
        <f t="shared" si="95"/>
        <v>0.8357487922705313</v>
      </c>
      <c r="C207" s="47">
        <f>D207*(44-10)/(30-7)</f>
        <v>0.16425120772946866</v>
      </c>
      <c r="D207" s="47">
        <f>(E207-E206)/E206</f>
        <v>0.11111111111111115</v>
      </c>
      <c r="E207" s="77">
        <f t="shared" si="91"/>
        <v>836</v>
      </c>
      <c r="F207" s="80">
        <v>20000</v>
      </c>
      <c r="G207" s="51">
        <f t="shared" si="92"/>
        <v>0.003032710656177297</v>
      </c>
      <c r="H207" s="51">
        <f aca="true" t="shared" si="98" ref="H207:O207">(H102+H160)/2</f>
        <v>0.026694071420809824</v>
      </c>
      <c r="I207" s="51">
        <f t="shared" si="98"/>
        <v>0.10753160721166083</v>
      </c>
      <c r="J207" s="51">
        <f t="shared" si="98"/>
        <v>0.2325636881299005</v>
      </c>
      <c r="K207" s="51">
        <f t="shared" si="98"/>
        <v>0.4176330858826028</v>
      </c>
      <c r="L207" s="51">
        <f t="shared" si="98"/>
        <v>0.6273985240087868</v>
      </c>
      <c r="M207" s="51">
        <f t="shared" si="98"/>
        <v>0.8991902619106327</v>
      </c>
      <c r="N207" s="51">
        <f t="shared" si="98"/>
        <v>1.2295954106280191</v>
      </c>
      <c r="O207" s="51">
        <f t="shared" si="98"/>
        <v>1.6162801932367148</v>
      </c>
      <c r="P207" s="65"/>
      <c r="Q207" s="66"/>
    </row>
    <row r="208" spans="2:17" ht="12">
      <c r="B208" s="47">
        <f t="shared" si="95"/>
        <v>0.852173913043478</v>
      </c>
      <c r="C208" s="47">
        <f>D208*(44-10)/(30-7)</f>
        <v>0.14782608695652197</v>
      </c>
      <c r="D208" s="47">
        <f>(E208-E207)/E207</f>
        <v>0.10000000000000016</v>
      </c>
      <c r="E208" s="77">
        <f t="shared" si="91"/>
        <v>919.6000000000001</v>
      </c>
      <c r="F208" s="80">
        <v>22000</v>
      </c>
      <c r="G208" s="51">
        <f t="shared" si="92"/>
        <v>0.0025843969070032608</v>
      </c>
      <c r="H208" s="51">
        <f aca="true" t="shared" si="99" ref="H208:O208">(H103+H161)/2</f>
        <v>0.022747991297733583</v>
      </c>
      <c r="I208" s="51">
        <f t="shared" si="99"/>
        <v>0.0916356304934153</v>
      </c>
      <c r="J208" s="51">
        <f t="shared" si="99"/>
        <v>0.19818470814548036</v>
      </c>
      <c r="K208" s="51">
        <f t="shared" si="99"/>
        <v>0.35589602101300055</v>
      </c>
      <c r="L208" s="51">
        <f t="shared" si="99"/>
        <v>0.5346526552422703</v>
      </c>
      <c r="M208" s="51">
        <f t="shared" si="99"/>
        <v>0.7662664840629736</v>
      </c>
      <c r="N208" s="51">
        <f t="shared" si="99"/>
        <v>1.0478291325351812</v>
      </c>
      <c r="O208" s="51">
        <f t="shared" si="99"/>
        <v>1.3773518168452001</v>
      </c>
      <c r="P208" s="65"/>
      <c r="Q208" s="66"/>
    </row>
    <row r="209" spans="2:17" ht="12">
      <c r="B209" s="47">
        <f t="shared" si="95"/>
        <v>0.8656126482213439</v>
      </c>
      <c r="C209" s="47">
        <f>D209*(44-10)/(30-7)</f>
        <v>0.13438735177865616</v>
      </c>
      <c r="D209" s="47">
        <f>(E209-E208)/E208</f>
        <v>0.09090909090909093</v>
      </c>
      <c r="E209" s="77">
        <f t="shared" si="91"/>
        <v>1003.2000000000002</v>
      </c>
      <c r="F209" s="80">
        <v>24000</v>
      </c>
      <c r="G209" s="51">
        <f t="shared" si="92"/>
        <v>0.002237086650726143</v>
      </c>
      <c r="H209" s="51">
        <f aca="true" t="shared" si="100" ref="H209:O209">(H104+H162)/2</f>
        <v>0.01969094898894725</v>
      </c>
      <c r="I209" s="51">
        <f t="shared" si="100"/>
        <v>0.07932096078283775</v>
      </c>
      <c r="J209" s="51">
        <f t="shared" si="100"/>
        <v>0.1715511900547834</v>
      </c>
      <c r="K209" s="51">
        <f t="shared" si="100"/>
        <v>0.30806809724050244</v>
      </c>
      <c r="L209" s="51">
        <f t="shared" si="100"/>
        <v>0.4628021007828348</v>
      </c>
      <c r="M209" s="51">
        <f t="shared" si="100"/>
        <v>0.6632899605130088</v>
      </c>
      <c r="N209" s="51">
        <f t="shared" si="100"/>
        <v>0.9070141502972517</v>
      </c>
      <c r="O209" s="51">
        <f t="shared" si="100"/>
        <v>1.192253153711853</v>
      </c>
      <c r="P209" s="65"/>
      <c r="Q209" s="66"/>
    </row>
    <row r="210" spans="2:17" ht="12.75" thickBot="1">
      <c r="B210" s="47">
        <f t="shared" si="95"/>
        <v>0.8768115942028986</v>
      </c>
      <c r="C210" s="47">
        <f>D210*(44-10)/(30-7)</f>
        <v>0.12318840579710146</v>
      </c>
      <c r="D210" s="47">
        <f>(E210-E209)/E209</f>
        <v>0.08333333333333334</v>
      </c>
      <c r="E210" s="77">
        <f t="shared" si="91"/>
        <v>1086.8000000000002</v>
      </c>
      <c r="F210" s="81">
        <v>26000</v>
      </c>
      <c r="G210" s="48">
        <f t="shared" si="92"/>
        <v>0.0019615035125932125</v>
      </c>
      <c r="H210" s="48">
        <f aca="true" t="shared" si="101" ref="H210:O210">(H105+H163)/2</f>
        <v>0.017265252374366793</v>
      </c>
      <c r="I210" s="48">
        <f t="shared" si="101"/>
        <v>0.06954953807770556</v>
      </c>
      <c r="J210" s="48">
        <f t="shared" si="101"/>
        <v>0.15041807243933905</v>
      </c>
      <c r="K210" s="48">
        <f t="shared" si="101"/>
        <v>0.2701176794644985</v>
      </c>
      <c r="L210" s="48">
        <f t="shared" si="101"/>
        <v>0.4057902477878479</v>
      </c>
      <c r="M210" s="48">
        <f t="shared" si="101"/>
        <v>0.5815803276961888</v>
      </c>
      <c r="N210" s="48">
        <f t="shared" si="101"/>
        <v>0.7952805230867207</v>
      </c>
      <c r="O210" s="48">
        <f t="shared" si="101"/>
        <v>1.0453813883995233</v>
      </c>
      <c r="P210" s="67"/>
      <c r="Q210" s="68"/>
    </row>
    <row r="211" spans="6:17" ht="12.75" thickBot="1">
      <c r="F211" s="24" t="s">
        <v>25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6"/>
    </row>
    <row r="402" spans="7:18" ht="12">
      <c r="G402"/>
      <c r="H402"/>
      <c r="I402"/>
      <c r="J402"/>
      <c r="K402"/>
      <c r="L402"/>
      <c r="M402"/>
      <c r="N402"/>
      <c r="O402"/>
      <c r="P402"/>
      <c r="Q402"/>
      <c r="R402"/>
    </row>
    <row r="403" spans="8:18" ht="12"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</sheetData>
  <sheetProtection/>
  <mergeCells count="2">
    <mergeCell ref="G48:Q48"/>
    <mergeCell ref="G36:Q36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Information Services</cp:lastModifiedBy>
  <cp:lastPrinted>2008-07-14T00:49:11Z</cp:lastPrinted>
  <dcterms:created xsi:type="dcterms:W3CDTF">2008-07-04T10:08:14Z</dcterms:created>
  <dcterms:modified xsi:type="dcterms:W3CDTF">2013-10-18T02:28:44Z</dcterms:modified>
  <cp:category/>
  <cp:version/>
  <cp:contentType/>
  <cp:contentStatus/>
</cp:coreProperties>
</file>