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 codeName="ThisWorkbook" defaultThemeVersion="166925"/>
  <xr:revisionPtr revIDLastSave="0" documentId="8_{B6980D16-31D9-4273-8831-8AE6395FE093}" xr6:coauthVersionLast="47" xr6:coauthVersionMax="47" xr10:uidLastSave="{00000000-0000-0000-0000-000000000000}"/>
  <workbookProtection lockStructure="1"/>
  <bookViews>
    <workbookView xWindow="-120" yWindow="-120" windowWidth="29040" windowHeight="15840" tabRatio="880" xr2:uid="{00000000-000D-0000-FFFF-FFFF00000000}"/>
  </bookViews>
  <sheets>
    <sheet name="Notes" sheetId="30" r:id="rId1"/>
    <sheet name="Model - Incremental - 26 areas" sheetId="34" r:id="rId2"/>
    <sheet name="Model - Absolute - 26 areas" sheetId="32" r:id="rId3"/>
    <sheet name="Model - Absolute - 66 areas" sheetId="33" r:id="rId4"/>
    <sheet name="Stats NZ - TLA Population" sheetId="17" state="hidden" r:id="rId5"/>
    <sheet name="MoT Quarterly Adjustment" sheetId="8" state="hidden" r:id="rId6"/>
    <sheet name="VFEM3 - Run 202204" sheetId="29" state="hidden" r:id="rId7"/>
    <sheet name="NVED - 2019 - VKT 74 TLA-Region" sheetId="14" state="hidden" r:id="rId8"/>
    <sheet name="MoT VKT - Quarterly - Observed" sheetId="6" state="hidden" r:id="rId9"/>
  </sheets>
  <externalReferences>
    <externalReference r:id="rId10"/>
  </externalReferences>
  <definedNames>
    <definedName name="_xlnm._FilterDatabase" localSheetId="3" hidden="1">'Model - Absolute - 66 areas'!$B$10:$E$76</definedName>
    <definedName name="_xlnm._FilterDatabase" localSheetId="7" hidden="1">'NVED - 2019 - VKT 74 TLA-Region'!$A$2:$F$76</definedName>
    <definedName name="_xlnm._FilterDatabase" localSheetId="4" hidden="1">'Stats NZ - TLA Population'!$D$5:$AC$203</definedName>
    <definedName name="Convergence_Criteria">'[1]Scaled 2012-13 Data'!$H$1</definedName>
    <definedName name="Fraction_LCV_Vehicles">'[1]Light Vehicle Supporting Data'!#REF!</definedName>
    <definedName name="Fraction_LCV_VKT">'[1]Light Vehicle Supporting Data'!#REF!</definedName>
    <definedName name="Fraction_LPV_VKT">'[1]Light Vehicle Supporting Data'!#REF!</definedName>
    <definedName name="PT_Bus_VKT_Fraction">'[1]Heavy Bus Supporting Data'!#REF!</definedName>
    <definedName name="Taxi_Commercial_Share">'[1]Taxi-Vehicle Share Supporting D'!$D$220</definedName>
    <definedName name="Taxi_Household_Share">'[1]Taxi-Vehicle Share Supporting D'!$D$218</definedName>
    <definedName name="Taxi_Tourist_Share">'[1]Taxi-Vehicle Share Supporting D'!$D$219</definedName>
    <definedName name="test">'[1]Light Vehicle Supporting Data'!#REF!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34" l="1"/>
  <c r="H3" i="34"/>
  <c r="I3" i="34"/>
  <c r="K3" i="34"/>
  <c r="L3" i="34"/>
  <c r="N3" i="34"/>
  <c r="O3" i="34"/>
  <c r="Q3" i="34"/>
  <c r="R3" i="34"/>
  <c r="T3" i="34"/>
  <c r="U3" i="34"/>
  <c r="W3" i="34"/>
  <c r="X3" i="34"/>
  <c r="Z3" i="34"/>
  <c r="AA3" i="34"/>
  <c r="AC3" i="34"/>
  <c r="AD3" i="34"/>
  <c r="AF3" i="34"/>
  <c r="AG3" i="34"/>
  <c r="AI3" i="34"/>
  <c r="AJ3" i="34"/>
  <c r="AL3" i="34"/>
  <c r="AM3" i="34"/>
  <c r="AO3" i="34"/>
  <c r="AP3" i="34"/>
  <c r="AR3" i="34"/>
  <c r="AS3" i="34"/>
  <c r="AU3" i="34"/>
  <c r="AV3" i="34"/>
  <c r="AX3" i="34"/>
  <c r="BA3" i="34"/>
  <c r="BC3" i="34"/>
  <c r="BD3" i="34"/>
  <c r="BF3" i="34"/>
  <c r="BG3" i="34"/>
  <c r="BI3" i="34"/>
  <c r="BJ3" i="34"/>
  <c r="BL3" i="34"/>
  <c r="BM3" i="34"/>
  <c r="BO3" i="34"/>
  <c r="BP3" i="34"/>
  <c r="BR3" i="34"/>
  <c r="BS3" i="34"/>
  <c r="BU3" i="34"/>
  <c r="BV3" i="34"/>
  <c r="BX3" i="34"/>
  <c r="BY3" i="34"/>
  <c r="CA3" i="34"/>
  <c r="CB3" i="34"/>
  <c r="CD3" i="34"/>
  <c r="CE3" i="34"/>
  <c r="CG3" i="34"/>
  <c r="CH3" i="34"/>
  <c r="CJ3" i="34"/>
  <c r="CK3" i="34"/>
  <c r="CM3" i="34"/>
  <c r="CN3" i="34"/>
  <c r="CP3" i="34"/>
  <c r="CQ3" i="34"/>
  <c r="CS3" i="34"/>
  <c r="BD6" i="34"/>
  <c r="BG6" i="34"/>
  <c r="BJ6" i="34" s="1"/>
  <c r="BM6" i="34" s="1"/>
  <c r="BP6" i="34" s="1"/>
  <c r="BA3" i="32"/>
  <c r="BB3" i="32"/>
  <c r="AZ3" i="32"/>
  <c r="AY3" i="32"/>
  <c r="BD10" i="32"/>
  <c r="BG10" i="32" s="1"/>
  <c r="F3" i="32"/>
  <c r="G3" i="32" s="1"/>
  <c r="H3" i="32" s="1"/>
  <c r="E3" i="32"/>
  <c r="E4" i="32" s="1"/>
  <c r="D3" i="32"/>
  <c r="K8" i="33"/>
  <c r="L8" i="33" s="1"/>
  <c r="M8" i="33" s="1"/>
  <c r="I10" i="32"/>
  <c r="I3" i="32" s="1"/>
  <c r="L10" i="32"/>
  <c r="O10" i="32" s="1"/>
  <c r="U6" i="17"/>
  <c r="U203" i="17"/>
  <c r="U202" i="17"/>
  <c r="U201" i="17"/>
  <c r="U200" i="17"/>
  <c r="U199" i="17"/>
  <c r="U198" i="17"/>
  <c r="U197" i="17"/>
  <c r="U196" i="17"/>
  <c r="U195" i="17"/>
  <c r="U194" i="17"/>
  <c r="U193" i="17"/>
  <c r="U192" i="17"/>
  <c r="U191" i="17"/>
  <c r="U190" i="17"/>
  <c r="U189" i="17"/>
  <c r="U188" i="17"/>
  <c r="U187" i="17"/>
  <c r="U186" i="17"/>
  <c r="U185" i="17"/>
  <c r="U184" i="17"/>
  <c r="U183" i="17"/>
  <c r="U182" i="17"/>
  <c r="U181" i="17"/>
  <c r="U180" i="17"/>
  <c r="U179" i="17"/>
  <c r="U178" i="17"/>
  <c r="U177" i="17"/>
  <c r="U176" i="17"/>
  <c r="U175" i="17"/>
  <c r="U174" i="17"/>
  <c r="U173" i="17"/>
  <c r="U172" i="17"/>
  <c r="U171" i="17"/>
  <c r="U170" i="17"/>
  <c r="U169" i="17"/>
  <c r="U168" i="17"/>
  <c r="U167" i="17"/>
  <c r="U166" i="17"/>
  <c r="U165" i="17"/>
  <c r="U164" i="17"/>
  <c r="U163" i="17"/>
  <c r="U162" i="17"/>
  <c r="U161" i="17"/>
  <c r="U160" i="17"/>
  <c r="U159" i="17"/>
  <c r="U158" i="17"/>
  <c r="U157" i="17"/>
  <c r="U156" i="17"/>
  <c r="U155" i="17"/>
  <c r="U154" i="17"/>
  <c r="U153" i="17"/>
  <c r="U152" i="17"/>
  <c r="U151" i="17"/>
  <c r="U150" i="17"/>
  <c r="U149" i="17"/>
  <c r="U148" i="17"/>
  <c r="U147" i="17"/>
  <c r="U146" i="17"/>
  <c r="U145" i="17"/>
  <c r="U144" i="17"/>
  <c r="U143" i="17"/>
  <c r="U142" i="17"/>
  <c r="U141" i="17"/>
  <c r="U140" i="17"/>
  <c r="U139" i="17"/>
  <c r="U138" i="17"/>
  <c r="U137" i="17"/>
  <c r="U136" i="17"/>
  <c r="U135" i="17"/>
  <c r="U134" i="17"/>
  <c r="U133" i="17"/>
  <c r="U132" i="17"/>
  <c r="U131" i="17"/>
  <c r="U130" i="17"/>
  <c r="U129" i="17"/>
  <c r="U128" i="17"/>
  <c r="U127" i="17"/>
  <c r="U126" i="17"/>
  <c r="U125" i="17"/>
  <c r="U124" i="17"/>
  <c r="U123" i="17"/>
  <c r="U122" i="17"/>
  <c r="U121" i="17"/>
  <c r="U120" i="17"/>
  <c r="U119" i="17"/>
  <c r="U118" i="17"/>
  <c r="U117" i="17"/>
  <c r="U116" i="17"/>
  <c r="U115" i="17"/>
  <c r="U114" i="17"/>
  <c r="U113" i="17"/>
  <c r="U112" i="17"/>
  <c r="U111" i="17"/>
  <c r="U110" i="17"/>
  <c r="U109" i="17"/>
  <c r="U108" i="17"/>
  <c r="U107" i="17"/>
  <c r="U106" i="17"/>
  <c r="U105" i="17"/>
  <c r="U104" i="17"/>
  <c r="U103" i="17"/>
  <c r="U102" i="17"/>
  <c r="U101" i="17"/>
  <c r="U100" i="17"/>
  <c r="U99" i="17"/>
  <c r="U98" i="17"/>
  <c r="U97" i="17"/>
  <c r="U96" i="17"/>
  <c r="U95" i="17"/>
  <c r="U94" i="17"/>
  <c r="U93" i="17"/>
  <c r="U92" i="17"/>
  <c r="U91" i="17"/>
  <c r="U90" i="17"/>
  <c r="U89" i="17"/>
  <c r="U88" i="17"/>
  <c r="U87" i="17"/>
  <c r="U86" i="17"/>
  <c r="U85" i="17"/>
  <c r="U84" i="17"/>
  <c r="U83" i="17"/>
  <c r="U82" i="17"/>
  <c r="U81" i="17"/>
  <c r="U80" i="17"/>
  <c r="U79" i="17"/>
  <c r="U78" i="17"/>
  <c r="U77" i="17"/>
  <c r="U76" i="17"/>
  <c r="U75" i="17"/>
  <c r="U74" i="17"/>
  <c r="U73" i="17"/>
  <c r="U72" i="17"/>
  <c r="U71" i="17"/>
  <c r="U70" i="17"/>
  <c r="U69" i="17"/>
  <c r="U68" i="17"/>
  <c r="U67" i="17"/>
  <c r="U66" i="17"/>
  <c r="U65" i="17"/>
  <c r="U64" i="17"/>
  <c r="U63" i="17"/>
  <c r="U62" i="17"/>
  <c r="U61" i="17"/>
  <c r="U60" i="17"/>
  <c r="U59" i="17"/>
  <c r="U58" i="17"/>
  <c r="U57" i="17"/>
  <c r="U56" i="17"/>
  <c r="U55" i="17"/>
  <c r="U54" i="17"/>
  <c r="U53" i="17"/>
  <c r="U52" i="17"/>
  <c r="U51" i="17"/>
  <c r="U50" i="17"/>
  <c r="U49" i="17"/>
  <c r="U48" i="17"/>
  <c r="U47" i="17"/>
  <c r="U46" i="17"/>
  <c r="U45" i="17"/>
  <c r="U44" i="17"/>
  <c r="U43" i="17"/>
  <c r="U42" i="17"/>
  <c r="U41" i="17"/>
  <c r="U40" i="17"/>
  <c r="U39" i="17"/>
  <c r="U38" i="17"/>
  <c r="U37" i="17"/>
  <c r="U36" i="17"/>
  <c r="U35" i="17"/>
  <c r="U34" i="17"/>
  <c r="U33" i="17"/>
  <c r="U32" i="17"/>
  <c r="U31" i="17"/>
  <c r="U30" i="17"/>
  <c r="U29" i="17"/>
  <c r="U28" i="17"/>
  <c r="U27" i="17"/>
  <c r="U26" i="17"/>
  <c r="U25" i="17"/>
  <c r="U24" i="17"/>
  <c r="U23" i="17"/>
  <c r="U22" i="17"/>
  <c r="U21" i="17"/>
  <c r="U20" i="17"/>
  <c r="U19" i="17"/>
  <c r="U18" i="17"/>
  <c r="U17" i="17"/>
  <c r="U16" i="17"/>
  <c r="U15" i="17"/>
  <c r="U14" i="17"/>
  <c r="U13" i="17"/>
  <c r="U12" i="17"/>
  <c r="U11" i="17"/>
  <c r="U10" i="17"/>
  <c r="U9" i="17"/>
  <c r="U4" i="17" s="1"/>
  <c r="U8" i="17"/>
  <c r="U3" i="17" s="1"/>
  <c r="U7" i="17"/>
  <c r="U2" i="17"/>
  <c r="P203" i="17"/>
  <c r="P202" i="17"/>
  <c r="P201" i="17"/>
  <c r="P200" i="17"/>
  <c r="P199" i="17"/>
  <c r="P198" i="17"/>
  <c r="P197" i="17"/>
  <c r="P196" i="17"/>
  <c r="P195" i="17"/>
  <c r="P194" i="17"/>
  <c r="P193" i="17"/>
  <c r="P192" i="17"/>
  <c r="P191" i="17"/>
  <c r="P190" i="17"/>
  <c r="P189" i="17"/>
  <c r="P188" i="17"/>
  <c r="P187" i="17"/>
  <c r="P186" i="17"/>
  <c r="P185" i="17"/>
  <c r="P184" i="17"/>
  <c r="P183" i="17"/>
  <c r="P182" i="17"/>
  <c r="P181" i="17"/>
  <c r="P180" i="17"/>
  <c r="P179" i="17"/>
  <c r="P178" i="17"/>
  <c r="P177" i="17"/>
  <c r="P176" i="17"/>
  <c r="P175" i="17"/>
  <c r="P174" i="17"/>
  <c r="P173" i="17"/>
  <c r="P172" i="17"/>
  <c r="P171" i="17"/>
  <c r="P170" i="17"/>
  <c r="P169" i="17"/>
  <c r="P168" i="17"/>
  <c r="P167" i="17"/>
  <c r="P166" i="17"/>
  <c r="P165" i="17"/>
  <c r="P164" i="17"/>
  <c r="P163" i="17"/>
  <c r="P162" i="17"/>
  <c r="P161" i="17"/>
  <c r="P160" i="17"/>
  <c r="P159" i="17"/>
  <c r="P158" i="17"/>
  <c r="P157" i="17"/>
  <c r="P156" i="17"/>
  <c r="P155" i="17"/>
  <c r="P154" i="17"/>
  <c r="P153" i="17"/>
  <c r="P152" i="17"/>
  <c r="P151" i="17"/>
  <c r="P150" i="17"/>
  <c r="P149" i="17"/>
  <c r="P148" i="17"/>
  <c r="P147" i="17"/>
  <c r="P146" i="17"/>
  <c r="P145" i="17"/>
  <c r="P144" i="17"/>
  <c r="P143" i="17"/>
  <c r="P142" i="17"/>
  <c r="P141" i="17"/>
  <c r="P140" i="17"/>
  <c r="P139" i="17"/>
  <c r="P138" i="17"/>
  <c r="P137" i="17"/>
  <c r="P136" i="17"/>
  <c r="P135" i="17"/>
  <c r="P134" i="17"/>
  <c r="P133" i="17"/>
  <c r="P132" i="17"/>
  <c r="P131" i="17"/>
  <c r="P130" i="17"/>
  <c r="P129" i="17"/>
  <c r="P128" i="17"/>
  <c r="P127" i="17"/>
  <c r="P126" i="17"/>
  <c r="P125" i="17"/>
  <c r="P124" i="17"/>
  <c r="P123" i="17"/>
  <c r="P122" i="17"/>
  <c r="P121" i="17"/>
  <c r="P120" i="17"/>
  <c r="P119" i="17"/>
  <c r="P118" i="17"/>
  <c r="P117" i="17"/>
  <c r="P116" i="17"/>
  <c r="P115" i="17"/>
  <c r="P114" i="17"/>
  <c r="P113" i="17"/>
  <c r="P112" i="17"/>
  <c r="P111" i="17"/>
  <c r="P110" i="17"/>
  <c r="P109" i="17"/>
  <c r="P108" i="17"/>
  <c r="P107" i="17"/>
  <c r="P106" i="17"/>
  <c r="P105" i="17"/>
  <c r="P104" i="17"/>
  <c r="P103" i="17"/>
  <c r="P102" i="17"/>
  <c r="P101" i="17"/>
  <c r="P100" i="17"/>
  <c r="P99" i="17"/>
  <c r="P98" i="17"/>
  <c r="P97" i="17"/>
  <c r="P96" i="17"/>
  <c r="P95" i="17"/>
  <c r="P94" i="17"/>
  <c r="P93" i="17"/>
  <c r="P92" i="17"/>
  <c r="P91" i="17"/>
  <c r="P90" i="17"/>
  <c r="P89" i="17"/>
  <c r="P88" i="17"/>
  <c r="P87" i="17"/>
  <c r="P86" i="17"/>
  <c r="P85" i="17"/>
  <c r="P84" i="17"/>
  <c r="P83" i="17"/>
  <c r="P82" i="17"/>
  <c r="P81" i="17"/>
  <c r="P80" i="17"/>
  <c r="P79" i="17"/>
  <c r="P78" i="17"/>
  <c r="P77" i="17"/>
  <c r="P76" i="17"/>
  <c r="P75" i="17"/>
  <c r="P74" i="17"/>
  <c r="P73" i="17"/>
  <c r="P72" i="17"/>
  <c r="P71" i="17"/>
  <c r="P70" i="17"/>
  <c r="P69" i="17"/>
  <c r="P68" i="17"/>
  <c r="P67" i="17"/>
  <c r="P66" i="17"/>
  <c r="P65" i="17"/>
  <c r="P64" i="17"/>
  <c r="P63" i="17"/>
  <c r="P62" i="17"/>
  <c r="P61" i="17"/>
  <c r="P60" i="17"/>
  <c r="P59" i="17"/>
  <c r="P58" i="17"/>
  <c r="P57" i="17"/>
  <c r="P56" i="17"/>
  <c r="P55" i="17"/>
  <c r="P54" i="17"/>
  <c r="P53" i="17"/>
  <c r="P52" i="17"/>
  <c r="P51" i="17"/>
  <c r="P50" i="17"/>
  <c r="P49" i="17"/>
  <c r="P48" i="17"/>
  <c r="P47" i="17"/>
  <c r="P46" i="17"/>
  <c r="P45" i="17"/>
  <c r="P44" i="17"/>
  <c r="P43" i="17"/>
  <c r="P42" i="17"/>
  <c r="P41" i="17"/>
  <c r="P40" i="17"/>
  <c r="P39" i="17"/>
  <c r="P38" i="17"/>
  <c r="P37" i="17"/>
  <c r="P36" i="17"/>
  <c r="P35" i="17"/>
  <c r="P34" i="17"/>
  <c r="P33" i="17"/>
  <c r="P32" i="17"/>
  <c r="P31" i="17"/>
  <c r="P30" i="17"/>
  <c r="P29" i="17"/>
  <c r="P28" i="17"/>
  <c r="P27" i="17"/>
  <c r="P26" i="17"/>
  <c r="P25" i="17"/>
  <c r="P24" i="17"/>
  <c r="P23" i="17"/>
  <c r="P22" i="17"/>
  <c r="P21" i="17"/>
  <c r="P20" i="17"/>
  <c r="P19" i="17"/>
  <c r="P18" i="17"/>
  <c r="P17" i="17"/>
  <c r="P16" i="17"/>
  <c r="P15" i="17"/>
  <c r="P14" i="17"/>
  <c r="P13" i="17"/>
  <c r="P12" i="17"/>
  <c r="P11" i="17"/>
  <c r="P10" i="17"/>
  <c r="P9" i="17"/>
  <c r="P8" i="17"/>
  <c r="P7" i="17"/>
  <c r="P2" i="17" s="1"/>
  <c r="P6" i="17"/>
  <c r="K203" i="17"/>
  <c r="K202" i="17"/>
  <c r="K201" i="17"/>
  <c r="K200" i="17"/>
  <c r="K199" i="17"/>
  <c r="K198" i="17"/>
  <c r="K197" i="17"/>
  <c r="K196" i="17"/>
  <c r="K195" i="17"/>
  <c r="K194" i="17"/>
  <c r="K193" i="17"/>
  <c r="K192" i="17"/>
  <c r="K191" i="17"/>
  <c r="K190" i="17"/>
  <c r="K189" i="17"/>
  <c r="K188" i="17"/>
  <c r="K187" i="17"/>
  <c r="K186" i="17"/>
  <c r="K185" i="17"/>
  <c r="K184" i="17"/>
  <c r="K183" i="17"/>
  <c r="K182" i="17"/>
  <c r="K181" i="17"/>
  <c r="K180" i="17"/>
  <c r="K179" i="17"/>
  <c r="K178" i="17"/>
  <c r="K177" i="17"/>
  <c r="K176" i="17"/>
  <c r="K175" i="17"/>
  <c r="K174" i="17"/>
  <c r="K173" i="17"/>
  <c r="K172" i="17"/>
  <c r="K171" i="17"/>
  <c r="K170" i="17"/>
  <c r="K169" i="17"/>
  <c r="K168" i="17"/>
  <c r="K167" i="17"/>
  <c r="K166" i="17"/>
  <c r="K165" i="17"/>
  <c r="K164" i="17"/>
  <c r="K163" i="17"/>
  <c r="K162" i="17"/>
  <c r="K161" i="17"/>
  <c r="K160" i="17"/>
  <c r="K159" i="17"/>
  <c r="K158" i="17"/>
  <c r="K157" i="17"/>
  <c r="K156" i="17"/>
  <c r="K155" i="17"/>
  <c r="K154" i="17"/>
  <c r="K153" i="17"/>
  <c r="K152" i="17"/>
  <c r="K151" i="17"/>
  <c r="K150" i="17"/>
  <c r="K149" i="17"/>
  <c r="K148" i="17"/>
  <c r="K147" i="17"/>
  <c r="K146" i="17"/>
  <c r="K145" i="17"/>
  <c r="K144" i="17"/>
  <c r="K143" i="17"/>
  <c r="K142" i="17"/>
  <c r="K141" i="17"/>
  <c r="K140" i="17"/>
  <c r="K139" i="17"/>
  <c r="K138" i="17"/>
  <c r="K137" i="17"/>
  <c r="K136" i="17"/>
  <c r="K135" i="17"/>
  <c r="K134" i="17"/>
  <c r="K133" i="17"/>
  <c r="K132" i="17"/>
  <c r="K131" i="17"/>
  <c r="K130" i="17"/>
  <c r="K129" i="17"/>
  <c r="K128" i="17"/>
  <c r="K127" i="17"/>
  <c r="K126" i="17"/>
  <c r="K125" i="17"/>
  <c r="K124" i="17"/>
  <c r="K123" i="17"/>
  <c r="K122" i="17"/>
  <c r="K121" i="17"/>
  <c r="K120" i="17"/>
  <c r="K119" i="17"/>
  <c r="K118" i="17"/>
  <c r="K117" i="17"/>
  <c r="K116" i="17"/>
  <c r="K115" i="17"/>
  <c r="K114" i="17"/>
  <c r="K113" i="17"/>
  <c r="K112" i="17"/>
  <c r="K111" i="17"/>
  <c r="K110" i="17"/>
  <c r="K109" i="17"/>
  <c r="K108" i="17"/>
  <c r="K107" i="17"/>
  <c r="K106" i="17"/>
  <c r="K105" i="17"/>
  <c r="K104" i="17"/>
  <c r="K103" i="17"/>
  <c r="K102" i="17"/>
  <c r="K101" i="17"/>
  <c r="K100" i="17"/>
  <c r="K99" i="17"/>
  <c r="K98" i="17"/>
  <c r="K97" i="17"/>
  <c r="K96" i="17"/>
  <c r="K95" i="17"/>
  <c r="K94" i="17"/>
  <c r="K93" i="17"/>
  <c r="K92" i="17"/>
  <c r="K91" i="17"/>
  <c r="K90" i="17"/>
  <c r="K89" i="17"/>
  <c r="K88" i="17"/>
  <c r="K87" i="17"/>
  <c r="K86" i="17"/>
  <c r="K85" i="17"/>
  <c r="K84" i="17"/>
  <c r="K83" i="17"/>
  <c r="K82" i="17"/>
  <c r="K81" i="17"/>
  <c r="K80" i="17"/>
  <c r="K79" i="17"/>
  <c r="K78" i="17"/>
  <c r="K77" i="17"/>
  <c r="K76" i="17"/>
  <c r="K75" i="17"/>
  <c r="K74" i="17"/>
  <c r="K73" i="17"/>
  <c r="K72" i="17"/>
  <c r="K71" i="17"/>
  <c r="K70" i="17"/>
  <c r="K69" i="17"/>
  <c r="K68" i="17"/>
  <c r="K67" i="17"/>
  <c r="K66" i="17"/>
  <c r="K65" i="17"/>
  <c r="K64" i="17"/>
  <c r="K63" i="17"/>
  <c r="K62" i="17"/>
  <c r="K61" i="17"/>
  <c r="K60" i="17"/>
  <c r="K59" i="17"/>
  <c r="K58" i="17"/>
  <c r="K57" i="17"/>
  <c r="K56" i="17"/>
  <c r="K55" i="17"/>
  <c r="K54" i="17"/>
  <c r="K53" i="17"/>
  <c r="K52" i="17"/>
  <c r="K51" i="17"/>
  <c r="K50" i="17"/>
  <c r="K49" i="17"/>
  <c r="K48" i="17"/>
  <c r="K47" i="17"/>
  <c r="K46" i="17"/>
  <c r="K45" i="17"/>
  <c r="K44" i="17"/>
  <c r="K43" i="17"/>
  <c r="K42" i="17"/>
  <c r="K41" i="17"/>
  <c r="K40" i="17"/>
  <c r="K39" i="17"/>
  <c r="K38" i="17"/>
  <c r="K37" i="17"/>
  <c r="K36" i="17"/>
  <c r="K35" i="17"/>
  <c r="K34" i="17"/>
  <c r="K33" i="17"/>
  <c r="K32" i="17"/>
  <c r="K31" i="17"/>
  <c r="K30" i="17"/>
  <c r="K29" i="17"/>
  <c r="K28" i="17"/>
  <c r="K27" i="17"/>
  <c r="K26" i="17"/>
  <c r="K25" i="17"/>
  <c r="K24" i="17"/>
  <c r="K23" i="17"/>
  <c r="K22" i="17"/>
  <c r="K21" i="17"/>
  <c r="K20" i="17"/>
  <c r="K19" i="17"/>
  <c r="K18" i="17"/>
  <c r="K17" i="17"/>
  <c r="K16" i="17"/>
  <c r="K15" i="17"/>
  <c r="K14" i="17"/>
  <c r="K3" i="17" s="1"/>
  <c r="K13" i="17"/>
  <c r="K12" i="17"/>
  <c r="K11" i="17"/>
  <c r="K10" i="17"/>
  <c r="K9" i="17"/>
  <c r="K8" i="17"/>
  <c r="K7" i="17"/>
  <c r="K2" i="17" s="1"/>
  <c r="K6" i="17"/>
  <c r="E203" i="17"/>
  <c r="E202" i="17"/>
  <c r="E201" i="17"/>
  <c r="E200" i="17"/>
  <c r="E199" i="17"/>
  <c r="E198" i="17"/>
  <c r="E197" i="17"/>
  <c r="E196" i="17"/>
  <c r="E195" i="17"/>
  <c r="E194" i="17"/>
  <c r="E193" i="17"/>
  <c r="E192" i="17"/>
  <c r="E191" i="17"/>
  <c r="E190" i="17"/>
  <c r="E189" i="17"/>
  <c r="E188" i="17"/>
  <c r="E187" i="17"/>
  <c r="E186" i="17"/>
  <c r="E185" i="17"/>
  <c r="E184" i="17"/>
  <c r="E183" i="17"/>
  <c r="E182" i="17"/>
  <c r="E181" i="17"/>
  <c r="E180" i="17"/>
  <c r="E179" i="17"/>
  <c r="E178" i="17"/>
  <c r="E177" i="17"/>
  <c r="E176" i="17"/>
  <c r="E175" i="17"/>
  <c r="E174" i="17"/>
  <c r="E173" i="17"/>
  <c r="E172" i="17"/>
  <c r="E171" i="17"/>
  <c r="E170" i="17"/>
  <c r="E169" i="17"/>
  <c r="E168" i="17"/>
  <c r="E167" i="17"/>
  <c r="E166" i="17"/>
  <c r="E165" i="17"/>
  <c r="E164" i="17"/>
  <c r="E163" i="17"/>
  <c r="E162" i="17"/>
  <c r="E161" i="17"/>
  <c r="E160" i="17"/>
  <c r="E159" i="17"/>
  <c r="E158" i="17"/>
  <c r="E157" i="17"/>
  <c r="E156" i="17"/>
  <c r="E155" i="17"/>
  <c r="E154" i="17"/>
  <c r="E153" i="17"/>
  <c r="E152" i="17"/>
  <c r="E151" i="17"/>
  <c r="E150" i="17"/>
  <c r="E149" i="17"/>
  <c r="E148" i="17"/>
  <c r="E147" i="17"/>
  <c r="E146" i="17"/>
  <c r="E145" i="17"/>
  <c r="E144" i="17"/>
  <c r="E143" i="17"/>
  <c r="E142" i="17"/>
  <c r="E141" i="17"/>
  <c r="E140" i="17"/>
  <c r="E139" i="17"/>
  <c r="E138" i="17"/>
  <c r="E137" i="17"/>
  <c r="E136" i="17"/>
  <c r="E135" i="17"/>
  <c r="E134" i="17"/>
  <c r="E133" i="17"/>
  <c r="E132" i="17"/>
  <c r="E131" i="17"/>
  <c r="E130" i="17"/>
  <c r="E129" i="17"/>
  <c r="E128" i="17"/>
  <c r="E127" i="17"/>
  <c r="E126" i="17"/>
  <c r="E125" i="17"/>
  <c r="E124" i="17"/>
  <c r="E123" i="17"/>
  <c r="E122" i="17"/>
  <c r="E121" i="17"/>
  <c r="E120" i="17"/>
  <c r="E119" i="17"/>
  <c r="E118" i="17"/>
  <c r="E117" i="17"/>
  <c r="E116" i="17"/>
  <c r="E115" i="17"/>
  <c r="E114" i="17"/>
  <c r="E113" i="17"/>
  <c r="E112" i="17"/>
  <c r="E111" i="17"/>
  <c r="E110" i="17"/>
  <c r="E109" i="17"/>
  <c r="E108" i="17"/>
  <c r="E107" i="17"/>
  <c r="E106" i="17"/>
  <c r="E105" i="17"/>
  <c r="E104" i="17"/>
  <c r="E103" i="17"/>
  <c r="E102" i="17"/>
  <c r="E101" i="17"/>
  <c r="E100" i="17"/>
  <c r="E99" i="17"/>
  <c r="E98" i="17"/>
  <c r="E97" i="17"/>
  <c r="E96" i="17"/>
  <c r="E95" i="17"/>
  <c r="E94" i="17"/>
  <c r="E93" i="17"/>
  <c r="E92" i="17"/>
  <c r="E91" i="17"/>
  <c r="E90" i="17"/>
  <c r="E89" i="17"/>
  <c r="E88" i="17"/>
  <c r="E87" i="17"/>
  <c r="E86" i="17"/>
  <c r="E85" i="17"/>
  <c r="E84" i="17"/>
  <c r="E83" i="17"/>
  <c r="E82" i="17"/>
  <c r="E81" i="17"/>
  <c r="E80" i="17"/>
  <c r="E79" i="17"/>
  <c r="E78" i="17"/>
  <c r="E77" i="17"/>
  <c r="E76" i="17"/>
  <c r="E75" i="17"/>
  <c r="E74" i="17"/>
  <c r="E73" i="17"/>
  <c r="E72" i="17"/>
  <c r="E71" i="17"/>
  <c r="E70" i="17"/>
  <c r="E69" i="17"/>
  <c r="E68" i="17"/>
  <c r="E67" i="17"/>
  <c r="E66" i="17"/>
  <c r="E65" i="17"/>
  <c r="E64" i="17"/>
  <c r="E63" i="17"/>
  <c r="E62" i="17"/>
  <c r="E61" i="17"/>
  <c r="E60" i="17"/>
  <c r="E59" i="17"/>
  <c r="E58" i="17"/>
  <c r="E57" i="17"/>
  <c r="E56" i="17"/>
  <c r="E55" i="17"/>
  <c r="E54" i="17"/>
  <c r="E53" i="17"/>
  <c r="E52" i="17"/>
  <c r="E51" i="17"/>
  <c r="E50" i="17"/>
  <c r="E49" i="17"/>
  <c r="E48" i="17"/>
  <c r="E47" i="17"/>
  <c r="E46" i="17"/>
  <c r="E45" i="17"/>
  <c r="E44" i="17"/>
  <c r="E43" i="17"/>
  <c r="E42" i="17"/>
  <c r="E41" i="17"/>
  <c r="E40" i="17"/>
  <c r="E39" i="17"/>
  <c r="E38" i="17"/>
  <c r="E37" i="17"/>
  <c r="E36" i="17"/>
  <c r="E35" i="17"/>
  <c r="E34" i="17"/>
  <c r="E33" i="17"/>
  <c r="E32" i="17"/>
  <c r="E31" i="17"/>
  <c r="E30" i="17"/>
  <c r="E29" i="17"/>
  <c r="E28" i="17"/>
  <c r="E27" i="17"/>
  <c r="E26" i="17"/>
  <c r="E25" i="17"/>
  <c r="E24" i="17"/>
  <c r="E23" i="17"/>
  <c r="E22" i="17"/>
  <c r="E21" i="17"/>
  <c r="E20" i="17"/>
  <c r="E19" i="17"/>
  <c r="E18" i="17"/>
  <c r="E17" i="17"/>
  <c r="E16" i="17"/>
  <c r="E15" i="17"/>
  <c r="E14" i="17"/>
  <c r="E13" i="17"/>
  <c r="E12" i="17"/>
  <c r="E11" i="17"/>
  <c r="E10" i="17"/>
  <c r="E9" i="17"/>
  <c r="E8" i="17"/>
  <c r="E3" i="17" s="1"/>
  <c r="E7" i="17"/>
  <c r="E6" i="17"/>
  <c r="BD3" i="32"/>
  <c r="BE3" i="32" s="1"/>
  <c r="D4" i="32"/>
  <c r="J3" i="32"/>
  <c r="L3" i="32"/>
  <c r="Q5" i="17"/>
  <c r="Q155" i="17" s="1"/>
  <c r="L5" i="17"/>
  <c r="F5" i="17"/>
  <c r="K3" i="32"/>
  <c r="N8" i="33"/>
  <c r="N3" i="33" s="1"/>
  <c r="Q203" i="17"/>
  <c r="Q191" i="17"/>
  <c r="Q143" i="17"/>
  <c r="Q131" i="17"/>
  <c r="Q95" i="17"/>
  <c r="Q59" i="17"/>
  <c r="Q47" i="17"/>
  <c r="Q35" i="17"/>
  <c r="Q157" i="17"/>
  <c r="Q190" i="17"/>
  <c r="Q166" i="17"/>
  <c r="Q142" i="17"/>
  <c r="Q130" i="17"/>
  <c r="Q94" i="17"/>
  <c r="Q70" i="17"/>
  <c r="Q46" i="17"/>
  <c r="Q201" i="17"/>
  <c r="Q189" i="17"/>
  <c r="Q177" i="17"/>
  <c r="Q153" i="17"/>
  <c r="Q105" i="17"/>
  <c r="Q93" i="17"/>
  <c r="Q57" i="17"/>
  <c r="Q45" i="17"/>
  <c r="Q9" i="17"/>
  <c r="Q169" i="17"/>
  <c r="Q188" i="17"/>
  <c r="Q176" i="17"/>
  <c r="Q128" i="17"/>
  <c r="Q116" i="17"/>
  <c r="Q92" i="17"/>
  <c r="Q80" i="17"/>
  <c r="Q32" i="17"/>
  <c r="Q20" i="17"/>
  <c r="Q199" i="17"/>
  <c r="Q187" i="17"/>
  <c r="Q163" i="17"/>
  <c r="Q151" i="17"/>
  <c r="Q115" i="17"/>
  <c r="Q103" i="17"/>
  <c r="Q67" i="17"/>
  <c r="Q55" i="17"/>
  <c r="Q43" i="17"/>
  <c r="Q19" i="17"/>
  <c r="Q97" i="17"/>
  <c r="Q186" i="17"/>
  <c r="Q162" i="17"/>
  <c r="Q138" i="17"/>
  <c r="Q126" i="17"/>
  <c r="Q114" i="17"/>
  <c r="Q78" i="17"/>
  <c r="Q66" i="17"/>
  <c r="Q30" i="17"/>
  <c r="Q18" i="17"/>
  <c r="Q133" i="17"/>
  <c r="Q13" i="17"/>
  <c r="Q173" i="17"/>
  <c r="Q161" i="17"/>
  <c r="Q125" i="17"/>
  <c r="Q113" i="17"/>
  <c r="Q101" i="17"/>
  <c r="Q77" i="17"/>
  <c r="Q53" i="17"/>
  <c r="Q29" i="17"/>
  <c r="Q193" i="17"/>
  <c r="Q184" i="17"/>
  <c r="Q172" i="17"/>
  <c r="Q160" i="17"/>
  <c r="Q124" i="17"/>
  <c r="Q112" i="17"/>
  <c r="Q76" i="17"/>
  <c r="Q64" i="17"/>
  <c r="Q40" i="17"/>
  <c r="Q28" i="17"/>
  <c r="Q73" i="17"/>
  <c r="Q195" i="17"/>
  <c r="Q159" i="17"/>
  <c r="Q147" i="17"/>
  <c r="Q135" i="17"/>
  <c r="Q111" i="17"/>
  <c r="Q87" i="17"/>
  <c r="Q63" i="17"/>
  <c r="Q39" i="17"/>
  <c r="Q15" i="17"/>
  <c r="Q181" i="17"/>
  <c r="Q37" i="17"/>
  <c r="Q170" i="17"/>
  <c r="Q158" i="17"/>
  <c r="Q122" i="17"/>
  <c r="Q110" i="17"/>
  <c r="Q86" i="17"/>
  <c r="Q74" i="17"/>
  <c r="Q38" i="17"/>
  <c r="Q26" i="17"/>
  <c r="Q85" i="17"/>
  <c r="Q61" i="17"/>
  <c r="Q192" i="17"/>
  <c r="Q168" i="17"/>
  <c r="Q144" i="17"/>
  <c r="Q120" i="17"/>
  <c r="Q96" i="17"/>
  <c r="Q72" i="17"/>
  <c r="Q60" i="17"/>
  <c r="Q48" i="17"/>
  <c r="Q12" i="17"/>
  <c r="M5" i="17"/>
  <c r="L200" i="17"/>
  <c r="L197" i="17"/>
  <c r="L194" i="17"/>
  <c r="L188" i="17"/>
  <c r="L185" i="17"/>
  <c r="L182" i="17"/>
  <c r="L176" i="17"/>
  <c r="L173" i="17"/>
  <c r="L170" i="17"/>
  <c r="L164" i="17"/>
  <c r="L161" i="17"/>
  <c r="L158" i="17"/>
  <c r="L152" i="17"/>
  <c r="L149" i="17"/>
  <c r="L146" i="17"/>
  <c r="L140" i="17"/>
  <c r="L137" i="17"/>
  <c r="L134" i="17"/>
  <c r="L128" i="17"/>
  <c r="L125" i="17"/>
  <c r="L122" i="17"/>
  <c r="L116" i="17"/>
  <c r="L113" i="17"/>
  <c r="L110" i="17"/>
  <c r="L104" i="17"/>
  <c r="L101" i="17"/>
  <c r="L98" i="17"/>
  <c r="L92" i="17"/>
  <c r="L89" i="17"/>
  <c r="L86" i="17"/>
  <c r="L80" i="17"/>
  <c r="L77" i="17"/>
  <c r="L74" i="17"/>
  <c r="L68" i="17"/>
  <c r="L65" i="17"/>
  <c r="L62" i="17"/>
  <c r="L56" i="17"/>
  <c r="L53" i="17"/>
  <c r="L50" i="17"/>
  <c r="L44" i="17"/>
  <c r="L41" i="17"/>
  <c r="L38" i="17"/>
  <c r="L32" i="17"/>
  <c r="L29" i="17"/>
  <c r="L26" i="17"/>
  <c r="L20" i="17"/>
  <c r="L17" i="17"/>
  <c r="L14" i="17"/>
  <c r="L8" i="17"/>
  <c r="L202" i="17"/>
  <c r="L199" i="17"/>
  <c r="L193" i="17"/>
  <c r="L190" i="17"/>
  <c r="L187" i="17"/>
  <c r="L181" i="17"/>
  <c r="L178" i="17"/>
  <c r="L175" i="17"/>
  <c r="L169" i="17"/>
  <c r="L166" i="17"/>
  <c r="L163" i="17"/>
  <c r="L157" i="17"/>
  <c r="L154" i="17"/>
  <c r="L151" i="17"/>
  <c r="L145" i="17"/>
  <c r="L142" i="17"/>
  <c r="L139" i="17"/>
  <c r="L133" i="17"/>
  <c r="L130" i="17"/>
  <c r="L127" i="17"/>
  <c r="L121" i="17"/>
  <c r="L118" i="17"/>
  <c r="L115" i="17"/>
  <c r="L109" i="17"/>
  <c r="L106" i="17"/>
  <c r="L103" i="17"/>
  <c r="L97" i="17"/>
  <c r="L94" i="17"/>
  <c r="L91" i="17"/>
  <c r="L85" i="17"/>
  <c r="L82" i="17"/>
  <c r="L79" i="17"/>
  <c r="L73" i="17"/>
  <c r="L70" i="17"/>
  <c r="L67" i="17"/>
  <c r="L61" i="17"/>
  <c r="L58" i="17"/>
  <c r="L55" i="17"/>
  <c r="L49" i="17"/>
  <c r="L46" i="17"/>
  <c r="L43" i="17"/>
  <c r="L37" i="17"/>
  <c r="L34" i="17"/>
  <c r="L31" i="17"/>
  <c r="L25" i="17"/>
  <c r="L22" i="17"/>
  <c r="L19" i="17"/>
  <c r="L13" i="17"/>
  <c r="L10" i="17"/>
  <c r="L7" i="17"/>
  <c r="L198" i="17"/>
  <c r="L195" i="17"/>
  <c r="L192" i="17"/>
  <c r="L186" i="17"/>
  <c r="L183" i="17"/>
  <c r="L177" i="17"/>
  <c r="L171" i="17"/>
  <c r="L168" i="17"/>
  <c r="L165" i="17"/>
  <c r="L159" i="17"/>
  <c r="L156" i="17"/>
  <c r="L153" i="17"/>
  <c r="L141" i="17"/>
  <c r="L117" i="17"/>
  <c r="L180" i="17"/>
  <c r="L144" i="17"/>
  <c r="L126" i="17"/>
  <c r="L114" i="17"/>
  <c r="L123" i="17"/>
  <c r="L132" i="17"/>
  <c r="L39" i="17"/>
  <c r="L12" i="17"/>
  <c r="L108" i="17"/>
  <c r="L72" i="17"/>
  <c r="L45" i="17"/>
  <c r="L18" i="17"/>
  <c r="L42" i="17"/>
  <c r="L111" i="17"/>
  <c r="L102" i="17"/>
  <c r="L93" i="17"/>
  <c r="L84" i="17"/>
  <c r="L75" i="17"/>
  <c r="L66" i="17"/>
  <c r="L57" i="17"/>
  <c r="L48" i="17"/>
  <c r="L30" i="17"/>
  <c r="L21" i="17"/>
  <c r="L36" i="17"/>
  <c r="L60" i="17"/>
  <c r="L6" i="17"/>
  <c r="L120" i="17"/>
  <c r="L138" i="17"/>
  <c r="L129" i="17"/>
  <c r="L99" i="17"/>
  <c r="L63" i="17"/>
  <c r="L54" i="17"/>
  <c r="L27" i="17"/>
  <c r="L9" i="17"/>
  <c r="L87" i="17"/>
  <c r="L33" i="17"/>
  <c r="L90" i="17"/>
  <c r="L78" i="17"/>
  <c r="L69" i="17"/>
  <c r="L81" i="17"/>
  <c r="L96" i="17"/>
  <c r="L24" i="17"/>
  <c r="L135" i="17"/>
  <c r="L105" i="17"/>
  <c r="L51" i="17"/>
  <c r="L15" i="17"/>
  <c r="F6" i="17"/>
  <c r="F194" i="17"/>
  <c r="F182" i="17"/>
  <c r="F170" i="17"/>
  <c r="F158" i="17"/>
  <c r="F146" i="17"/>
  <c r="F134" i="17"/>
  <c r="F122" i="17"/>
  <c r="F110" i="17"/>
  <c r="F98" i="17"/>
  <c r="F86" i="17"/>
  <c r="F74" i="17"/>
  <c r="F62" i="17"/>
  <c r="F50" i="17"/>
  <c r="F38" i="17"/>
  <c r="F26" i="17"/>
  <c r="F14" i="17"/>
  <c r="F71" i="17"/>
  <c r="F59" i="17"/>
  <c r="F201" i="17"/>
  <c r="F189" i="17"/>
  <c r="F177" i="17"/>
  <c r="F165" i="17"/>
  <c r="F153" i="17"/>
  <c r="F141" i="17"/>
  <c r="F129" i="17"/>
  <c r="F117" i="17"/>
  <c r="F105" i="17"/>
  <c r="F93" i="17"/>
  <c r="F81" i="17"/>
  <c r="F69" i="17"/>
  <c r="F57" i="17"/>
  <c r="F45" i="17"/>
  <c r="F33" i="17"/>
  <c r="F21" i="17"/>
  <c r="F9" i="17"/>
  <c r="F35" i="17"/>
  <c r="F23" i="17"/>
  <c r="F55" i="17"/>
  <c r="F196" i="17"/>
  <c r="F184" i="17"/>
  <c r="F172" i="17"/>
  <c r="F160" i="17"/>
  <c r="F148" i="17"/>
  <c r="F136" i="17"/>
  <c r="F124" i="17"/>
  <c r="F112" i="17"/>
  <c r="F100" i="17"/>
  <c r="F88" i="17"/>
  <c r="F76" i="17"/>
  <c r="F64" i="17"/>
  <c r="F52" i="17"/>
  <c r="F40" i="17"/>
  <c r="F28" i="17"/>
  <c r="F16" i="17"/>
  <c r="F11" i="17"/>
  <c r="F139" i="17"/>
  <c r="F203" i="17"/>
  <c r="F191" i="17"/>
  <c r="F179" i="17"/>
  <c r="F167" i="17"/>
  <c r="F155" i="17"/>
  <c r="F143" i="17"/>
  <c r="F131" i="17"/>
  <c r="F119" i="17"/>
  <c r="F107" i="17"/>
  <c r="F95" i="17"/>
  <c r="F83" i="17"/>
  <c r="F47" i="17"/>
  <c r="F198" i="17"/>
  <c r="F186" i="17"/>
  <c r="F174" i="17"/>
  <c r="F162" i="17"/>
  <c r="F150" i="17"/>
  <c r="F138" i="17"/>
  <c r="F126" i="17"/>
  <c r="F114" i="17"/>
  <c r="F102" i="17"/>
  <c r="F90" i="17"/>
  <c r="F78" i="17"/>
  <c r="F66" i="17"/>
  <c r="F54" i="17"/>
  <c r="F42" i="17"/>
  <c r="F30" i="17"/>
  <c r="F18" i="17"/>
  <c r="F193" i="17"/>
  <c r="F181" i="17"/>
  <c r="F169" i="17"/>
  <c r="F157" i="17"/>
  <c r="F145" i="17"/>
  <c r="F133" i="17"/>
  <c r="F121" i="17"/>
  <c r="F109" i="17"/>
  <c r="F97" i="17"/>
  <c r="F85" i="17"/>
  <c r="F73" i="17"/>
  <c r="F61" i="17"/>
  <c r="F49" i="17"/>
  <c r="F37" i="17"/>
  <c r="F25" i="17"/>
  <c r="F13" i="17"/>
  <c r="F103" i="17"/>
  <c r="F7" i="17"/>
  <c r="F200" i="17"/>
  <c r="F188" i="17"/>
  <c r="F176" i="17"/>
  <c r="F164" i="17"/>
  <c r="F152" i="17"/>
  <c r="F140" i="17"/>
  <c r="F128" i="17"/>
  <c r="F116" i="17"/>
  <c r="F104" i="17"/>
  <c r="F92" i="17"/>
  <c r="F80" i="17"/>
  <c r="F68" i="17"/>
  <c r="F56" i="17"/>
  <c r="F44" i="17"/>
  <c r="F32" i="17"/>
  <c r="F20" i="17"/>
  <c r="F8" i="17"/>
  <c r="F187" i="17"/>
  <c r="F175" i="17"/>
  <c r="F91" i="17"/>
  <c r="F79" i="17"/>
  <c r="F31" i="17"/>
  <c r="F19" i="17"/>
  <c r="F195" i="17"/>
  <c r="F183" i="17"/>
  <c r="F171" i="17"/>
  <c r="F159" i="17"/>
  <c r="F147" i="17"/>
  <c r="F135" i="17"/>
  <c r="F123" i="17"/>
  <c r="F111" i="17"/>
  <c r="F99" i="17"/>
  <c r="F87" i="17"/>
  <c r="F75" i="17"/>
  <c r="F63" i="17"/>
  <c r="F51" i="17"/>
  <c r="F39" i="17"/>
  <c r="F27" i="17"/>
  <c r="F15" i="17"/>
  <c r="F163" i="17"/>
  <c r="F43" i="17"/>
  <c r="F202" i="17"/>
  <c r="F190" i="17"/>
  <c r="F178" i="17"/>
  <c r="F166" i="17"/>
  <c r="F154" i="17"/>
  <c r="F142" i="17"/>
  <c r="F130" i="17"/>
  <c r="F118" i="17"/>
  <c r="F106" i="17"/>
  <c r="F94" i="17"/>
  <c r="F82" i="17"/>
  <c r="F70" i="17"/>
  <c r="F58" i="17"/>
  <c r="F46" i="17"/>
  <c r="F34" i="17"/>
  <c r="F22" i="17"/>
  <c r="F10" i="17"/>
  <c r="F17" i="17"/>
  <c r="F199" i="17"/>
  <c r="F197" i="17"/>
  <c r="F185" i="17"/>
  <c r="F173" i="17"/>
  <c r="F161" i="17"/>
  <c r="F149" i="17"/>
  <c r="F137" i="17"/>
  <c r="F125" i="17"/>
  <c r="F113" i="17"/>
  <c r="F101" i="17"/>
  <c r="F89" i="17"/>
  <c r="F77" i="17"/>
  <c r="F65" i="17"/>
  <c r="F53" i="17"/>
  <c r="F41" i="17"/>
  <c r="F29" i="17"/>
  <c r="F151" i="17"/>
  <c r="F127" i="17"/>
  <c r="F115" i="17"/>
  <c r="F67" i="17"/>
  <c r="F192" i="17"/>
  <c r="F180" i="17"/>
  <c r="F168" i="17"/>
  <c r="F156" i="17"/>
  <c r="F144" i="17"/>
  <c r="F132" i="17"/>
  <c r="F120" i="17"/>
  <c r="F108" i="17"/>
  <c r="F96" i="17"/>
  <c r="F84" i="17"/>
  <c r="F72" i="17"/>
  <c r="F60" i="17"/>
  <c r="F48" i="17"/>
  <c r="F36" i="17"/>
  <c r="F24" i="17"/>
  <c r="F12" i="17"/>
  <c r="G5" i="17"/>
  <c r="B3" i="29"/>
  <c r="J1" i="6"/>
  <c r="I1" i="6"/>
  <c r="O8" i="33"/>
  <c r="N5" i="17"/>
  <c r="M203" i="17"/>
  <c r="M200" i="17"/>
  <c r="M194" i="17"/>
  <c r="M191" i="17"/>
  <c r="M188" i="17"/>
  <c r="M185" i="17"/>
  <c r="M182" i="17"/>
  <c r="M179" i="17"/>
  <c r="M176" i="17"/>
  <c r="M170" i="17"/>
  <c r="M167" i="17"/>
  <c r="M164" i="17"/>
  <c r="M161" i="17"/>
  <c r="M158" i="17"/>
  <c r="M155" i="17"/>
  <c r="M152" i="17"/>
  <c r="M146" i="17"/>
  <c r="M143" i="17"/>
  <c r="M140" i="17"/>
  <c r="M137" i="17"/>
  <c r="M134" i="17"/>
  <c r="M131" i="17"/>
  <c r="M128" i="17"/>
  <c r="M122" i="17"/>
  <c r="M119" i="17"/>
  <c r="M116" i="17"/>
  <c r="M113" i="17"/>
  <c r="M110" i="17"/>
  <c r="M107" i="17"/>
  <c r="M104" i="17"/>
  <c r="M98" i="17"/>
  <c r="M95" i="17"/>
  <c r="M92" i="17"/>
  <c r="M89" i="17"/>
  <c r="M86" i="17"/>
  <c r="M83" i="17"/>
  <c r="M80" i="17"/>
  <c r="M74" i="17"/>
  <c r="M71" i="17"/>
  <c r="M68" i="17"/>
  <c r="M65" i="17"/>
  <c r="M62" i="17"/>
  <c r="M59" i="17"/>
  <c r="M56" i="17"/>
  <c r="M50" i="17"/>
  <c r="M47" i="17"/>
  <c r="M44" i="17"/>
  <c r="M41" i="17"/>
  <c r="M38" i="17"/>
  <c r="M35" i="17"/>
  <c r="M32" i="17"/>
  <c r="M26" i="17"/>
  <c r="M23" i="17"/>
  <c r="M20" i="17"/>
  <c r="M17" i="17"/>
  <c r="M14" i="17"/>
  <c r="M11" i="17"/>
  <c r="M8" i="17"/>
  <c r="M199" i="17"/>
  <c r="M196" i="17"/>
  <c r="M193" i="17"/>
  <c r="M190" i="17"/>
  <c r="M187" i="17"/>
  <c r="M184" i="17"/>
  <c r="M181" i="17"/>
  <c r="M175" i="17"/>
  <c r="M172" i="17"/>
  <c r="M169" i="17"/>
  <c r="M166" i="17"/>
  <c r="M163" i="17"/>
  <c r="M160" i="17"/>
  <c r="M157" i="17"/>
  <c r="M151" i="17"/>
  <c r="M148" i="17"/>
  <c r="M145" i="17"/>
  <c r="M142" i="17"/>
  <c r="M139" i="17"/>
  <c r="M136" i="17"/>
  <c r="M133" i="17"/>
  <c r="M127" i="17"/>
  <c r="M124" i="17"/>
  <c r="M121" i="17"/>
  <c r="M118" i="17"/>
  <c r="M115" i="17"/>
  <c r="M112" i="17"/>
  <c r="M109" i="17"/>
  <c r="M103" i="17"/>
  <c r="M100" i="17"/>
  <c r="M97" i="17"/>
  <c r="M94" i="17"/>
  <c r="M91" i="17"/>
  <c r="M88" i="17"/>
  <c r="M85" i="17"/>
  <c r="M79" i="17"/>
  <c r="M76" i="17"/>
  <c r="M73" i="17"/>
  <c r="M70" i="17"/>
  <c r="M67" i="17"/>
  <c r="M64" i="17"/>
  <c r="M61" i="17"/>
  <c r="M55" i="17"/>
  <c r="M52" i="17"/>
  <c r="M49" i="17"/>
  <c r="M46" i="17"/>
  <c r="M43" i="17"/>
  <c r="M40" i="17"/>
  <c r="M37" i="17"/>
  <c r="M31" i="17"/>
  <c r="M28" i="17"/>
  <c r="M25" i="17"/>
  <c r="M22" i="17"/>
  <c r="M19" i="17"/>
  <c r="M16" i="17"/>
  <c r="M13" i="17"/>
  <c r="M7" i="17"/>
  <c r="M201" i="17"/>
  <c r="M198" i="17"/>
  <c r="M195" i="17"/>
  <c r="M192" i="17"/>
  <c r="M189" i="17"/>
  <c r="M183" i="17"/>
  <c r="M180" i="17"/>
  <c r="M177" i="17"/>
  <c r="M174" i="17"/>
  <c r="M171" i="17"/>
  <c r="M168" i="17"/>
  <c r="M165" i="17"/>
  <c r="M159" i="17"/>
  <c r="M156" i="17"/>
  <c r="M153" i="17"/>
  <c r="M150" i="17"/>
  <c r="M147" i="17"/>
  <c r="M144" i="17"/>
  <c r="M141" i="17"/>
  <c r="M138" i="17"/>
  <c r="M135" i="17"/>
  <c r="M132" i="17"/>
  <c r="M129" i="17"/>
  <c r="M126" i="17"/>
  <c r="M123" i="17"/>
  <c r="M120" i="17"/>
  <c r="M117" i="17"/>
  <c r="M114" i="17"/>
  <c r="M111" i="17"/>
  <c r="M108" i="17"/>
  <c r="M105" i="17"/>
  <c r="M102" i="17"/>
  <c r="M99" i="17"/>
  <c r="M96" i="17"/>
  <c r="M93" i="17"/>
  <c r="M90" i="17"/>
  <c r="M87" i="17"/>
  <c r="M84" i="17"/>
  <c r="M81" i="17"/>
  <c r="M78" i="17"/>
  <c r="M75" i="17"/>
  <c r="M72" i="17"/>
  <c r="M69" i="17"/>
  <c r="M66" i="17"/>
  <c r="M63" i="17"/>
  <c r="M60" i="17"/>
  <c r="M57" i="17"/>
  <c r="M54" i="17"/>
  <c r="M51" i="17"/>
  <c r="M48" i="17"/>
  <c r="M45" i="17"/>
  <c r="M42" i="17"/>
  <c r="M39" i="17"/>
  <c r="M36" i="17"/>
  <c r="M33" i="17"/>
  <c r="M30" i="17"/>
  <c r="M27" i="17"/>
  <c r="M24" i="17"/>
  <c r="M21" i="17"/>
  <c r="M18" i="17"/>
  <c r="M15" i="17"/>
  <c r="M12" i="17"/>
  <c r="M9" i="17"/>
  <c r="M6" i="17"/>
  <c r="G6" i="17"/>
  <c r="G201" i="17"/>
  <c r="G189" i="17"/>
  <c r="G177" i="17"/>
  <c r="G165" i="17"/>
  <c r="G153" i="17"/>
  <c r="G141" i="17"/>
  <c r="G129" i="17"/>
  <c r="G117" i="17"/>
  <c r="G105" i="17"/>
  <c r="G93" i="17"/>
  <c r="G81" i="17"/>
  <c r="G69" i="17"/>
  <c r="G57" i="17"/>
  <c r="G45" i="17"/>
  <c r="G33" i="17"/>
  <c r="G21" i="17"/>
  <c r="G9" i="17"/>
  <c r="G78" i="17"/>
  <c r="G66" i="17"/>
  <c r="G196" i="17"/>
  <c r="G184" i="17"/>
  <c r="G172" i="17"/>
  <c r="G160" i="17"/>
  <c r="G148" i="17"/>
  <c r="G136" i="17"/>
  <c r="G124" i="17"/>
  <c r="G112" i="17"/>
  <c r="G100" i="17"/>
  <c r="G88" i="17"/>
  <c r="G76" i="17"/>
  <c r="G64" i="17"/>
  <c r="G52" i="17"/>
  <c r="G40" i="17"/>
  <c r="G28" i="17"/>
  <c r="G16" i="17"/>
  <c r="G114" i="17"/>
  <c r="G54" i="17"/>
  <c r="G42" i="17"/>
  <c r="G14" i="17"/>
  <c r="G203" i="17"/>
  <c r="G191" i="17"/>
  <c r="G179" i="17"/>
  <c r="G167" i="17"/>
  <c r="G155" i="17"/>
  <c r="G143" i="17"/>
  <c r="G131" i="17"/>
  <c r="G119" i="17"/>
  <c r="G107" i="17"/>
  <c r="G95" i="17"/>
  <c r="G83" i="17"/>
  <c r="G71" i="17"/>
  <c r="G59" i="17"/>
  <c r="G47" i="17"/>
  <c r="G35" i="17"/>
  <c r="G23" i="17"/>
  <c r="G11" i="17"/>
  <c r="G30" i="17"/>
  <c r="G18" i="17"/>
  <c r="G62" i="17"/>
  <c r="G198" i="17"/>
  <c r="G186" i="17"/>
  <c r="G174" i="17"/>
  <c r="G162" i="17"/>
  <c r="G150" i="17"/>
  <c r="G138" i="17"/>
  <c r="G126" i="17"/>
  <c r="G102" i="17"/>
  <c r="G90" i="17"/>
  <c r="G26" i="17"/>
  <c r="G193" i="17"/>
  <c r="G181" i="17"/>
  <c r="G169" i="17"/>
  <c r="G157" i="17"/>
  <c r="G145" i="17"/>
  <c r="G133" i="17"/>
  <c r="G121" i="17"/>
  <c r="G109" i="17"/>
  <c r="G97" i="17"/>
  <c r="G85" i="17"/>
  <c r="G73" i="17"/>
  <c r="G61" i="17"/>
  <c r="G49" i="17"/>
  <c r="G37" i="17"/>
  <c r="G25" i="17"/>
  <c r="G13" i="17"/>
  <c r="G182" i="17"/>
  <c r="G86" i="17"/>
  <c r="G200" i="17"/>
  <c r="G188" i="17"/>
  <c r="G176" i="17"/>
  <c r="G164" i="17"/>
  <c r="G152" i="17"/>
  <c r="G140" i="17"/>
  <c r="G128" i="17"/>
  <c r="G116" i="17"/>
  <c r="G104" i="17"/>
  <c r="G92" i="17"/>
  <c r="G80" i="17"/>
  <c r="G68" i="17"/>
  <c r="G56" i="17"/>
  <c r="G44" i="17"/>
  <c r="G32" i="17"/>
  <c r="G20" i="17"/>
  <c r="G8" i="17"/>
  <c r="G195" i="17"/>
  <c r="G183" i="17"/>
  <c r="G171" i="17"/>
  <c r="G159" i="17"/>
  <c r="G147" i="17"/>
  <c r="G135" i="17"/>
  <c r="G123" i="17"/>
  <c r="G111" i="17"/>
  <c r="G99" i="17"/>
  <c r="G87" i="17"/>
  <c r="G75" i="17"/>
  <c r="G63" i="17"/>
  <c r="G51" i="17"/>
  <c r="G39" i="17"/>
  <c r="G27" i="17"/>
  <c r="G15" i="17"/>
  <c r="G194" i="17"/>
  <c r="G110" i="17"/>
  <c r="G98" i="17"/>
  <c r="G50" i="17"/>
  <c r="G38" i="17"/>
  <c r="G202" i="17"/>
  <c r="G190" i="17"/>
  <c r="G178" i="17"/>
  <c r="G166" i="17"/>
  <c r="G154" i="17"/>
  <c r="G142" i="17"/>
  <c r="G130" i="17"/>
  <c r="G118" i="17"/>
  <c r="G106" i="17"/>
  <c r="G94" i="17"/>
  <c r="G82" i="17"/>
  <c r="G70" i="17"/>
  <c r="G58" i="17"/>
  <c r="G46" i="17"/>
  <c r="G34" i="17"/>
  <c r="G22" i="17"/>
  <c r="G10" i="17"/>
  <c r="G146" i="17"/>
  <c r="G134" i="17"/>
  <c r="G197" i="17"/>
  <c r="G185" i="17"/>
  <c r="G173" i="17"/>
  <c r="G161" i="17"/>
  <c r="G149" i="17"/>
  <c r="G137" i="17"/>
  <c r="G125" i="17"/>
  <c r="G113" i="17"/>
  <c r="G101" i="17"/>
  <c r="G89" i="17"/>
  <c r="G77" i="17"/>
  <c r="G65" i="17"/>
  <c r="G53" i="17"/>
  <c r="G41" i="17"/>
  <c r="G29" i="17"/>
  <c r="G17" i="17"/>
  <c r="G12" i="17"/>
  <c r="G170" i="17"/>
  <c r="G158" i="17"/>
  <c r="G122" i="17"/>
  <c r="G192" i="17"/>
  <c r="G180" i="17"/>
  <c r="G168" i="17"/>
  <c r="G156" i="17"/>
  <c r="G144" i="17"/>
  <c r="G132" i="17"/>
  <c r="G120" i="17"/>
  <c r="G108" i="17"/>
  <c r="G96" i="17"/>
  <c r="G84" i="17"/>
  <c r="G72" i="17"/>
  <c r="G60" i="17"/>
  <c r="G48" i="17"/>
  <c r="G36" i="17"/>
  <c r="G24" i="17"/>
  <c r="G199" i="17"/>
  <c r="G187" i="17"/>
  <c r="G175" i="17"/>
  <c r="G163" i="17"/>
  <c r="G151" i="17"/>
  <c r="G139" i="17"/>
  <c r="G127" i="17"/>
  <c r="G115" i="17"/>
  <c r="G103" i="17"/>
  <c r="G91" i="17"/>
  <c r="G79" i="17"/>
  <c r="G67" i="17"/>
  <c r="G55" i="17"/>
  <c r="G43" i="17"/>
  <c r="G31" i="17"/>
  <c r="G19" i="17"/>
  <c r="G7" i="17"/>
  <c r="G74" i="17"/>
  <c r="H5" i="17"/>
  <c r="BD4" i="29"/>
  <c r="BC4" i="29"/>
  <c r="BB4" i="29"/>
  <c r="BA4" i="29"/>
  <c r="AZ4" i="29"/>
  <c r="AY4" i="29"/>
  <c r="AX4" i="29"/>
  <c r="AW4" i="29"/>
  <c r="AV4" i="29"/>
  <c r="AU4" i="29"/>
  <c r="AT4" i="29"/>
  <c r="AS4" i="29"/>
  <c r="AR4" i="29"/>
  <c r="AQ4" i="29"/>
  <c r="AP4" i="29"/>
  <c r="AP5" i="29" s="1"/>
  <c r="AO4" i="29"/>
  <c r="AN4" i="29"/>
  <c r="AM4" i="29"/>
  <c r="AL4" i="29"/>
  <c r="AK4" i="29"/>
  <c r="AJ4" i="29"/>
  <c r="AI4" i="29"/>
  <c r="AH4" i="29"/>
  <c r="AH5" i="29" s="1"/>
  <c r="AG4" i="29"/>
  <c r="AF4" i="29"/>
  <c r="AE4" i="29"/>
  <c r="AD4" i="29"/>
  <c r="AC4" i="29"/>
  <c r="AB4" i="29"/>
  <c r="AA4" i="29"/>
  <c r="Z4" i="29"/>
  <c r="Z5" i="29" s="1"/>
  <c r="Y4" i="29"/>
  <c r="X4" i="29"/>
  <c r="W4" i="29"/>
  <c r="V4" i="29"/>
  <c r="U4" i="29"/>
  <c r="T4" i="29"/>
  <c r="AY6" i="32" s="1"/>
  <c r="AY3" i="34" s="1"/>
  <c r="S4" i="29"/>
  <c r="R4" i="29"/>
  <c r="R5" i="29" s="1"/>
  <c r="Q4" i="29"/>
  <c r="P4" i="29"/>
  <c r="O4" i="29"/>
  <c r="N4" i="29"/>
  <c r="M4" i="29"/>
  <c r="L4" i="29"/>
  <c r="K4" i="29"/>
  <c r="J4" i="29"/>
  <c r="J5" i="29" s="1"/>
  <c r="I4" i="29"/>
  <c r="H4" i="29"/>
  <c r="G4" i="29"/>
  <c r="F4" i="29"/>
  <c r="E4" i="29"/>
  <c r="D4" i="29"/>
  <c r="C4" i="29"/>
  <c r="B4" i="29"/>
  <c r="B5" i="29" s="1"/>
  <c r="BD3" i="29"/>
  <c r="BC3" i="29"/>
  <c r="BB3" i="29"/>
  <c r="BA3" i="29"/>
  <c r="AZ3" i="29"/>
  <c r="AY3" i="29"/>
  <c r="AX3" i="29"/>
  <c r="AW3" i="29"/>
  <c r="AV3" i="29"/>
  <c r="AU3" i="29"/>
  <c r="AT3" i="29"/>
  <c r="AS3" i="29"/>
  <c r="AS5" i="29" s="1"/>
  <c r="AR3" i="29"/>
  <c r="AQ3" i="29"/>
  <c r="AP3" i="29"/>
  <c r="AO3" i="29"/>
  <c r="AN3" i="29"/>
  <c r="AM3" i="29"/>
  <c r="AL3" i="29"/>
  <c r="AK3" i="29"/>
  <c r="AJ3" i="29"/>
  <c r="AI3" i="29"/>
  <c r="AH3" i="29"/>
  <c r="AG3" i="29"/>
  <c r="AF3" i="29"/>
  <c r="AE3" i="29"/>
  <c r="AE5" i="29" s="1"/>
  <c r="AD3" i="29"/>
  <c r="AC3" i="29"/>
  <c r="AB3" i="29"/>
  <c r="AA3" i="29"/>
  <c r="Z3" i="29"/>
  <c r="Y3" i="29"/>
  <c r="X3" i="29"/>
  <c r="W3" i="29"/>
  <c r="W5" i="29" s="1"/>
  <c r="BD9" i="32" s="1"/>
  <c r="V3" i="29"/>
  <c r="G6" i="32" s="1"/>
  <c r="G3" i="34" s="1"/>
  <c r="U3" i="29"/>
  <c r="T3" i="29"/>
  <c r="F4" i="33" s="1"/>
  <c r="S3" i="29"/>
  <c r="R3" i="29"/>
  <c r="Q3" i="29"/>
  <c r="P3" i="29"/>
  <c r="O3" i="29"/>
  <c r="N3" i="29"/>
  <c r="M3" i="29"/>
  <c r="L3" i="29"/>
  <c r="K3" i="29"/>
  <c r="J3" i="29"/>
  <c r="I3" i="29"/>
  <c r="H3" i="29"/>
  <c r="G3" i="29"/>
  <c r="G5" i="29" s="1"/>
  <c r="F3" i="29"/>
  <c r="E3" i="29"/>
  <c r="E5" i="29" s="1"/>
  <c r="D3" i="29"/>
  <c r="C3" i="29"/>
  <c r="BS6" i="34"/>
  <c r="K2" i="33"/>
  <c r="I2" i="33"/>
  <c r="H2" i="33"/>
  <c r="G2" i="33"/>
  <c r="L2" i="33"/>
  <c r="M2" i="33"/>
  <c r="P8" i="33"/>
  <c r="O2" i="33"/>
  <c r="O5" i="17"/>
  <c r="N203" i="17"/>
  <c r="N200" i="17"/>
  <c r="N197" i="17"/>
  <c r="N194" i="17"/>
  <c r="N191" i="17"/>
  <c r="N188" i="17"/>
  <c r="N185" i="17"/>
  <c r="N182" i="17"/>
  <c r="N179" i="17"/>
  <c r="N176" i="17"/>
  <c r="N173" i="17"/>
  <c r="N170" i="17"/>
  <c r="N167" i="17"/>
  <c r="N164" i="17"/>
  <c r="N161" i="17"/>
  <c r="N158" i="17"/>
  <c r="N155" i="17"/>
  <c r="N152" i="17"/>
  <c r="N149" i="17"/>
  <c r="N146" i="17"/>
  <c r="N143" i="17"/>
  <c r="N140" i="17"/>
  <c r="N137" i="17"/>
  <c r="N134" i="17"/>
  <c r="N131" i="17"/>
  <c r="N128" i="17"/>
  <c r="N125" i="17"/>
  <c r="N122" i="17"/>
  <c r="N119" i="17"/>
  <c r="N116" i="17"/>
  <c r="N113" i="17"/>
  <c r="N110" i="17"/>
  <c r="N107" i="17"/>
  <c r="N104" i="17"/>
  <c r="N101" i="17"/>
  <c r="N98" i="17"/>
  <c r="N95" i="17"/>
  <c r="N92" i="17"/>
  <c r="N89" i="17"/>
  <c r="N86" i="17"/>
  <c r="N83" i="17"/>
  <c r="N80" i="17"/>
  <c r="N77" i="17"/>
  <c r="N74" i="17"/>
  <c r="N71" i="17"/>
  <c r="N68" i="17"/>
  <c r="N65" i="17"/>
  <c r="N62" i="17"/>
  <c r="N59" i="17"/>
  <c r="N56" i="17"/>
  <c r="N53" i="17"/>
  <c r="N50" i="17"/>
  <c r="N47" i="17"/>
  <c r="N44" i="17"/>
  <c r="N41" i="17"/>
  <c r="N38" i="17"/>
  <c r="N35" i="17"/>
  <c r="N32" i="17"/>
  <c r="N29" i="17"/>
  <c r="N26" i="17"/>
  <c r="N23" i="17"/>
  <c r="N20" i="17"/>
  <c r="N17" i="17"/>
  <c r="N14" i="17"/>
  <c r="N11" i="17"/>
  <c r="N8" i="17"/>
  <c r="N202" i="17"/>
  <c r="N199" i="17"/>
  <c r="N196" i="17"/>
  <c r="N193" i="17"/>
  <c r="N190" i="17"/>
  <c r="N187" i="17"/>
  <c r="N184" i="17"/>
  <c r="N181" i="17"/>
  <c r="N178" i="17"/>
  <c r="N175" i="17"/>
  <c r="N172" i="17"/>
  <c r="N169" i="17"/>
  <c r="N166" i="17"/>
  <c r="N163" i="17"/>
  <c r="N160" i="17"/>
  <c r="N157" i="17"/>
  <c r="N154" i="17"/>
  <c r="N151" i="17"/>
  <c r="N148" i="17"/>
  <c r="N145" i="17"/>
  <c r="N142" i="17"/>
  <c r="N139" i="17"/>
  <c r="N136" i="17"/>
  <c r="N133" i="17"/>
  <c r="N130" i="17"/>
  <c r="N127" i="17"/>
  <c r="N124" i="17"/>
  <c r="N121" i="17"/>
  <c r="N118" i="17"/>
  <c r="N115" i="17"/>
  <c r="N112" i="17"/>
  <c r="N109" i="17"/>
  <c r="N106" i="17"/>
  <c r="N103" i="17"/>
  <c r="N100" i="17"/>
  <c r="N97" i="17"/>
  <c r="N94" i="17"/>
  <c r="N91" i="17"/>
  <c r="N88" i="17"/>
  <c r="N85" i="17"/>
  <c r="N82" i="17"/>
  <c r="N79" i="17"/>
  <c r="N76" i="17"/>
  <c r="N73" i="17"/>
  <c r="N70" i="17"/>
  <c r="N67" i="17"/>
  <c r="N64" i="17"/>
  <c r="N61" i="17"/>
  <c r="N58" i="17"/>
  <c r="N55" i="17"/>
  <c r="N52" i="17"/>
  <c r="N49" i="17"/>
  <c r="N46" i="17"/>
  <c r="N43" i="17"/>
  <c r="N40" i="17"/>
  <c r="N37" i="17"/>
  <c r="N34" i="17"/>
  <c r="N31" i="17"/>
  <c r="N28" i="17"/>
  <c r="N25" i="17"/>
  <c r="N22" i="17"/>
  <c r="N19" i="17"/>
  <c r="N16" i="17"/>
  <c r="N13" i="17"/>
  <c r="N10" i="17"/>
  <c r="N2" i="17" s="1"/>
  <c r="N7" i="17"/>
  <c r="N201" i="17"/>
  <c r="N198" i="17"/>
  <c r="N195" i="17"/>
  <c r="N192" i="17"/>
  <c r="N189" i="17"/>
  <c r="N186" i="17"/>
  <c r="N183" i="17"/>
  <c r="N180" i="17"/>
  <c r="N177" i="17"/>
  <c r="N174" i="17"/>
  <c r="N171" i="17"/>
  <c r="N168" i="17"/>
  <c r="N165" i="17"/>
  <c r="N162" i="17"/>
  <c r="N159" i="17"/>
  <c r="N156" i="17"/>
  <c r="N153" i="17"/>
  <c r="N150" i="17"/>
  <c r="N147" i="17"/>
  <c r="N144" i="17"/>
  <c r="N141" i="17"/>
  <c r="N138" i="17"/>
  <c r="N135" i="17"/>
  <c r="N132" i="17"/>
  <c r="N129" i="17"/>
  <c r="N126" i="17"/>
  <c r="N123" i="17"/>
  <c r="N120" i="17"/>
  <c r="N117" i="17"/>
  <c r="N114" i="17"/>
  <c r="N111" i="17"/>
  <c r="N108" i="17"/>
  <c r="N105" i="17"/>
  <c r="N102" i="17"/>
  <c r="N99" i="17"/>
  <c r="N96" i="17"/>
  <c r="N93" i="17"/>
  <c r="N90" i="17"/>
  <c r="N87" i="17"/>
  <c r="N84" i="17"/>
  <c r="N81" i="17"/>
  <c r="N78" i="17"/>
  <c r="N75" i="17"/>
  <c r="N72" i="17"/>
  <c r="N69" i="17"/>
  <c r="N66" i="17"/>
  <c r="N63" i="17"/>
  <c r="N60" i="17"/>
  <c r="N57" i="17"/>
  <c r="N54" i="17"/>
  <c r="N51" i="17"/>
  <c r="N48" i="17"/>
  <c r="N45" i="17"/>
  <c r="N42" i="17"/>
  <c r="N39" i="17"/>
  <c r="N36" i="17"/>
  <c r="N33" i="17"/>
  <c r="N30" i="17"/>
  <c r="N27" i="17"/>
  <c r="N24" i="17"/>
  <c r="N21" i="17"/>
  <c r="N18" i="17"/>
  <c r="N15" i="17"/>
  <c r="N12" i="17"/>
  <c r="N9" i="17"/>
  <c r="N6" i="17"/>
  <c r="H6" i="17"/>
  <c r="H196" i="17"/>
  <c r="H184" i="17"/>
  <c r="H172" i="17"/>
  <c r="H160" i="17"/>
  <c r="H148" i="17"/>
  <c r="H136" i="17"/>
  <c r="H124" i="17"/>
  <c r="H112" i="17"/>
  <c r="H100" i="17"/>
  <c r="H88" i="17"/>
  <c r="H76" i="17"/>
  <c r="H64" i="17"/>
  <c r="H52" i="17"/>
  <c r="H40" i="17"/>
  <c r="H28" i="17"/>
  <c r="H16" i="17"/>
  <c r="H85" i="17"/>
  <c r="H37" i="17"/>
  <c r="H13" i="17"/>
  <c r="H203" i="17"/>
  <c r="H191" i="17"/>
  <c r="H179" i="17"/>
  <c r="H167" i="17"/>
  <c r="H155" i="17"/>
  <c r="H143" i="17"/>
  <c r="H131" i="17"/>
  <c r="H119" i="17"/>
  <c r="H107" i="17"/>
  <c r="H95" i="17"/>
  <c r="H83" i="17"/>
  <c r="H71" i="17"/>
  <c r="H59" i="17"/>
  <c r="H47" i="17"/>
  <c r="H35" i="17"/>
  <c r="H23" i="17"/>
  <c r="H11" i="17"/>
  <c r="H97" i="17"/>
  <c r="H61" i="17"/>
  <c r="H49" i="17"/>
  <c r="H25" i="17"/>
  <c r="H33" i="17"/>
  <c r="H198" i="17"/>
  <c r="H186" i="17"/>
  <c r="H174" i="17"/>
  <c r="H162" i="17"/>
  <c r="H150" i="17"/>
  <c r="H138" i="17"/>
  <c r="H126" i="17"/>
  <c r="H114" i="17"/>
  <c r="H102" i="17"/>
  <c r="H90" i="17"/>
  <c r="H78" i="17"/>
  <c r="H66" i="17"/>
  <c r="H54" i="17"/>
  <c r="H42" i="17"/>
  <c r="H30" i="17"/>
  <c r="H18" i="17"/>
  <c r="H193" i="17"/>
  <c r="H181" i="17"/>
  <c r="H169" i="17"/>
  <c r="H157" i="17"/>
  <c r="H145" i="17"/>
  <c r="H133" i="17"/>
  <c r="H121" i="17"/>
  <c r="H109" i="17"/>
  <c r="H73" i="17"/>
  <c r="H141" i="17"/>
  <c r="H93" i="17"/>
  <c r="H57" i="17"/>
  <c r="H200" i="17"/>
  <c r="H188" i="17"/>
  <c r="H176" i="17"/>
  <c r="H164" i="17"/>
  <c r="H152" i="17"/>
  <c r="H140" i="17"/>
  <c r="H128" i="17"/>
  <c r="H116" i="17"/>
  <c r="H104" i="17"/>
  <c r="H92" i="17"/>
  <c r="H80" i="17"/>
  <c r="H68" i="17"/>
  <c r="H56" i="17"/>
  <c r="H44" i="17"/>
  <c r="H32" i="17"/>
  <c r="H20" i="17"/>
  <c r="H8" i="17"/>
  <c r="H195" i="17"/>
  <c r="H183" i="17"/>
  <c r="H171" i="17"/>
  <c r="H159" i="17"/>
  <c r="H147" i="17"/>
  <c r="H135" i="17"/>
  <c r="H123" i="17"/>
  <c r="H111" i="17"/>
  <c r="H99" i="17"/>
  <c r="H87" i="17"/>
  <c r="H75" i="17"/>
  <c r="H63" i="17"/>
  <c r="H51" i="17"/>
  <c r="H39" i="17"/>
  <c r="H27" i="17"/>
  <c r="H15" i="17"/>
  <c r="H165" i="17"/>
  <c r="H202" i="17"/>
  <c r="H190" i="17"/>
  <c r="H178" i="17"/>
  <c r="H166" i="17"/>
  <c r="H154" i="17"/>
  <c r="H142" i="17"/>
  <c r="H130" i="17"/>
  <c r="H118" i="17"/>
  <c r="H106" i="17"/>
  <c r="H94" i="17"/>
  <c r="H82" i="17"/>
  <c r="H70" i="17"/>
  <c r="H58" i="17"/>
  <c r="H46" i="17"/>
  <c r="H34" i="17"/>
  <c r="H22" i="17"/>
  <c r="H10" i="17"/>
  <c r="H129" i="17"/>
  <c r="H117" i="17"/>
  <c r="H69" i="17"/>
  <c r="H9" i="17"/>
  <c r="H197" i="17"/>
  <c r="H185" i="17"/>
  <c r="H173" i="17"/>
  <c r="H161" i="17"/>
  <c r="H149" i="17"/>
  <c r="H137" i="17"/>
  <c r="H125" i="17"/>
  <c r="H113" i="17"/>
  <c r="H101" i="17"/>
  <c r="H89" i="17"/>
  <c r="H77" i="17"/>
  <c r="H65" i="17"/>
  <c r="H53" i="17"/>
  <c r="H41" i="17"/>
  <c r="H29" i="17"/>
  <c r="H17" i="17"/>
  <c r="H192" i="17"/>
  <c r="H180" i="17"/>
  <c r="H168" i="17"/>
  <c r="H156" i="17"/>
  <c r="H144" i="17"/>
  <c r="H132" i="17"/>
  <c r="H120" i="17"/>
  <c r="H108" i="17"/>
  <c r="H96" i="17"/>
  <c r="H84" i="17"/>
  <c r="H72" i="17"/>
  <c r="H60" i="17"/>
  <c r="H48" i="17"/>
  <c r="H36" i="17"/>
  <c r="H24" i="17"/>
  <c r="H12" i="17"/>
  <c r="H7" i="17"/>
  <c r="H189" i="17"/>
  <c r="H177" i="17"/>
  <c r="H153" i="17"/>
  <c r="H81" i="17"/>
  <c r="H45" i="17"/>
  <c r="H199" i="17"/>
  <c r="H187" i="17"/>
  <c r="H175" i="17"/>
  <c r="H163" i="17"/>
  <c r="H151" i="17"/>
  <c r="H139" i="17"/>
  <c r="H127" i="17"/>
  <c r="H115" i="17"/>
  <c r="H103" i="17"/>
  <c r="H91" i="17"/>
  <c r="H79" i="17"/>
  <c r="H67" i="17"/>
  <c r="H55" i="17"/>
  <c r="H43" i="17"/>
  <c r="H31" i="17"/>
  <c r="H19" i="17"/>
  <c r="H201" i="17"/>
  <c r="H105" i="17"/>
  <c r="H21" i="17"/>
  <c r="H194" i="17"/>
  <c r="H182" i="17"/>
  <c r="H170" i="17"/>
  <c r="H158" i="17"/>
  <c r="H146" i="17"/>
  <c r="H134" i="17"/>
  <c r="H122" i="17"/>
  <c r="H110" i="17"/>
  <c r="H98" i="17"/>
  <c r="H86" i="17"/>
  <c r="H74" i="17"/>
  <c r="H62" i="17"/>
  <c r="H50" i="17"/>
  <c r="H38" i="17"/>
  <c r="H26" i="17"/>
  <c r="H14" i="17"/>
  <c r="I5" i="17"/>
  <c r="I102" i="17" s="1"/>
  <c r="Y5" i="29"/>
  <c r="AA5" i="29"/>
  <c r="AM5" i="29"/>
  <c r="AY5" i="29"/>
  <c r="AW5" i="29"/>
  <c r="N5" i="29"/>
  <c r="AL5" i="29"/>
  <c r="AX5" i="29"/>
  <c r="BD5" i="29"/>
  <c r="I5" i="29"/>
  <c r="AG5" i="29"/>
  <c r="AT5" i="29"/>
  <c r="K5" i="29"/>
  <c r="AI5" i="29"/>
  <c r="V5" i="29"/>
  <c r="BA9" i="32" s="1"/>
  <c r="F5" i="29"/>
  <c r="BB5" i="29"/>
  <c r="S5" i="29"/>
  <c r="AQ5" i="29"/>
  <c r="T5" i="29"/>
  <c r="H5" i="29"/>
  <c r="AF5" i="29"/>
  <c r="AR5" i="29"/>
  <c r="L5" i="29"/>
  <c r="X5" i="29"/>
  <c r="AV5" i="29"/>
  <c r="D5" i="29"/>
  <c r="P5" i="29"/>
  <c r="AB5" i="29"/>
  <c r="AN5" i="29"/>
  <c r="AZ5" i="29"/>
  <c r="Q5" i="29"/>
  <c r="AO5" i="29"/>
  <c r="AD5" i="29"/>
  <c r="AJ5" i="29"/>
  <c r="C5" i="29"/>
  <c r="BV6" i="34"/>
  <c r="Q8" i="33"/>
  <c r="P2" i="33"/>
  <c r="O6" i="17"/>
  <c r="O203" i="17"/>
  <c r="O191" i="17"/>
  <c r="O167" i="17"/>
  <c r="O131" i="17"/>
  <c r="O107" i="17"/>
  <c r="O95" i="17"/>
  <c r="O71" i="17"/>
  <c r="O59" i="17"/>
  <c r="O23" i="17"/>
  <c r="O157" i="17"/>
  <c r="O202" i="17"/>
  <c r="O190" i="17"/>
  <c r="O178" i="17"/>
  <c r="O142" i="17"/>
  <c r="O106" i="17"/>
  <c r="O94" i="17"/>
  <c r="O82" i="17"/>
  <c r="O70" i="17"/>
  <c r="O34" i="17"/>
  <c r="O181" i="17"/>
  <c r="O201" i="17"/>
  <c r="O189" i="17"/>
  <c r="O177" i="17"/>
  <c r="O129" i="17"/>
  <c r="O105" i="17"/>
  <c r="O93" i="17"/>
  <c r="O81" i="17"/>
  <c r="O69" i="17"/>
  <c r="O21" i="17"/>
  <c r="O200" i="17"/>
  <c r="O188" i="17"/>
  <c r="O176" i="17"/>
  <c r="O164" i="17"/>
  <c r="O116" i="17"/>
  <c r="O92" i="17"/>
  <c r="O80" i="17"/>
  <c r="O68" i="17"/>
  <c r="O44" i="17"/>
  <c r="O8" i="17"/>
  <c r="O187" i="17"/>
  <c r="O175" i="17"/>
  <c r="O151" i="17"/>
  <c r="O139" i="17"/>
  <c r="O103" i="17"/>
  <c r="O79" i="17"/>
  <c r="O55" i="17"/>
  <c r="O43" i="17"/>
  <c r="O31" i="17"/>
  <c r="O169" i="17"/>
  <c r="O186" i="17"/>
  <c r="O174" i="17"/>
  <c r="O162" i="17"/>
  <c r="O150" i="17"/>
  <c r="O114" i="17"/>
  <c r="O78" i="17"/>
  <c r="O66" i="17"/>
  <c r="O54" i="17"/>
  <c r="O42" i="17"/>
  <c r="O85" i="17"/>
  <c r="O197" i="17"/>
  <c r="O185" i="17"/>
  <c r="O173" i="17"/>
  <c r="O161" i="17"/>
  <c r="O113" i="17"/>
  <c r="O89" i="17"/>
  <c r="O77" i="17"/>
  <c r="O65" i="17"/>
  <c r="O53" i="17"/>
  <c r="O196" i="17"/>
  <c r="O184" i="17"/>
  <c r="O172" i="17"/>
  <c r="O160" i="17"/>
  <c r="O148" i="17"/>
  <c r="O124" i="17"/>
  <c r="O88" i="17"/>
  <c r="O76" i="17"/>
  <c r="O64" i="17"/>
  <c r="O52" i="17"/>
  <c r="O28" i="17"/>
  <c r="O16" i="17"/>
  <c r="O195" i="17"/>
  <c r="O183" i="17"/>
  <c r="O171" i="17"/>
  <c r="O147" i="17"/>
  <c r="O135" i="17"/>
  <c r="O123" i="17"/>
  <c r="O87" i="17"/>
  <c r="O75" i="17"/>
  <c r="O51" i="17"/>
  <c r="O39" i="17"/>
  <c r="O27" i="17"/>
  <c r="O15" i="17"/>
  <c r="O194" i="17"/>
  <c r="O170" i="17"/>
  <c r="O158" i="17"/>
  <c r="O146" i="17"/>
  <c r="O134" i="17"/>
  <c r="O122" i="17"/>
  <c r="O74" i="17"/>
  <c r="O62" i="17"/>
  <c r="O50" i="17"/>
  <c r="O38" i="17"/>
  <c r="O26" i="17"/>
  <c r="O14" i="17"/>
  <c r="O192" i="17"/>
  <c r="O180" i="17"/>
  <c r="O168" i="17"/>
  <c r="O156" i="17"/>
  <c r="O144" i="17"/>
  <c r="O132" i="17"/>
  <c r="O84" i="17"/>
  <c r="O72" i="17"/>
  <c r="O60" i="17"/>
  <c r="O48" i="17"/>
  <c r="O36" i="17"/>
  <c r="O12" i="17"/>
  <c r="I179" i="17"/>
  <c r="I35" i="17"/>
  <c r="I174" i="17"/>
  <c r="I66" i="17"/>
  <c r="I42" i="17"/>
  <c r="I133" i="17"/>
  <c r="I25" i="17"/>
  <c r="I128" i="17"/>
  <c r="I68" i="17"/>
  <c r="I99" i="17"/>
  <c r="I28" i="17"/>
  <c r="I130" i="17"/>
  <c r="I46" i="17"/>
  <c r="I113" i="17"/>
  <c r="I41" i="17"/>
  <c r="I156" i="17"/>
  <c r="I132" i="17"/>
  <c r="I12" i="17"/>
  <c r="I127" i="17"/>
  <c r="I31" i="17"/>
  <c r="I194" i="17"/>
  <c r="I74" i="17"/>
  <c r="I160" i="17"/>
  <c r="I165" i="17"/>
  <c r="I117" i="17"/>
  <c r="I124" i="17"/>
  <c r="BY6" i="34"/>
  <c r="CB6" i="34" s="1"/>
  <c r="CE6" i="34" s="1"/>
  <c r="CH6" i="34" s="1"/>
  <c r="Q2" i="33"/>
  <c r="R8" i="33"/>
  <c r="R3" i="33" s="1"/>
  <c r="S8" i="33"/>
  <c r="T8" i="33" s="1"/>
  <c r="CK6" i="34"/>
  <c r="CN6" i="34" s="1"/>
  <c r="CQ6" i="34" s="1"/>
  <c r="D203" i="17"/>
  <c r="D202" i="17"/>
  <c r="D201" i="17"/>
  <c r="D200" i="17"/>
  <c r="D199" i="17"/>
  <c r="D198" i="17"/>
  <c r="D197" i="17"/>
  <c r="D196" i="17"/>
  <c r="D195" i="17"/>
  <c r="D194" i="17"/>
  <c r="D193" i="17"/>
  <c r="D192" i="17"/>
  <c r="D191" i="17"/>
  <c r="D190" i="17"/>
  <c r="D189" i="17"/>
  <c r="D188" i="17"/>
  <c r="D187" i="17"/>
  <c r="D186" i="17"/>
  <c r="D185" i="17"/>
  <c r="D184" i="17"/>
  <c r="D183" i="17"/>
  <c r="D182" i="17"/>
  <c r="D181" i="17"/>
  <c r="D180" i="17"/>
  <c r="D179" i="17"/>
  <c r="D178" i="17"/>
  <c r="D177" i="17"/>
  <c r="D176" i="17"/>
  <c r="D175" i="17"/>
  <c r="D174" i="17"/>
  <c r="D173" i="17"/>
  <c r="D172" i="17"/>
  <c r="D171" i="17"/>
  <c r="D170" i="17"/>
  <c r="D169" i="17"/>
  <c r="D168" i="17"/>
  <c r="D167" i="17"/>
  <c r="D166" i="17"/>
  <c r="D165" i="17"/>
  <c r="D164" i="17"/>
  <c r="D163" i="17"/>
  <c r="D162" i="17"/>
  <c r="D161" i="17"/>
  <c r="D160" i="17"/>
  <c r="D159" i="17"/>
  <c r="D158" i="17"/>
  <c r="D157" i="17"/>
  <c r="D156" i="17"/>
  <c r="D155" i="17"/>
  <c r="D154" i="17"/>
  <c r="D153" i="17"/>
  <c r="D152" i="17"/>
  <c r="D151" i="17"/>
  <c r="D150" i="17"/>
  <c r="D149" i="17"/>
  <c r="D148" i="17"/>
  <c r="D147" i="17"/>
  <c r="D146" i="17"/>
  <c r="D145" i="17"/>
  <c r="D144" i="17"/>
  <c r="D143" i="17"/>
  <c r="D142" i="17"/>
  <c r="D141" i="17"/>
  <c r="D140" i="17"/>
  <c r="D139" i="17"/>
  <c r="D138" i="17"/>
  <c r="D137" i="17"/>
  <c r="D136" i="17"/>
  <c r="D135" i="17"/>
  <c r="D134" i="17"/>
  <c r="D133" i="17"/>
  <c r="D132" i="17"/>
  <c r="D131" i="17"/>
  <c r="D130" i="17"/>
  <c r="D129" i="17"/>
  <c r="D128" i="17"/>
  <c r="D127" i="17"/>
  <c r="D126" i="17"/>
  <c r="D125" i="17"/>
  <c r="D124" i="17"/>
  <c r="D123" i="17"/>
  <c r="D122" i="17"/>
  <c r="D121" i="17"/>
  <c r="D120" i="17"/>
  <c r="D119" i="17"/>
  <c r="D118" i="17"/>
  <c r="D117" i="17"/>
  <c r="D116" i="17"/>
  <c r="D115" i="17"/>
  <c r="D114" i="17"/>
  <c r="D113" i="17"/>
  <c r="D112" i="17"/>
  <c r="D111" i="17"/>
  <c r="D110" i="17"/>
  <c r="D109" i="17"/>
  <c r="D108" i="17"/>
  <c r="D107" i="17"/>
  <c r="D106" i="17"/>
  <c r="D105" i="17"/>
  <c r="D104" i="17"/>
  <c r="D103" i="17"/>
  <c r="D102" i="17"/>
  <c r="D101" i="17"/>
  <c r="D100" i="17"/>
  <c r="D99" i="17"/>
  <c r="D98" i="17"/>
  <c r="D97" i="17"/>
  <c r="D96" i="17"/>
  <c r="D95" i="17"/>
  <c r="D94" i="17"/>
  <c r="D93" i="17"/>
  <c r="D92" i="17"/>
  <c r="D91" i="17"/>
  <c r="D90" i="17"/>
  <c r="D89" i="17"/>
  <c r="D88" i="17"/>
  <c r="D87" i="17"/>
  <c r="D86" i="17"/>
  <c r="D85" i="17"/>
  <c r="D84" i="17"/>
  <c r="D83" i="17"/>
  <c r="D82" i="17"/>
  <c r="D81" i="17"/>
  <c r="D80" i="17"/>
  <c r="D79" i="17"/>
  <c r="D78" i="17"/>
  <c r="D77" i="17"/>
  <c r="D76" i="17"/>
  <c r="D75" i="17"/>
  <c r="D74" i="17"/>
  <c r="D73" i="17"/>
  <c r="D72" i="17"/>
  <c r="D71" i="17"/>
  <c r="D70" i="17"/>
  <c r="D69" i="17"/>
  <c r="D68" i="17"/>
  <c r="D67" i="17"/>
  <c r="D66" i="17"/>
  <c r="D65" i="17"/>
  <c r="D64" i="17"/>
  <c r="D63" i="17"/>
  <c r="D62" i="17"/>
  <c r="D61" i="17"/>
  <c r="D60" i="17"/>
  <c r="D59" i="17"/>
  <c r="D58" i="17"/>
  <c r="D57" i="17"/>
  <c r="D56" i="17"/>
  <c r="D55" i="17"/>
  <c r="D54" i="17"/>
  <c r="D53" i="17"/>
  <c r="D52" i="17"/>
  <c r="D51" i="17"/>
  <c r="D50" i="17"/>
  <c r="D49" i="17"/>
  <c r="D48" i="17"/>
  <c r="D47" i="17"/>
  <c r="D46" i="17"/>
  <c r="D45" i="17"/>
  <c r="D44" i="17"/>
  <c r="D43" i="17"/>
  <c r="D42" i="17"/>
  <c r="D41" i="17"/>
  <c r="D40" i="17"/>
  <c r="D39" i="17"/>
  <c r="D38" i="17"/>
  <c r="D37" i="17"/>
  <c r="D36" i="17"/>
  <c r="D35" i="17"/>
  <c r="D34" i="17"/>
  <c r="D33" i="17"/>
  <c r="D32" i="17"/>
  <c r="D31" i="17"/>
  <c r="D30" i="17"/>
  <c r="D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8" i="17"/>
  <c r="D7" i="17"/>
  <c r="D6" i="17"/>
  <c r="I23" i="33" s="1"/>
  <c r="H76" i="14"/>
  <c r="H75" i="14"/>
  <c r="H74" i="14"/>
  <c r="H73" i="14"/>
  <c r="H72" i="14"/>
  <c r="H71" i="14"/>
  <c r="H70" i="14"/>
  <c r="H69" i="14"/>
  <c r="H68" i="14"/>
  <c r="H67" i="14"/>
  <c r="H66" i="14"/>
  <c r="H65" i="14"/>
  <c r="H64" i="14"/>
  <c r="H63" i="14"/>
  <c r="H62" i="14"/>
  <c r="H61" i="14"/>
  <c r="H60" i="14"/>
  <c r="H59" i="14"/>
  <c r="H58" i="14"/>
  <c r="H57" i="14"/>
  <c r="H56" i="14"/>
  <c r="H55" i="14"/>
  <c r="H54" i="14"/>
  <c r="H53" i="14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21" i="14"/>
  <c r="H20" i="14"/>
  <c r="H19" i="14"/>
  <c r="H18" i="14"/>
  <c r="H17" i="14"/>
  <c r="H16" i="14"/>
  <c r="H15" i="14"/>
  <c r="H14" i="14"/>
  <c r="H13" i="14"/>
  <c r="H12" i="14"/>
  <c r="H11" i="14"/>
  <c r="H10" i="14"/>
  <c r="H9" i="14"/>
  <c r="H8" i="14"/>
  <c r="H7" i="14"/>
  <c r="H6" i="14"/>
  <c r="H5" i="14"/>
  <c r="H4" i="14"/>
  <c r="H3" i="14"/>
  <c r="H43" i="33"/>
  <c r="I53" i="33"/>
  <c r="G45" i="33"/>
  <c r="G36" i="33"/>
  <c r="K41" i="33"/>
  <c r="G14" i="33"/>
  <c r="K11" i="33"/>
  <c r="H58" i="33"/>
  <c r="H16" i="33"/>
  <c r="G39" i="33"/>
  <c r="G49" i="33"/>
  <c r="K54" i="33"/>
  <c r="K16" i="33"/>
  <c r="H46" i="33"/>
  <c r="I50" i="33"/>
  <c r="I52" i="33"/>
  <c r="G43" i="33"/>
  <c r="H64" i="33"/>
  <c r="H35" i="33"/>
  <c r="I62" i="33"/>
  <c r="G60" i="33"/>
  <c r="G25" i="33"/>
  <c r="H70" i="33"/>
  <c r="H47" i="33"/>
  <c r="I63" i="33"/>
  <c r="I15" i="33"/>
  <c r="G50" i="33"/>
  <c r="G19" i="33"/>
  <c r="K43" i="33"/>
  <c r="H27" i="33"/>
  <c r="I29" i="33"/>
  <c r="G61" i="33"/>
  <c r="K28" i="33"/>
  <c r="I56" i="33"/>
  <c r="H65" i="33"/>
  <c r="H44" i="33"/>
  <c r="H26" i="33"/>
  <c r="G21" i="33"/>
  <c r="K32" i="33"/>
  <c r="K34" i="33"/>
  <c r="H61" i="33"/>
  <c r="H38" i="33"/>
  <c r="H15" i="33"/>
  <c r="I76" i="33"/>
  <c r="I51" i="33"/>
  <c r="G75" i="33"/>
  <c r="G57" i="33"/>
  <c r="G32" i="33"/>
  <c r="K61" i="33"/>
  <c r="K35" i="33"/>
  <c r="K21" i="33"/>
  <c r="I18" i="33"/>
  <c r="H39" i="33"/>
  <c r="I69" i="33"/>
  <c r="G71" i="33"/>
  <c r="G54" i="33"/>
  <c r="K55" i="33"/>
  <c r="I28" i="33"/>
  <c r="K75" i="33"/>
  <c r="K30" i="33"/>
  <c r="I12" i="33"/>
  <c r="I14" i="33"/>
  <c r="H21" i="33"/>
  <c r="I33" i="33"/>
  <c r="G62" i="33"/>
  <c r="K57" i="33"/>
  <c r="K52" i="33"/>
  <c r="G33" i="33"/>
  <c r="H33" i="33"/>
  <c r="G76" i="33"/>
  <c r="H56" i="33"/>
  <c r="H40" i="33"/>
  <c r="H22" i="33"/>
  <c r="I65" i="33"/>
  <c r="I44" i="33"/>
  <c r="I25" i="33"/>
  <c r="G67" i="33"/>
  <c r="G35" i="33"/>
  <c r="G13" i="33"/>
  <c r="I34" i="33"/>
  <c r="H73" i="33"/>
  <c r="H51" i="33"/>
  <c r="H37" i="33"/>
  <c r="I61" i="33"/>
  <c r="I60" i="33"/>
  <c r="I41" i="33"/>
  <c r="I20" i="33"/>
  <c r="G69" i="33"/>
  <c r="G34" i="33"/>
  <c r="G30" i="33"/>
  <c r="K63" i="33"/>
  <c r="K47" i="33"/>
  <c r="K18" i="33"/>
  <c r="H13" i="33"/>
  <c r="H71" i="33"/>
  <c r="I74" i="33"/>
  <c r="I40" i="33"/>
  <c r="H72" i="33"/>
  <c r="H57" i="33"/>
  <c r="H41" i="33"/>
  <c r="I67" i="33"/>
  <c r="I58" i="33"/>
  <c r="I27" i="33"/>
  <c r="I16" i="33"/>
  <c r="G72" i="33"/>
  <c r="G56" i="33"/>
  <c r="G27" i="33"/>
  <c r="G22" i="33"/>
  <c r="K65" i="33"/>
  <c r="K42" i="33"/>
  <c r="K38" i="33"/>
  <c r="K20" i="33"/>
  <c r="I37" i="33"/>
  <c r="G59" i="33"/>
  <c r="K69" i="33"/>
  <c r="K49" i="33"/>
  <c r="K27" i="33"/>
  <c r="I55" i="33"/>
  <c r="G41" i="33"/>
  <c r="K74" i="33"/>
  <c r="K45" i="33"/>
  <c r="G63" i="33"/>
  <c r="K67" i="33"/>
  <c r="K23" i="33"/>
  <c r="K48" i="33"/>
  <c r="L68" i="33"/>
  <c r="L50" i="33"/>
  <c r="L38" i="33"/>
  <c r="L23" i="33"/>
  <c r="L19" i="33"/>
  <c r="L63" i="33"/>
  <c r="L51" i="33"/>
  <c r="L20" i="33"/>
  <c r="L15" i="33"/>
  <c r="L71" i="33"/>
  <c r="L48" i="33"/>
  <c r="L46" i="33"/>
  <c r="L24" i="33"/>
  <c r="L40" i="33"/>
  <c r="L49" i="33"/>
  <c r="L36" i="33"/>
  <c r="L45" i="33"/>
  <c r="L17" i="33"/>
  <c r="L76" i="33"/>
  <c r="L59" i="33"/>
  <c r="L56" i="33"/>
  <c r="L28" i="33"/>
  <c r="L21" i="33"/>
  <c r="L75" i="33"/>
  <c r="L70" i="33"/>
  <c r="L41" i="33"/>
  <c r="L44" i="33"/>
  <c r="L22" i="33"/>
  <c r="L73" i="33"/>
  <c r="L66" i="33"/>
  <c r="L37" i="33"/>
  <c r="L35" i="33"/>
  <c r="L18" i="33"/>
  <c r="L30" i="33"/>
  <c r="L74" i="33"/>
  <c r="L67" i="33"/>
  <c r="L33" i="33"/>
  <c r="L39" i="33"/>
  <c r="L25" i="33"/>
  <c r="L12" i="33"/>
  <c r="L72" i="33"/>
  <c r="L60" i="33"/>
  <c r="L58" i="33"/>
  <c r="L43" i="33"/>
  <c r="L27" i="33"/>
  <c r="L16" i="33"/>
  <c r="L65" i="33"/>
  <c r="L54" i="33"/>
  <c r="L61" i="33"/>
  <c r="L32" i="33"/>
  <c r="L29" i="33"/>
  <c r="L13" i="33"/>
  <c r="L64" i="33"/>
  <c r="L55" i="33"/>
  <c r="L57" i="33"/>
  <c r="L31" i="33"/>
  <c r="L11" i="33"/>
  <c r="L69" i="33"/>
  <c r="L52" i="33"/>
  <c r="L42" i="33"/>
  <c r="L26" i="33"/>
  <c r="L34" i="33"/>
  <c r="M71" i="33"/>
  <c r="M45" i="33"/>
  <c r="M25" i="33"/>
  <c r="M24" i="33"/>
  <c r="M74" i="33"/>
  <c r="M53" i="33"/>
  <c r="M61" i="33"/>
  <c r="M50" i="33"/>
  <c r="M36" i="33"/>
  <c r="M13" i="33"/>
  <c r="M75" i="33"/>
  <c r="M57" i="33"/>
  <c r="M56" i="33"/>
  <c r="M41" i="33"/>
  <c r="M12" i="33"/>
  <c r="M65" i="33"/>
  <c r="M51" i="33"/>
  <c r="M47" i="33"/>
  <c r="M31" i="33"/>
  <c r="M20" i="33"/>
  <c r="M64" i="33"/>
  <c r="M48" i="33"/>
  <c r="M43" i="33"/>
  <c r="M27" i="33"/>
  <c r="M17" i="33"/>
  <c r="M58" i="33"/>
  <c r="M44" i="33"/>
  <c r="M39" i="33"/>
  <c r="M23" i="33"/>
  <c r="M14" i="33"/>
  <c r="M67" i="33"/>
  <c r="M19" i="33"/>
  <c r="M62" i="33"/>
  <c r="M40" i="33"/>
  <c r="M34" i="33"/>
  <c r="M72" i="33"/>
  <c r="M59" i="33"/>
  <c r="M35" i="33"/>
  <c r="M37" i="33"/>
  <c r="M30" i="33"/>
  <c r="M73" i="33"/>
  <c r="M68" i="33"/>
  <c r="M52" i="33"/>
  <c r="M38" i="33"/>
  <c r="M32" i="33"/>
  <c r="M21" i="33"/>
  <c r="M69" i="33"/>
  <c r="M63" i="33"/>
  <c r="M49" i="33"/>
  <c r="M33" i="33"/>
  <c r="M26" i="33"/>
  <c r="M22" i="33"/>
  <c r="M76" i="33"/>
  <c r="M60" i="33"/>
  <c r="M54" i="33"/>
  <c r="M42" i="33"/>
  <c r="M18" i="33"/>
  <c r="M11" i="33"/>
  <c r="M70" i="33"/>
  <c r="M55" i="33"/>
  <c r="M46" i="33"/>
  <c r="M29" i="33"/>
  <c r="M28" i="33"/>
  <c r="M15" i="33"/>
  <c r="M66" i="33"/>
  <c r="M16" i="33"/>
  <c r="O75" i="33"/>
  <c r="O62" i="33"/>
  <c r="O56" i="33"/>
  <c r="O34" i="33"/>
  <c r="O14" i="33"/>
  <c r="O18" i="33"/>
  <c r="O74" i="33"/>
  <c r="O53" i="33"/>
  <c r="O48" i="33"/>
  <c r="O37" i="33"/>
  <c r="O32" i="33"/>
  <c r="O11" i="33"/>
  <c r="O69" i="33"/>
  <c r="O59" i="33"/>
  <c r="O54" i="33"/>
  <c r="O30" i="33"/>
  <c r="O24" i="33"/>
  <c r="O38" i="33"/>
  <c r="O72" i="33"/>
  <c r="O55" i="33"/>
  <c r="O46" i="33"/>
  <c r="O25" i="33"/>
  <c r="O15" i="33"/>
  <c r="O12" i="33"/>
  <c r="O68" i="33"/>
  <c r="O64" i="33"/>
  <c r="O45" i="33"/>
  <c r="O35" i="33"/>
  <c r="O28" i="33"/>
  <c r="O13" i="33"/>
  <c r="O70" i="33"/>
  <c r="O51" i="33"/>
  <c r="O40" i="33"/>
  <c r="O19" i="33"/>
  <c r="O26" i="33"/>
  <c r="G15" i="33"/>
  <c r="O71" i="33"/>
  <c r="O65" i="33"/>
  <c r="O36" i="33"/>
  <c r="O27" i="33"/>
  <c r="O21" i="33"/>
  <c r="O67" i="33"/>
  <c r="O47" i="33"/>
  <c r="O43" i="33"/>
  <c r="O22" i="33"/>
  <c r="O31" i="33"/>
  <c r="O66" i="33"/>
  <c r="O60" i="33"/>
  <c r="O50" i="33"/>
  <c r="O41" i="33"/>
  <c r="O39" i="33"/>
  <c r="K19" i="33"/>
  <c r="O63" i="33"/>
  <c r="O52" i="33"/>
  <c r="O44" i="33"/>
  <c r="O29" i="33"/>
  <c r="O20" i="33"/>
  <c r="O57" i="33"/>
  <c r="O61" i="33"/>
  <c r="O42" i="33"/>
  <c r="O23" i="33"/>
  <c r="O16" i="33"/>
  <c r="O76" i="33"/>
  <c r="O73" i="33"/>
  <c r="O58" i="33"/>
  <c r="O49" i="33"/>
  <c r="O17" i="33"/>
  <c r="O33" i="33"/>
  <c r="P64" i="33"/>
  <c r="P67" i="33"/>
  <c r="P61" i="33"/>
  <c r="P51" i="33"/>
  <c r="P40" i="33"/>
  <c r="P35" i="33"/>
  <c r="P66" i="33"/>
  <c r="P57" i="33"/>
  <c r="P48" i="33"/>
  <c r="P34" i="33"/>
  <c r="P31" i="33"/>
  <c r="P70" i="33"/>
  <c r="P56" i="33"/>
  <c r="P42" i="33"/>
  <c r="P30" i="33"/>
  <c r="P23" i="33"/>
  <c r="P71" i="33"/>
  <c r="P47" i="33"/>
  <c r="P38" i="33"/>
  <c r="P26" i="33"/>
  <c r="P11" i="33"/>
  <c r="P74" i="33"/>
  <c r="P43" i="33"/>
  <c r="P45" i="33"/>
  <c r="P22" i="33"/>
  <c r="P29" i="33"/>
  <c r="P60" i="33"/>
  <c r="P33" i="33"/>
  <c r="P46" i="33"/>
  <c r="P63" i="33"/>
  <c r="P39" i="33"/>
  <c r="P15" i="33"/>
  <c r="P58" i="33"/>
  <c r="P52" i="33"/>
  <c r="P25" i="33"/>
  <c r="P19" i="33"/>
  <c r="P76" i="33"/>
  <c r="P73" i="33"/>
  <c r="P53" i="33"/>
  <c r="P44" i="33"/>
  <c r="P21" i="33"/>
  <c r="P13" i="33"/>
  <c r="P72" i="33"/>
  <c r="P65" i="33"/>
  <c r="P49" i="33"/>
  <c r="P37" i="33"/>
  <c r="P17" i="33"/>
  <c r="P18" i="33"/>
  <c r="P68" i="33"/>
  <c r="P59" i="33"/>
  <c r="P54" i="33"/>
  <c r="P32" i="33"/>
  <c r="P27" i="33"/>
  <c r="P14" i="33"/>
  <c r="P75" i="33"/>
  <c r="P55" i="33"/>
  <c r="P62" i="33"/>
  <c r="P28" i="33"/>
  <c r="P41" i="33"/>
  <c r="P12" i="33"/>
  <c r="P69" i="33"/>
  <c r="P50" i="33"/>
  <c r="P24" i="33"/>
  <c r="P36" i="33"/>
  <c r="P16" i="33"/>
  <c r="P20" i="33"/>
  <c r="Q57" i="33"/>
  <c r="Q34" i="33"/>
  <c r="Q71" i="33"/>
  <c r="Q58" i="33"/>
  <c r="Q60" i="33"/>
  <c r="Q50" i="33"/>
  <c r="Q42" i="33"/>
  <c r="Q65" i="33"/>
  <c r="Q20" i="33"/>
  <c r="Q13" i="33"/>
  <c r="Q67" i="33"/>
  <c r="Q47" i="33"/>
  <c r="Q22" i="33"/>
  <c r="Q55" i="33"/>
  <c r="Q39" i="33"/>
  <c r="Q25" i="33"/>
  <c r="Q62" i="33"/>
  <c r="Q35" i="33"/>
  <c r="Q24" i="33"/>
  <c r="Q11" i="33"/>
  <c r="Q61" i="33"/>
  <c r="Q23" i="33"/>
  <c r="Q17" i="33"/>
  <c r="Q72" i="33"/>
  <c r="Q45" i="33"/>
  <c r="Q14" i="33"/>
  <c r="Q70" i="33"/>
  <c r="Q73" i="33"/>
  <c r="Q19" i="33"/>
  <c r="Q30" i="33"/>
  <c r="Q21" i="33"/>
  <c r="Q49" i="33"/>
  <c r="Q26" i="33"/>
  <c r="P2" i="8"/>
  <c r="O2" i="8"/>
  <c r="N2" i="8"/>
  <c r="M2" i="8"/>
  <c r="L2" i="8"/>
  <c r="K2" i="8"/>
  <c r="J2" i="8"/>
  <c r="I2" i="8"/>
  <c r="H2" i="8"/>
  <c r="G2" i="8"/>
  <c r="F2" i="8"/>
  <c r="E2" i="8"/>
  <c r="D2" i="8"/>
  <c r="C2" i="8"/>
  <c r="CF81" i="6"/>
  <c r="CE81" i="6"/>
  <c r="CD81" i="6"/>
  <c r="CC81" i="6"/>
  <c r="CB81" i="6"/>
  <c r="CA81" i="6"/>
  <c r="BZ81" i="6"/>
  <c r="BY81" i="6"/>
  <c r="BX81" i="6"/>
  <c r="BW81" i="6"/>
  <c r="BV81" i="6"/>
  <c r="CF80" i="6"/>
  <c r="CE80" i="6"/>
  <c r="CD80" i="6"/>
  <c r="CC80" i="6"/>
  <c r="CB80" i="6"/>
  <c r="CA80" i="6"/>
  <c r="BZ80" i="6"/>
  <c r="BY80" i="6"/>
  <c r="BX80" i="6"/>
  <c r="BW80" i="6"/>
  <c r="BV80" i="6"/>
  <c r="CF79" i="6"/>
  <c r="CE79" i="6"/>
  <c r="CD79" i="6"/>
  <c r="CC79" i="6"/>
  <c r="CB79" i="6"/>
  <c r="CA79" i="6"/>
  <c r="BZ79" i="6"/>
  <c r="BY79" i="6"/>
  <c r="BX79" i="6"/>
  <c r="BW79" i="6"/>
  <c r="BV79" i="6"/>
  <c r="CF78" i="6"/>
  <c r="CE78" i="6"/>
  <c r="CD78" i="6"/>
  <c r="CC78" i="6"/>
  <c r="CB78" i="6"/>
  <c r="CA78" i="6"/>
  <c r="BZ78" i="6"/>
  <c r="BY78" i="6"/>
  <c r="BX78" i="6"/>
  <c r="BW78" i="6"/>
  <c r="BV78" i="6"/>
  <c r="CF77" i="6"/>
  <c r="CE77" i="6"/>
  <c r="CD77" i="6"/>
  <c r="CC77" i="6"/>
  <c r="CB77" i="6"/>
  <c r="CA77" i="6"/>
  <c r="BZ77" i="6"/>
  <c r="BY77" i="6"/>
  <c r="BX77" i="6"/>
  <c r="BW77" i="6"/>
  <c r="BV77" i="6"/>
  <c r="CF76" i="6"/>
  <c r="CE76" i="6"/>
  <c r="CD76" i="6"/>
  <c r="CC76" i="6"/>
  <c r="CB76" i="6"/>
  <c r="CA76" i="6"/>
  <c r="BZ76" i="6"/>
  <c r="BY76" i="6"/>
  <c r="BX76" i="6"/>
  <c r="BW76" i="6"/>
  <c r="BV76" i="6"/>
  <c r="CF75" i="6"/>
  <c r="CE75" i="6"/>
  <c r="CD75" i="6"/>
  <c r="CC75" i="6"/>
  <c r="CB75" i="6"/>
  <c r="CA75" i="6"/>
  <c r="BZ75" i="6"/>
  <c r="BY75" i="6"/>
  <c r="BX75" i="6"/>
  <c r="BW75" i="6"/>
  <c r="BV75" i="6"/>
  <c r="CF74" i="6"/>
  <c r="CE74" i="6"/>
  <c r="CD74" i="6"/>
  <c r="CC74" i="6"/>
  <c r="CB74" i="6"/>
  <c r="CA74" i="6"/>
  <c r="BZ74" i="6"/>
  <c r="BY74" i="6"/>
  <c r="BX74" i="6"/>
  <c r="BW74" i="6"/>
  <c r="BV74" i="6"/>
  <c r="CF73" i="6"/>
  <c r="CE73" i="6"/>
  <c r="CD73" i="6"/>
  <c r="CC73" i="6"/>
  <c r="CB73" i="6"/>
  <c r="CA73" i="6"/>
  <c r="BZ73" i="6"/>
  <c r="BY73" i="6"/>
  <c r="BX73" i="6"/>
  <c r="BW73" i="6"/>
  <c r="BV73" i="6"/>
  <c r="CF72" i="6"/>
  <c r="CE72" i="6"/>
  <c r="CD72" i="6"/>
  <c r="CC72" i="6"/>
  <c r="CB72" i="6"/>
  <c r="CA72" i="6"/>
  <c r="BZ72" i="6"/>
  <c r="BY72" i="6"/>
  <c r="BX72" i="6"/>
  <c r="BW72" i="6"/>
  <c r="BV72" i="6"/>
  <c r="CF71" i="6"/>
  <c r="CE71" i="6"/>
  <c r="CD71" i="6"/>
  <c r="CC71" i="6"/>
  <c r="CB71" i="6"/>
  <c r="CA71" i="6"/>
  <c r="BZ71" i="6"/>
  <c r="BY71" i="6"/>
  <c r="BX71" i="6"/>
  <c r="BW71" i="6"/>
  <c r="BV71" i="6"/>
  <c r="CF70" i="6"/>
  <c r="CE70" i="6"/>
  <c r="CD70" i="6"/>
  <c r="CC70" i="6"/>
  <c r="CB70" i="6"/>
  <c r="CA70" i="6"/>
  <c r="BZ70" i="6"/>
  <c r="BY70" i="6"/>
  <c r="BX70" i="6"/>
  <c r="BW70" i="6"/>
  <c r="BV70" i="6"/>
  <c r="CF69" i="6"/>
  <c r="CE69" i="6"/>
  <c r="CD69" i="6"/>
  <c r="CC69" i="6"/>
  <c r="CB69" i="6"/>
  <c r="CA69" i="6"/>
  <c r="BZ69" i="6"/>
  <c r="BY69" i="6"/>
  <c r="BX69" i="6"/>
  <c r="BW69" i="6"/>
  <c r="BV69" i="6"/>
  <c r="CF68" i="6"/>
  <c r="CE68" i="6"/>
  <c r="CD68" i="6"/>
  <c r="CC68" i="6"/>
  <c r="CB68" i="6"/>
  <c r="CA68" i="6"/>
  <c r="BZ68" i="6"/>
  <c r="BY68" i="6"/>
  <c r="BX68" i="6"/>
  <c r="BW68" i="6"/>
  <c r="BV68" i="6"/>
  <c r="CF67" i="6"/>
  <c r="CE67" i="6"/>
  <c r="CD67" i="6"/>
  <c r="CC67" i="6"/>
  <c r="CB67" i="6"/>
  <c r="CA67" i="6"/>
  <c r="BZ67" i="6"/>
  <c r="BY67" i="6"/>
  <c r="BX67" i="6"/>
  <c r="BW67" i="6"/>
  <c r="BV67" i="6"/>
  <c r="CF66" i="6"/>
  <c r="CE66" i="6"/>
  <c r="CD66" i="6"/>
  <c r="CC66" i="6"/>
  <c r="CB66" i="6"/>
  <c r="CA66" i="6"/>
  <c r="BZ66" i="6"/>
  <c r="BY66" i="6"/>
  <c r="BX66" i="6"/>
  <c r="BW66" i="6"/>
  <c r="BV66" i="6"/>
  <c r="CF65" i="6"/>
  <c r="CE65" i="6"/>
  <c r="CD65" i="6"/>
  <c r="CC65" i="6"/>
  <c r="CB65" i="6"/>
  <c r="CA65" i="6"/>
  <c r="BZ65" i="6"/>
  <c r="BY65" i="6"/>
  <c r="BX65" i="6"/>
  <c r="BW65" i="6"/>
  <c r="BV65" i="6"/>
  <c r="CF64" i="6"/>
  <c r="CE64" i="6"/>
  <c r="CD64" i="6"/>
  <c r="CC64" i="6"/>
  <c r="CB64" i="6"/>
  <c r="CA64" i="6"/>
  <c r="BZ64" i="6"/>
  <c r="BY64" i="6"/>
  <c r="BX64" i="6"/>
  <c r="BW64" i="6"/>
  <c r="BV64" i="6"/>
  <c r="CF63" i="6"/>
  <c r="CE63" i="6"/>
  <c r="CD63" i="6"/>
  <c r="CC63" i="6"/>
  <c r="CB63" i="6"/>
  <c r="CA63" i="6"/>
  <c r="BZ63" i="6"/>
  <c r="BY63" i="6"/>
  <c r="BX63" i="6"/>
  <c r="BW63" i="6"/>
  <c r="BV63" i="6"/>
  <c r="CF62" i="6"/>
  <c r="CE62" i="6"/>
  <c r="CD62" i="6"/>
  <c r="CC62" i="6"/>
  <c r="CB62" i="6"/>
  <c r="CA62" i="6"/>
  <c r="BZ62" i="6"/>
  <c r="BY62" i="6"/>
  <c r="BX62" i="6"/>
  <c r="BW62" i="6"/>
  <c r="BV62" i="6"/>
  <c r="CF61" i="6"/>
  <c r="CE61" i="6"/>
  <c r="CD61" i="6"/>
  <c r="CC61" i="6"/>
  <c r="CB61" i="6"/>
  <c r="CA61" i="6"/>
  <c r="BZ61" i="6"/>
  <c r="BY61" i="6"/>
  <c r="BX61" i="6"/>
  <c r="BW61" i="6"/>
  <c r="BV61" i="6"/>
  <c r="CF60" i="6"/>
  <c r="CE60" i="6"/>
  <c r="CD60" i="6"/>
  <c r="CC60" i="6"/>
  <c r="CB60" i="6"/>
  <c r="CA60" i="6"/>
  <c r="BZ60" i="6"/>
  <c r="BY60" i="6"/>
  <c r="BX60" i="6"/>
  <c r="BW60" i="6"/>
  <c r="BV60" i="6"/>
  <c r="CF59" i="6"/>
  <c r="CE59" i="6"/>
  <c r="CD59" i="6"/>
  <c r="CC59" i="6"/>
  <c r="CB59" i="6"/>
  <c r="CA59" i="6"/>
  <c r="BZ59" i="6"/>
  <c r="BY59" i="6"/>
  <c r="BX59" i="6"/>
  <c r="BW59" i="6"/>
  <c r="BV59" i="6"/>
  <c r="CF58" i="6"/>
  <c r="CE58" i="6"/>
  <c r="CD58" i="6"/>
  <c r="CC58" i="6"/>
  <c r="CB58" i="6"/>
  <c r="CA58" i="6"/>
  <c r="BZ58" i="6"/>
  <c r="BY58" i="6"/>
  <c r="BX58" i="6"/>
  <c r="BW58" i="6"/>
  <c r="BV58" i="6"/>
  <c r="CF57" i="6"/>
  <c r="CE57" i="6"/>
  <c r="CD57" i="6"/>
  <c r="CC57" i="6"/>
  <c r="CB57" i="6"/>
  <c r="CA57" i="6"/>
  <c r="BZ57" i="6"/>
  <c r="BY57" i="6"/>
  <c r="BX57" i="6"/>
  <c r="BW57" i="6"/>
  <c r="BV57" i="6"/>
  <c r="CF56" i="6"/>
  <c r="CE56" i="6"/>
  <c r="CD56" i="6"/>
  <c r="CC56" i="6"/>
  <c r="CB56" i="6"/>
  <c r="CA56" i="6"/>
  <c r="BZ56" i="6"/>
  <c r="BY56" i="6"/>
  <c r="BX56" i="6"/>
  <c r="BW56" i="6"/>
  <c r="BV56" i="6"/>
  <c r="CF55" i="6"/>
  <c r="CE55" i="6"/>
  <c r="CD55" i="6"/>
  <c r="CC55" i="6"/>
  <c r="CB55" i="6"/>
  <c r="CA55" i="6"/>
  <c r="BZ55" i="6"/>
  <c r="BY55" i="6"/>
  <c r="BX55" i="6"/>
  <c r="BW55" i="6"/>
  <c r="BV55" i="6"/>
  <c r="CF54" i="6"/>
  <c r="CE54" i="6"/>
  <c r="CD54" i="6"/>
  <c r="CC54" i="6"/>
  <c r="CB54" i="6"/>
  <c r="CA54" i="6"/>
  <c r="BZ54" i="6"/>
  <c r="BY54" i="6"/>
  <c r="BX54" i="6"/>
  <c r="BW54" i="6"/>
  <c r="BV54" i="6"/>
  <c r="CF53" i="6"/>
  <c r="CE53" i="6"/>
  <c r="CD53" i="6"/>
  <c r="CC53" i="6"/>
  <c r="CB53" i="6"/>
  <c r="CA53" i="6"/>
  <c r="BZ53" i="6"/>
  <c r="BY53" i="6"/>
  <c r="BX53" i="6"/>
  <c r="BW53" i="6"/>
  <c r="BV53" i="6"/>
  <c r="CF52" i="6"/>
  <c r="CE52" i="6"/>
  <c r="CD52" i="6"/>
  <c r="CC52" i="6"/>
  <c r="CB52" i="6"/>
  <c r="CA52" i="6"/>
  <c r="BZ52" i="6"/>
  <c r="BY52" i="6"/>
  <c r="BX52" i="6"/>
  <c r="BW52" i="6"/>
  <c r="BV52" i="6"/>
  <c r="CF51" i="6"/>
  <c r="CE51" i="6"/>
  <c r="CD51" i="6"/>
  <c r="CC51" i="6"/>
  <c r="CB51" i="6"/>
  <c r="CA51" i="6"/>
  <c r="BZ51" i="6"/>
  <c r="BY51" i="6"/>
  <c r="BX51" i="6"/>
  <c r="BW51" i="6"/>
  <c r="BV51" i="6"/>
  <c r="CF50" i="6"/>
  <c r="CE50" i="6"/>
  <c r="CD50" i="6"/>
  <c r="CC50" i="6"/>
  <c r="CB50" i="6"/>
  <c r="CA50" i="6"/>
  <c r="BZ50" i="6"/>
  <c r="BY50" i="6"/>
  <c r="BX50" i="6"/>
  <c r="BW50" i="6"/>
  <c r="BV50" i="6"/>
  <c r="CF49" i="6"/>
  <c r="CE49" i="6"/>
  <c r="CD49" i="6"/>
  <c r="CC49" i="6"/>
  <c r="CB49" i="6"/>
  <c r="CA49" i="6"/>
  <c r="BZ49" i="6"/>
  <c r="BY49" i="6"/>
  <c r="BX49" i="6"/>
  <c r="BW49" i="6"/>
  <c r="BV49" i="6"/>
  <c r="CF48" i="6"/>
  <c r="CE48" i="6"/>
  <c r="CD48" i="6"/>
  <c r="CC48" i="6"/>
  <c r="CB48" i="6"/>
  <c r="CA48" i="6"/>
  <c r="BZ48" i="6"/>
  <c r="BY48" i="6"/>
  <c r="BX48" i="6"/>
  <c r="BW48" i="6"/>
  <c r="BV48" i="6"/>
  <c r="CF47" i="6"/>
  <c r="CE47" i="6"/>
  <c r="CD47" i="6"/>
  <c r="CC47" i="6"/>
  <c r="CB47" i="6"/>
  <c r="CA47" i="6"/>
  <c r="BZ47" i="6"/>
  <c r="BY47" i="6"/>
  <c r="BX47" i="6"/>
  <c r="BW47" i="6"/>
  <c r="BV47" i="6"/>
  <c r="CF46" i="6"/>
  <c r="CE46" i="6"/>
  <c r="CD46" i="6"/>
  <c r="CC46" i="6"/>
  <c r="CB46" i="6"/>
  <c r="CA46" i="6"/>
  <c r="BZ46" i="6"/>
  <c r="BY46" i="6"/>
  <c r="BX46" i="6"/>
  <c r="BW46" i="6"/>
  <c r="BV46" i="6"/>
  <c r="CF45" i="6"/>
  <c r="CE45" i="6"/>
  <c r="CD45" i="6"/>
  <c r="CC45" i="6"/>
  <c r="CB45" i="6"/>
  <c r="CA45" i="6"/>
  <c r="BZ45" i="6"/>
  <c r="BY45" i="6"/>
  <c r="BX45" i="6"/>
  <c r="BW45" i="6"/>
  <c r="BV45" i="6"/>
  <c r="CF44" i="6"/>
  <c r="CE44" i="6"/>
  <c r="CD44" i="6"/>
  <c r="CC44" i="6"/>
  <c r="CB44" i="6"/>
  <c r="CA44" i="6"/>
  <c r="BZ44" i="6"/>
  <c r="BY44" i="6"/>
  <c r="BX44" i="6"/>
  <c r="BW44" i="6"/>
  <c r="BV44" i="6"/>
  <c r="CF43" i="6"/>
  <c r="CE43" i="6"/>
  <c r="CD43" i="6"/>
  <c r="CC43" i="6"/>
  <c r="CB43" i="6"/>
  <c r="CA43" i="6"/>
  <c r="BZ43" i="6"/>
  <c r="BY43" i="6"/>
  <c r="BX43" i="6"/>
  <c r="BW43" i="6"/>
  <c r="BV43" i="6"/>
  <c r="CF42" i="6"/>
  <c r="CE42" i="6"/>
  <c r="CD42" i="6"/>
  <c r="CC42" i="6"/>
  <c r="CB42" i="6"/>
  <c r="CA42" i="6"/>
  <c r="BZ42" i="6"/>
  <c r="BY42" i="6"/>
  <c r="BX42" i="6"/>
  <c r="BW42" i="6"/>
  <c r="BV42" i="6"/>
  <c r="CF41" i="6"/>
  <c r="CE41" i="6"/>
  <c r="CD41" i="6"/>
  <c r="CC41" i="6"/>
  <c r="CB41" i="6"/>
  <c r="CA41" i="6"/>
  <c r="BZ41" i="6"/>
  <c r="BY41" i="6"/>
  <c r="BX41" i="6"/>
  <c r="BW41" i="6"/>
  <c r="BV41" i="6"/>
  <c r="CF40" i="6"/>
  <c r="CE40" i="6"/>
  <c r="CD40" i="6"/>
  <c r="CC40" i="6"/>
  <c r="CB40" i="6"/>
  <c r="CA40" i="6"/>
  <c r="BZ40" i="6"/>
  <c r="BY40" i="6"/>
  <c r="BX40" i="6"/>
  <c r="BW40" i="6"/>
  <c r="BV40" i="6"/>
  <c r="CF39" i="6"/>
  <c r="CE39" i="6"/>
  <c r="CD39" i="6"/>
  <c r="CC39" i="6"/>
  <c r="CB39" i="6"/>
  <c r="CA39" i="6"/>
  <c r="BZ39" i="6"/>
  <c r="BY39" i="6"/>
  <c r="BX39" i="6"/>
  <c r="BW39" i="6"/>
  <c r="BV39" i="6"/>
  <c r="CF38" i="6"/>
  <c r="CE38" i="6"/>
  <c r="CD38" i="6"/>
  <c r="CC38" i="6"/>
  <c r="CB38" i="6"/>
  <c r="CA38" i="6"/>
  <c r="BZ38" i="6"/>
  <c r="BY38" i="6"/>
  <c r="BX38" i="6"/>
  <c r="BW38" i="6"/>
  <c r="BV38" i="6"/>
  <c r="CF37" i="6"/>
  <c r="CE37" i="6"/>
  <c r="CD37" i="6"/>
  <c r="CC37" i="6"/>
  <c r="CB37" i="6"/>
  <c r="CA37" i="6"/>
  <c r="BZ37" i="6"/>
  <c r="BY37" i="6"/>
  <c r="BX37" i="6"/>
  <c r="BW37" i="6"/>
  <c r="BV37" i="6"/>
  <c r="CF36" i="6"/>
  <c r="CE36" i="6"/>
  <c r="CD36" i="6"/>
  <c r="CC36" i="6"/>
  <c r="CB36" i="6"/>
  <c r="CA36" i="6"/>
  <c r="BZ36" i="6"/>
  <c r="BY36" i="6"/>
  <c r="BX36" i="6"/>
  <c r="BW36" i="6"/>
  <c r="BV36" i="6"/>
  <c r="CF35" i="6"/>
  <c r="CE35" i="6"/>
  <c r="CD35" i="6"/>
  <c r="CC35" i="6"/>
  <c r="CB35" i="6"/>
  <c r="CA35" i="6"/>
  <c r="BZ35" i="6"/>
  <c r="BY35" i="6"/>
  <c r="BX35" i="6"/>
  <c r="BW35" i="6"/>
  <c r="BV35" i="6"/>
  <c r="CF34" i="6"/>
  <c r="CE34" i="6"/>
  <c r="CD34" i="6"/>
  <c r="CC34" i="6"/>
  <c r="CB34" i="6"/>
  <c r="CA34" i="6"/>
  <c r="BZ34" i="6"/>
  <c r="BY34" i="6"/>
  <c r="BX34" i="6"/>
  <c r="BW34" i="6"/>
  <c r="BV34" i="6"/>
  <c r="CF33" i="6"/>
  <c r="CE33" i="6"/>
  <c r="CD33" i="6"/>
  <c r="CC33" i="6"/>
  <c r="CB33" i="6"/>
  <c r="CA33" i="6"/>
  <c r="BZ33" i="6"/>
  <c r="BY33" i="6"/>
  <c r="BX33" i="6"/>
  <c r="BW33" i="6"/>
  <c r="BV33" i="6"/>
  <c r="CF32" i="6"/>
  <c r="CE32" i="6"/>
  <c r="CD32" i="6"/>
  <c r="CC32" i="6"/>
  <c r="CB32" i="6"/>
  <c r="CA32" i="6"/>
  <c r="BZ32" i="6"/>
  <c r="BY32" i="6"/>
  <c r="BX32" i="6"/>
  <c r="BW32" i="6"/>
  <c r="BV32" i="6"/>
  <c r="CF31" i="6"/>
  <c r="CE31" i="6"/>
  <c r="CD31" i="6"/>
  <c r="CC31" i="6"/>
  <c r="CB31" i="6"/>
  <c r="CA31" i="6"/>
  <c r="BZ31" i="6"/>
  <c r="BY31" i="6"/>
  <c r="BX31" i="6"/>
  <c r="BW31" i="6"/>
  <c r="BV31" i="6"/>
  <c r="CF30" i="6"/>
  <c r="CE30" i="6"/>
  <c r="CD30" i="6"/>
  <c r="CC30" i="6"/>
  <c r="CB30" i="6"/>
  <c r="CA30" i="6"/>
  <c r="BZ30" i="6"/>
  <c r="BY30" i="6"/>
  <c r="BX30" i="6"/>
  <c r="BW30" i="6"/>
  <c r="BV30" i="6"/>
  <c r="CF29" i="6"/>
  <c r="CE29" i="6"/>
  <c r="CD29" i="6"/>
  <c r="CC29" i="6"/>
  <c r="CB29" i="6"/>
  <c r="CA29" i="6"/>
  <c r="BZ29" i="6"/>
  <c r="BY29" i="6"/>
  <c r="BX29" i="6"/>
  <c r="BW29" i="6"/>
  <c r="BV29" i="6"/>
  <c r="CF28" i="6"/>
  <c r="CE28" i="6"/>
  <c r="CD28" i="6"/>
  <c r="CC28" i="6"/>
  <c r="CB28" i="6"/>
  <c r="CA28" i="6"/>
  <c r="BZ28" i="6"/>
  <c r="BY28" i="6"/>
  <c r="BX28" i="6"/>
  <c r="BW28" i="6"/>
  <c r="BV28" i="6"/>
  <c r="CF27" i="6"/>
  <c r="CE27" i="6"/>
  <c r="CD27" i="6"/>
  <c r="CC27" i="6"/>
  <c r="CB27" i="6"/>
  <c r="CA27" i="6"/>
  <c r="BZ27" i="6"/>
  <c r="BY27" i="6"/>
  <c r="BX27" i="6"/>
  <c r="BW27" i="6"/>
  <c r="BV27" i="6"/>
  <c r="CF26" i="6"/>
  <c r="CE26" i="6"/>
  <c r="CD26" i="6"/>
  <c r="CC26" i="6"/>
  <c r="CB26" i="6"/>
  <c r="CA26" i="6"/>
  <c r="BZ26" i="6"/>
  <c r="BY26" i="6"/>
  <c r="BX26" i="6"/>
  <c r="BW26" i="6"/>
  <c r="BV26" i="6"/>
  <c r="CF25" i="6"/>
  <c r="CE25" i="6"/>
  <c r="CD25" i="6"/>
  <c r="CC25" i="6"/>
  <c r="CB25" i="6"/>
  <c r="CA25" i="6"/>
  <c r="BZ25" i="6"/>
  <c r="BY25" i="6"/>
  <c r="BX25" i="6"/>
  <c r="BW25" i="6"/>
  <c r="BV25" i="6"/>
  <c r="CF24" i="6"/>
  <c r="CE24" i="6"/>
  <c r="CD24" i="6"/>
  <c r="CC24" i="6"/>
  <c r="CB24" i="6"/>
  <c r="CA24" i="6"/>
  <c r="BZ24" i="6"/>
  <c r="BY24" i="6"/>
  <c r="BX24" i="6"/>
  <c r="BW24" i="6"/>
  <c r="BV24" i="6"/>
  <c r="CF23" i="6"/>
  <c r="CE23" i="6"/>
  <c r="CD23" i="6"/>
  <c r="CC23" i="6"/>
  <c r="CB23" i="6"/>
  <c r="CA23" i="6"/>
  <c r="BZ23" i="6"/>
  <c r="BY23" i="6"/>
  <c r="BX23" i="6"/>
  <c r="BW23" i="6"/>
  <c r="BV23" i="6"/>
  <c r="CF22" i="6"/>
  <c r="CE22" i="6"/>
  <c r="CD22" i="6"/>
  <c r="CC22" i="6"/>
  <c r="CB22" i="6"/>
  <c r="CA22" i="6"/>
  <c r="BZ22" i="6"/>
  <c r="BY22" i="6"/>
  <c r="BX22" i="6"/>
  <c r="BW22" i="6"/>
  <c r="BV22" i="6"/>
  <c r="CF21" i="6"/>
  <c r="CE21" i="6"/>
  <c r="CD21" i="6"/>
  <c r="CC21" i="6"/>
  <c r="CB21" i="6"/>
  <c r="CA21" i="6"/>
  <c r="BZ21" i="6"/>
  <c r="BY21" i="6"/>
  <c r="BX21" i="6"/>
  <c r="BW21" i="6"/>
  <c r="BV21" i="6"/>
  <c r="CF20" i="6"/>
  <c r="CE20" i="6"/>
  <c r="CD20" i="6"/>
  <c r="CC20" i="6"/>
  <c r="CB20" i="6"/>
  <c r="CA20" i="6"/>
  <c r="BZ20" i="6"/>
  <c r="BY20" i="6"/>
  <c r="BX20" i="6"/>
  <c r="BW20" i="6"/>
  <c r="BV20" i="6"/>
  <c r="CF19" i="6"/>
  <c r="CE19" i="6"/>
  <c r="CD19" i="6"/>
  <c r="CC19" i="6"/>
  <c r="CB19" i="6"/>
  <c r="CA19" i="6"/>
  <c r="BZ19" i="6"/>
  <c r="BY19" i="6"/>
  <c r="BX19" i="6"/>
  <c r="BW19" i="6"/>
  <c r="BV19" i="6"/>
  <c r="CF18" i="6"/>
  <c r="CE18" i="6"/>
  <c r="CD18" i="6"/>
  <c r="CC18" i="6"/>
  <c r="CB18" i="6"/>
  <c r="CA18" i="6"/>
  <c r="BZ18" i="6"/>
  <c r="BY18" i="6"/>
  <c r="BX18" i="6"/>
  <c r="BW18" i="6"/>
  <c r="BV18" i="6"/>
  <c r="CF17" i="6"/>
  <c r="CE17" i="6"/>
  <c r="CD17" i="6"/>
  <c r="CC17" i="6"/>
  <c r="CB17" i="6"/>
  <c r="CA17" i="6"/>
  <c r="BZ17" i="6"/>
  <c r="BY17" i="6"/>
  <c r="BX17" i="6"/>
  <c r="BW17" i="6"/>
  <c r="BV17" i="6"/>
  <c r="CF16" i="6"/>
  <c r="CE16" i="6"/>
  <c r="CD16" i="6"/>
  <c r="CC16" i="6"/>
  <c r="CB16" i="6"/>
  <c r="CA16" i="6"/>
  <c r="BZ16" i="6"/>
  <c r="BY16" i="6"/>
  <c r="BX16" i="6"/>
  <c r="BW16" i="6"/>
  <c r="BV16" i="6"/>
  <c r="CF15" i="6"/>
  <c r="CE15" i="6"/>
  <c r="CD15" i="6"/>
  <c r="CC15" i="6"/>
  <c r="CB15" i="6"/>
  <c r="CA15" i="6"/>
  <c r="BZ15" i="6"/>
  <c r="BY15" i="6"/>
  <c r="BX15" i="6"/>
  <c r="BW15" i="6"/>
  <c r="BV15" i="6"/>
  <c r="CF14" i="6"/>
  <c r="CE14" i="6"/>
  <c r="CD14" i="6"/>
  <c r="CC14" i="6"/>
  <c r="CB14" i="6"/>
  <c r="CA14" i="6"/>
  <c r="BZ14" i="6"/>
  <c r="BY14" i="6"/>
  <c r="BX14" i="6"/>
  <c r="BW14" i="6"/>
  <c r="BV14" i="6"/>
  <c r="CF13" i="6"/>
  <c r="CE13" i="6"/>
  <c r="CD13" i="6"/>
  <c r="CC13" i="6"/>
  <c r="CB13" i="6"/>
  <c r="CA13" i="6"/>
  <c r="BZ13" i="6"/>
  <c r="BY13" i="6"/>
  <c r="BX13" i="6"/>
  <c r="BW13" i="6"/>
  <c r="BV13" i="6"/>
  <c r="CF12" i="6"/>
  <c r="CE12" i="6"/>
  <c r="CD12" i="6"/>
  <c r="CC12" i="6"/>
  <c r="CB12" i="6"/>
  <c r="CA12" i="6"/>
  <c r="BZ12" i="6"/>
  <c r="BY12" i="6"/>
  <c r="BX12" i="6"/>
  <c r="BW12" i="6"/>
  <c r="BV12" i="6"/>
  <c r="CF11" i="6"/>
  <c r="CE11" i="6"/>
  <c r="CD11" i="6"/>
  <c r="CC11" i="6"/>
  <c r="CB11" i="6"/>
  <c r="CA11" i="6"/>
  <c r="BZ11" i="6"/>
  <c r="BY11" i="6"/>
  <c r="BX11" i="6"/>
  <c r="BW11" i="6"/>
  <c r="BV11" i="6"/>
  <c r="CF10" i="6"/>
  <c r="CE10" i="6"/>
  <c r="CD10" i="6"/>
  <c r="CC10" i="6"/>
  <c r="CB10" i="6"/>
  <c r="CA10" i="6"/>
  <c r="BZ10" i="6"/>
  <c r="BY10" i="6"/>
  <c r="BX10" i="6"/>
  <c r="BW10" i="6"/>
  <c r="BV10" i="6"/>
  <c r="CF9" i="6"/>
  <c r="CE9" i="6"/>
  <c r="CD9" i="6"/>
  <c r="CC9" i="6"/>
  <c r="CB9" i="6"/>
  <c r="CA9" i="6"/>
  <c r="BZ9" i="6"/>
  <c r="BY9" i="6"/>
  <c r="BX9" i="6"/>
  <c r="BW9" i="6"/>
  <c r="BV9" i="6"/>
  <c r="CF8" i="6"/>
  <c r="CE8" i="6"/>
  <c r="CD8" i="6"/>
  <c r="CC8" i="6"/>
  <c r="CB8" i="6"/>
  <c r="CA8" i="6"/>
  <c r="BZ8" i="6"/>
  <c r="BY8" i="6"/>
  <c r="BX8" i="6"/>
  <c r="BW8" i="6"/>
  <c r="BV8" i="6"/>
  <c r="CF7" i="6"/>
  <c r="CE7" i="6"/>
  <c r="CD7" i="6"/>
  <c r="CC7" i="6"/>
  <c r="CB7" i="6"/>
  <c r="CA7" i="6"/>
  <c r="BZ7" i="6"/>
  <c r="BY7" i="6"/>
  <c r="BX7" i="6"/>
  <c r="BW7" i="6"/>
  <c r="BV7" i="6"/>
  <c r="CF6" i="6"/>
  <c r="CE6" i="6"/>
  <c r="CD6" i="6"/>
  <c r="CC6" i="6"/>
  <c r="CB6" i="6"/>
  <c r="CA6" i="6"/>
  <c r="BZ6" i="6"/>
  <c r="BY6" i="6"/>
  <c r="BX6" i="6"/>
  <c r="BW6" i="6"/>
  <c r="BV6" i="6"/>
  <c r="CF5" i="6"/>
  <c r="CE5" i="6"/>
  <c r="CD5" i="6"/>
  <c r="CC5" i="6"/>
  <c r="CB5" i="6"/>
  <c r="CA5" i="6"/>
  <c r="BZ5" i="6"/>
  <c r="BY5" i="6"/>
  <c r="BX5" i="6"/>
  <c r="BW5" i="6"/>
  <c r="BV5" i="6"/>
  <c r="CF4" i="6"/>
  <c r="CE4" i="6"/>
  <c r="CD4" i="6"/>
  <c r="CC4" i="6"/>
  <c r="CB4" i="6"/>
  <c r="CA4" i="6"/>
  <c r="BZ4" i="6"/>
  <c r="BY4" i="6"/>
  <c r="BX4" i="6"/>
  <c r="BW4" i="6"/>
  <c r="BV4" i="6"/>
  <c r="BU81" i="6"/>
  <c r="BT81" i="6"/>
  <c r="BU80" i="6"/>
  <c r="BT80" i="6"/>
  <c r="BR80" i="6"/>
  <c r="BU79" i="6"/>
  <c r="BT79" i="6"/>
  <c r="BU78" i="6"/>
  <c r="BT78" i="6"/>
  <c r="BU77" i="6"/>
  <c r="BT77" i="6"/>
  <c r="BU76" i="6"/>
  <c r="BT76" i="6"/>
  <c r="BR76" i="6"/>
  <c r="BU75" i="6"/>
  <c r="BT75" i="6"/>
  <c r="BU74" i="6"/>
  <c r="BT74" i="6"/>
  <c r="BU73" i="6"/>
  <c r="BT73" i="6"/>
  <c r="BU72" i="6"/>
  <c r="BT72" i="6"/>
  <c r="BR72" i="6"/>
  <c r="BR73" i="6"/>
  <c r="BU71" i="6"/>
  <c r="BT71" i="6"/>
  <c r="BU70" i="6"/>
  <c r="BT70" i="6"/>
  <c r="BU69" i="6"/>
  <c r="BT69" i="6"/>
  <c r="BU68" i="6"/>
  <c r="BT68" i="6"/>
  <c r="BR68" i="6"/>
  <c r="BU67" i="6"/>
  <c r="BT67" i="6"/>
  <c r="BU66" i="6"/>
  <c r="BT66" i="6"/>
  <c r="BU65" i="6"/>
  <c r="BT65" i="6"/>
  <c r="BU64" i="6"/>
  <c r="BT64" i="6"/>
  <c r="BR64" i="6"/>
  <c r="BU63" i="6"/>
  <c r="BT63" i="6"/>
  <c r="BU62" i="6"/>
  <c r="BT62" i="6"/>
  <c r="BU61" i="6"/>
  <c r="BT61" i="6"/>
  <c r="BU60" i="6"/>
  <c r="BT60" i="6"/>
  <c r="BR60" i="6"/>
  <c r="BR61" i="6"/>
  <c r="BR62" i="6" s="1"/>
  <c r="BS62" i="6" s="1"/>
  <c r="BU59" i="6"/>
  <c r="BT59" i="6"/>
  <c r="BU58" i="6"/>
  <c r="BT58" i="6"/>
  <c r="BU57" i="6"/>
  <c r="BT57" i="6"/>
  <c r="BU56" i="6"/>
  <c r="BT56" i="6"/>
  <c r="BR56" i="6"/>
  <c r="BR57" i="6" s="1"/>
  <c r="BS56" i="6"/>
  <c r="BU55" i="6"/>
  <c r="BT55" i="6"/>
  <c r="BU54" i="6"/>
  <c r="BT54" i="6"/>
  <c r="BU53" i="6"/>
  <c r="BT53" i="6"/>
  <c r="BU52" i="6"/>
  <c r="BT52" i="6"/>
  <c r="BR52" i="6"/>
  <c r="BR53" i="6" s="1"/>
  <c r="BS52" i="6"/>
  <c r="BU51" i="6"/>
  <c r="BT51" i="6"/>
  <c r="BU50" i="6"/>
  <c r="BT50" i="6"/>
  <c r="BU49" i="6"/>
  <c r="BT49" i="6"/>
  <c r="BU48" i="6"/>
  <c r="BT48" i="6"/>
  <c r="BR48" i="6"/>
  <c r="BU47" i="6"/>
  <c r="BT47" i="6"/>
  <c r="BU46" i="6"/>
  <c r="BT46" i="6"/>
  <c r="BU45" i="6"/>
  <c r="BT45" i="6"/>
  <c r="BU44" i="6"/>
  <c r="BT44" i="6"/>
  <c r="BR44" i="6"/>
  <c r="BR45" i="6" s="1"/>
  <c r="BU43" i="6"/>
  <c r="BT43" i="6"/>
  <c r="BU42" i="6"/>
  <c r="BT42" i="6"/>
  <c r="BU41" i="6"/>
  <c r="BT41" i="6"/>
  <c r="BU40" i="6"/>
  <c r="BT40" i="6"/>
  <c r="BR40" i="6"/>
  <c r="BR41" i="6"/>
  <c r="BU39" i="6"/>
  <c r="BT39" i="6"/>
  <c r="BU38" i="6"/>
  <c r="BT38" i="6"/>
  <c r="BU37" i="6"/>
  <c r="BT37" i="6"/>
  <c r="BU36" i="6"/>
  <c r="BT36" i="6"/>
  <c r="BR36" i="6"/>
  <c r="BU35" i="6"/>
  <c r="BT35" i="6"/>
  <c r="BU34" i="6"/>
  <c r="BT34" i="6"/>
  <c r="BU33" i="6"/>
  <c r="BT33" i="6"/>
  <c r="BU32" i="6"/>
  <c r="BT32" i="6"/>
  <c r="BR32" i="6"/>
  <c r="BS32" i="6" s="1"/>
  <c r="BR33" i="6"/>
  <c r="BS33" i="6" s="1"/>
  <c r="BU31" i="6"/>
  <c r="BT31" i="6"/>
  <c r="BU30" i="6"/>
  <c r="BT30" i="6"/>
  <c r="BU29" i="6"/>
  <c r="BT29" i="6"/>
  <c r="BU28" i="6"/>
  <c r="BT28" i="6"/>
  <c r="BR28" i="6"/>
  <c r="BR29" i="6"/>
  <c r="BU27" i="6"/>
  <c r="BT27" i="6"/>
  <c r="BU26" i="6"/>
  <c r="BT26" i="6"/>
  <c r="BU25" i="6"/>
  <c r="BT25" i="6"/>
  <c r="BU24" i="6"/>
  <c r="BT24" i="6"/>
  <c r="BR24" i="6"/>
  <c r="BU23" i="6"/>
  <c r="BT23" i="6"/>
  <c r="BU22" i="6"/>
  <c r="BT22" i="6"/>
  <c r="BU21" i="6"/>
  <c r="BT21" i="6"/>
  <c r="BU20" i="6"/>
  <c r="BT20" i="6"/>
  <c r="BR20" i="6"/>
  <c r="BS20" i="6" s="1"/>
  <c r="BR21" i="6"/>
  <c r="BU19" i="6"/>
  <c r="BT19" i="6"/>
  <c r="BU18" i="6"/>
  <c r="BT18" i="6"/>
  <c r="BU17" i="6"/>
  <c r="BT17" i="6"/>
  <c r="BU16" i="6"/>
  <c r="BT16" i="6"/>
  <c r="BR16" i="6"/>
  <c r="BU15" i="6"/>
  <c r="BT15" i="6"/>
  <c r="BU14" i="6"/>
  <c r="BT14" i="6"/>
  <c r="BU13" i="6"/>
  <c r="BT13" i="6"/>
  <c r="BU12" i="6"/>
  <c r="BT12" i="6"/>
  <c r="BR12" i="6"/>
  <c r="BR13" i="6"/>
  <c r="BU11" i="6"/>
  <c r="BT11" i="6"/>
  <c r="BU10" i="6"/>
  <c r="BT10" i="6"/>
  <c r="BU9" i="6"/>
  <c r="BT9" i="6"/>
  <c r="BU8" i="6"/>
  <c r="BT8" i="6"/>
  <c r="BR8" i="6"/>
  <c r="BS8" i="6" s="1"/>
  <c r="BU7" i="6"/>
  <c r="BT7" i="6"/>
  <c r="BU6" i="6"/>
  <c r="BT6" i="6"/>
  <c r="BU5" i="6"/>
  <c r="BT5" i="6"/>
  <c r="BU4" i="6"/>
  <c r="BT4" i="6"/>
  <c r="BR4" i="6"/>
  <c r="BS4" i="6" s="1"/>
  <c r="BR5" i="6"/>
  <c r="BS5" i="6" s="1"/>
  <c r="BS60" i="6"/>
  <c r="BS57" i="6"/>
  <c r="BS72" i="6"/>
  <c r="BR30" i="6"/>
  <c r="BS29" i="6"/>
  <c r="BS45" i="6"/>
  <c r="BR46" i="6"/>
  <c r="BR6" i="6"/>
  <c r="BS6" i="6" s="1"/>
  <c r="BS13" i="6"/>
  <c r="BR14" i="6"/>
  <c r="BS14" i="6" s="1"/>
  <c r="BS12" i="6"/>
  <c r="BS28" i="6"/>
  <c r="BS44" i="6"/>
  <c r="BS40" i="6"/>
  <c r="BR63" i="6"/>
  <c r="BS63" i="6" s="1"/>
  <c r="BS61" i="6"/>
  <c r="BR58" i="6"/>
  <c r="BR7" i="6"/>
  <c r="BS7" i="6" s="1"/>
  <c r="BR54" i="6"/>
  <c r="BR55" i="6" s="1"/>
  <c r="BS55" i="6" s="1"/>
  <c r="BS53" i="6"/>
  <c r="BR15" i="6"/>
  <c r="BS15" i="6" s="1"/>
  <c r="BS54" i="6"/>
  <c r="C5" i="32" a="1"/>
  <c r="BS24" i="6" l="1"/>
  <c r="BR25" i="6"/>
  <c r="BS46" i="6"/>
  <c r="BR47" i="6"/>
  <c r="BS47" i="6" s="1"/>
  <c r="BR17" i="6"/>
  <c r="BS16" i="6"/>
  <c r="BS36" i="6"/>
  <c r="BR37" i="6"/>
  <c r="BR81" i="6"/>
  <c r="BS81" i="6" s="1"/>
  <c r="BS80" i="6"/>
  <c r="BR22" i="6"/>
  <c r="BS21" i="6"/>
  <c r="BR74" i="6"/>
  <c r="BS73" i="6"/>
  <c r="BR59" i="6"/>
  <c r="BS59" i="6" s="1"/>
  <c r="BS58" i="6"/>
  <c r="BR34" i="6"/>
  <c r="BR69" i="6"/>
  <c r="BS68" i="6"/>
  <c r="BR77" i="6"/>
  <c r="BS76" i="6"/>
  <c r="BR9" i="6"/>
  <c r="BR65" i="6"/>
  <c r="BS64" i="6"/>
  <c r="BS48" i="6"/>
  <c r="BR49" i="6"/>
  <c r="BS30" i="6"/>
  <c r="BR31" i="6"/>
  <c r="BS31" i="6" s="1"/>
  <c r="BR42" i="6"/>
  <c r="BS41" i="6"/>
  <c r="T3" i="33"/>
  <c r="U8" i="33"/>
  <c r="BC3" i="32"/>
  <c r="BC9" i="32" s="1"/>
  <c r="BB6" i="32"/>
  <c r="BB3" i="34" s="1"/>
  <c r="BB9" i="32"/>
  <c r="Q54" i="33"/>
  <c r="Q40" i="33"/>
  <c r="Q59" i="33"/>
  <c r="Q28" i="33"/>
  <c r="Q27" i="33"/>
  <c r="Q53" i="33"/>
  <c r="Q76" i="33"/>
  <c r="Q69" i="33"/>
  <c r="Q31" i="33"/>
  <c r="Q43" i="33"/>
  <c r="Q32" i="33"/>
  <c r="Q16" i="33"/>
  <c r="Q74" i="33"/>
  <c r="Q75" i="33"/>
  <c r="Q37" i="33"/>
  <c r="Q63" i="33"/>
  <c r="Q68" i="33"/>
  <c r="Q18" i="33"/>
  <c r="Q44" i="33"/>
  <c r="Q29" i="33"/>
  <c r="Q33" i="33"/>
  <c r="Q64" i="33"/>
  <c r="Q41" i="33"/>
  <c r="Q56" i="33"/>
  <c r="Q36" i="33"/>
  <c r="Q46" i="33"/>
  <c r="Q48" i="33"/>
  <c r="Q38" i="33"/>
  <c r="Q66" i="33"/>
  <c r="Q52" i="33"/>
  <c r="Q51" i="33"/>
  <c r="Q15" i="33"/>
  <c r="Q12" i="33"/>
  <c r="H2" i="17"/>
  <c r="H4" i="17"/>
  <c r="H54" i="33"/>
  <c r="K12" i="33"/>
  <c r="G48" i="33"/>
  <c r="H25" i="33"/>
  <c r="K68" i="33"/>
  <c r="I73" i="33"/>
  <c r="G11" i="33"/>
  <c r="I48" i="33"/>
  <c r="G52" i="33"/>
  <c r="I45" i="33"/>
  <c r="K31" i="33"/>
  <c r="G68" i="33"/>
  <c r="H23" i="33"/>
  <c r="K53" i="33"/>
  <c r="K46" i="33"/>
  <c r="H14" i="33"/>
  <c r="G73" i="33"/>
  <c r="G26" i="33"/>
  <c r="H45" i="33"/>
  <c r="H24" i="33"/>
  <c r="K60" i="33"/>
  <c r="K40" i="33"/>
  <c r="I40" i="17"/>
  <c r="I79" i="17"/>
  <c r="I64" i="17"/>
  <c r="I166" i="17"/>
  <c r="I88" i="17"/>
  <c r="H55" i="33"/>
  <c r="G70" i="33"/>
  <c r="G17" i="33"/>
  <c r="K22" i="33"/>
  <c r="G65" i="33"/>
  <c r="K17" i="33"/>
  <c r="I72" i="33"/>
  <c r="G31" i="33"/>
  <c r="I59" i="33"/>
  <c r="K33" i="33"/>
  <c r="I75" i="33"/>
  <c r="G38" i="33"/>
  <c r="H63" i="33"/>
  <c r="K76" i="33"/>
  <c r="H19" i="33"/>
  <c r="I31" i="33"/>
  <c r="H12" i="33"/>
  <c r="K58" i="33"/>
  <c r="G42" i="33"/>
  <c r="H42" i="33"/>
  <c r="I11" i="33"/>
  <c r="H75" i="33"/>
  <c r="I24" i="33"/>
  <c r="H48" i="33"/>
  <c r="I19" i="33"/>
  <c r="H68" i="33"/>
  <c r="I21" i="33"/>
  <c r="K59" i="33"/>
  <c r="I49" i="33"/>
  <c r="I66" i="33"/>
  <c r="K36" i="33"/>
  <c r="H11" i="33"/>
  <c r="I42" i="33"/>
  <c r="I43" i="33"/>
  <c r="K66" i="33"/>
  <c r="I70" i="33"/>
  <c r="I17" i="33"/>
  <c r="H29" i="33"/>
  <c r="K37" i="33"/>
  <c r="H28" i="33"/>
  <c r="G53" i="33"/>
  <c r="H30" i="33"/>
  <c r="G51" i="33"/>
  <c r="K24" i="33"/>
  <c r="G37" i="33"/>
  <c r="I155" i="17"/>
  <c r="I59" i="17"/>
  <c r="I186" i="17"/>
  <c r="I90" i="17"/>
  <c r="I92" i="17"/>
  <c r="I157" i="17"/>
  <c r="I61" i="17"/>
  <c r="I176" i="17"/>
  <c r="I8" i="17"/>
  <c r="I123" i="17"/>
  <c r="I27" i="17"/>
  <c r="I154" i="17"/>
  <c r="I58" i="17"/>
  <c r="I161" i="17"/>
  <c r="I119" i="17"/>
  <c r="I11" i="17"/>
  <c r="I126" i="17"/>
  <c r="I18" i="17"/>
  <c r="I169" i="17"/>
  <c r="I49" i="17"/>
  <c r="I152" i="17"/>
  <c r="I183" i="17"/>
  <c r="I75" i="17"/>
  <c r="I190" i="17"/>
  <c r="I82" i="17"/>
  <c r="I173" i="17"/>
  <c r="I65" i="17"/>
  <c r="I180" i="17"/>
  <c r="I84" i="17"/>
  <c r="I199" i="17"/>
  <c r="I103" i="17"/>
  <c r="I7" i="17"/>
  <c r="I122" i="17"/>
  <c r="I26" i="17"/>
  <c r="I189" i="17"/>
  <c r="I93" i="17"/>
  <c r="I196" i="17"/>
  <c r="I6" i="17"/>
  <c r="I107" i="17"/>
  <c r="I116" i="17"/>
  <c r="I114" i="17"/>
  <c r="I104" i="17"/>
  <c r="I145" i="17"/>
  <c r="I37" i="17"/>
  <c r="I140" i="17"/>
  <c r="I171" i="17"/>
  <c r="I63" i="17"/>
  <c r="I178" i="17"/>
  <c r="I70" i="17"/>
  <c r="I149" i="17"/>
  <c r="I53" i="17"/>
  <c r="I168" i="17"/>
  <c r="I72" i="17"/>
  <c r="I187" i="17"/>
  <c r="I91" i="17"/>
  <c r="I100" i="17"/>
  <c r="I110" i="17"/>
  <c r="I14" i="17"/>
  <c r="I177" i="17"/>
  <c r="I81" i="17"/>
  <c r="I131" i="17"/>
  <c r="I198" i="17"/>
  <c r="I54" i="17"/>
  <c r="I181" i="17"/>
  <c r="I13" i="17"/>
  <c r="I20" i="17"/>
  <c r="I87" i="17"/>
  <c r="I142" i="17"/>
  <c r="I10" i="17"/>
  <c r="I77" i="17"/>
  <c r="I144" i="17"/>
  <c r="I24" i="17"/>
  <c r="I115" i="17"/>
  <c r="I182" i="17"/>
  <c r="I62" i="17"/>
  <c r="I201" i="17"/>
  <c r="I57" i="17"/>
  <c r="I83" i="17"/>
  <c r="I162" i="17"/>
  <c r="I30" i="17"/>
  <c r="I121" i="17"/>
  <c r="I200" i="17"/>
  <c r="I195" i="17"/>
  <c r="I39" i="17"/>
  <c r="I118" i="17"/>
  <c r="I185" i="17"/>
  <c r="I29" i="17"/>
  <c r="I120" i="17"/>
  <c r="I16" i="17"/>
  <c r="I67" i="17"/>
  <c r="I158" i="17"/>
  <c r="I38" i="17"/>
  <c r="I153" i="17"/>
  <c r="I33" i="17"/>
  <c r="I203" i="17"/>
  <c r="I71" i="17"/>
  <c r="I150" i="17"/>
  <c r="I44" i="17"/>
  <c r="I109" i="17"/>
  <c r="I188" i="17"/>
  <c r="I159" i="17"/>
  <c r="I15" i="17"/>
  <c r="I106" i="17"/>
  <c r="I137" i="17"/>
  <c r="I17" i="17"/>
  <c r="I108" i="17"/>
  <c r="I175" i="17"/>
  <c r="I55" i="17"/>
  <c r="I146" i="17"/>
  <c r="I184" i="17"/>
  <c r="I141" i="17"/>
  <c r="I21" i="17"/>
  <c r="I191" i="17"/>
  <c r="I47" i="17"/>
  <c r="I138" i="17"/>
  <c r="I32" i="17"/>
  <c r="I97" i="17"/>
  <c r="I164" i="17"/>
  <c r="I147" i="17"/>
  <c r="I52" i="17"/>
  <c r="I94" i="17"/>
  <c r="I125" i="17"/>
  <c r="I148" i="17"/>
  <c r="I96" i="17"/>
  <c r="I163" i="17"/>
  <c r="I43" i="17"/>
  <c r="I134" i="17"/>
  <c r="I172" i="17"/>
  <c r="I129" i="17"/>
  <c r="I9" i="17"/>
  <c r="I167" i="17"/>
  <c r="I23" i="17"/>
  <c r="I78" i="17"/>
  <c r="I76" i="17"/>
  <c r="I73" i="17"/>
  <c r="I80" i="17"/>
  <c r="I111" i="17"/>
  <c r="I202" i="17"/>
  <c r="I34" i="17"/>
  <c r="I101" i="17"/>
  <c r="I192" i="17"/>
  <c r="I48" i="17"/>
  <c r="I139" i="17"/>
  <c r="I19" i="17"/>
  <c r="I86" i="17"/>
  <c r="I136" i="17"/>
  <c r="I105" i="17"/>
  <c r="J5" i="17"/>
  <c r="H3" i="17"/>
  <c r="N4" i="17"/>
  <c r="G23" i="33"/>
  <c r="K71" i="33"/>
  <c r="I54" i="33"/>
  <c r="K73" i="33"/>
  <c r="K26" i="33"/>
  <c r="G74" i="33"/>
  <c r="H36" i="33"/>
  <c r="G64" i="33"/>
  <c r="H52" i="33"/>
  <c r="K13" i="33"/>
  <c r="H74" i="33"/>
  <c r="K44" i="33"/>
  <c r="I68" i="33"/>
  <c r="K56" i="33"/>
  <c r="I36" i="33"/>
  <c r="H67" i="33"/>
  <c r="G58" i="33"/>
  <c r="K51" i="33"/>
  <c r="G24" i="33"/>
  <c r="I47" i="33"/>
  <c r="G55" i="33"/>
  <c r="H76" i="33"/>
  <c r="H53" i="33"/>
  <c r="I46" i="33"/>
  <c r="K29" i="33"/>
  <c r="H49" i="33"/>
  <c r="I50" i="17"/>
  <c r="I151" i="17"/>
  <c r="I89" i="17"/>
  <c r="I51" i="17"/>
  <c r="I85" i="17"/>
  <c r="I56" i="17"/>
  <c r="G12" i="33"/>
  <c r="H34" i="33"/>
  <c r="G18" i="33"/>
  <c r="I57" i="33"/>
  <c r="G44" i="33"/>
  <c r="I39" i="33"/>
  <c r="K39" i="33"/>
  <c r="K62" i="33"/>
  <c r="H17" i="33"/>
  <c r="I22" i="33"/>
  <c r="G29" i="33"/>
  <c r="K25" i="33"/>
  <c r="H50" i="33"/>
  <c r="G46" i="33"/>
  <c r="H59" i="33"/>
  <c r="I45" i="17"/>
  <c r="I98" i="17"/>
  <c r="I36" i="17"/>
  <c r="I197" i="17"/>
  <c r="I135" i="17"/>
  <c r="I193" i="17"/>
  <c r="I95" i="17"/>
  <c r="L14" i="33"/>
  <c r="L47" i="33"/>
  <c r="L62" i="33"/>
  <c r="L53" i="33"/>
  <c r="G66" i="33"/>
  <c r="I26" i="33"/>
  <c r="K15" i="33"/>
  <c r="G47" i="33"/>
  <c r="H20" i="33"/>
  <c r="H66" i="33"/>
  <c r="K72" i="33"/>
  <c r="I38" i="33"/>
  <c r="K64" i="33"/>
  <c r="I32" i="33"/>
  <c r="H69" i="33"/>
  <c r="G40" i="33"/>
  <c r="H32" i="33"/>
  <c r="G16" i="33"/>
  <c r="H62" i="33"/>
  <c r="G20" i="33"/>
  <c r="I64" i="33"/>
  <c r="H18" i="33"/>
  <c r="I71" i="33"/>
  <c r="G28" i="33"/>
  <c r="K70" i="33"/>
  <c r="H31" i="33"/>
  <c r="I35" i="33"/>
  <c r="I30" i="33"/>
  <c r="K50" i="33"/>
  <c r="H60" i="33"/>
  <c r="K14" i="33"/>
  <c r="I13" i="33"/>
  <c r="I69" i="17"/>
  <c r="I170" i="17"/>
  <c r="I60" i="17"/>
  <c r="I22" i="17"/>
  <c r="I112" i="17"/>
  <c r="I143" i="17"/>
  <c r="S3" i="33"/>
  <c r="G4" i="32" s="1"/>
  <c r="S4" i="33"/>
  <c r="M5" i="29"/>
  <c r="U5" i="29"/>
  <c r="AZ9" i="32" s="1"/>
  <c r="AC5" i="29"/>
  <c r="AK5" i="29"/>
  <c r="BA5" i="29"/>
  <c r="N4" i="33"/>
  <c r="E6" i="32"/>
  <c r="E3" i="34" s="1"/>
  <c r="O5" i="29"/>
  <c r="AU5" i="29"/>
  <c r="BC5" i="29"/>
  <c r="N3" i="17"/>
  <c r="O179" i="17"/>
  <c r="O83" i="17"/>
  <c r="O49" i="17"/>
  <c r="O118" i="17"/>
  <c r="O22" i="17"/>
  <c r="O141" i="17"/>
  <c r="O45" i="17"/>
  <c r="O152" i="17"/>
  <c r="O56" i="17"/>
  <c r="O163" i="17"/>
  <c r="O67" i="17"/>
  <c r="O198" i="17"/>
  <c r="O102" i="17"/>
  <c r="O109" i="17"/>
  <c r="O137" i="17"/>
  <c r="O41" i="17"/>
  <c r="O136" i="17"/>
  <c r="O40" i="17"/>
  <c r="O159" i="17"/>
  <c r="O63" i="17"/>
  <c r="O182" i="17"/>
  <c r="O86" i="17"/>
  <c r="O97" i="17"/>
  <c r="O120" i="17"/>
  <c r="O24" i="17"/>
  <c r="O155" i="17"/>
  <c r="O47" i="17"/>
  <c r="O166" i="17"/>
  <c r="O58" i="17"/>
  <c r="O165" i="17"/>
  <c r="O57" i="17"/>
  <c r="O140" i="17"/>
  <c r="O32" i="17"/>
  <c r="O127" i="17"/>
  <c r="O19" i="17"/>
  <c r="O138" i="17"/>
  <c r="O30" i="17"/>
  <c r="O149" i="17"/>
  <c r="O29" i="17"/>
  <c r="O112" i="17"/>
  <c r="O145" i="17"/>
  <c r="O111" i="17"/>
  <c r="O193" i="17"/>
  <c r="O110" i="17"/>
  <c r="O121" i="17"/>
  <c r="O108" i="17"/>
  <c r="O133" i="17"/>
  <c r="O143" i="17"/>
  <c r="O35" i="17"/>
  <c r="O154" i="17"/>
  <c r="O46" i="17"/>
  <c r="O153" i="17"/>
  <c r="O33" i="17"/>
  <c r="O128" i="17"/>
  <c r="O20" i="17"/>
  <c r="O115" i="17"/>
  <c r="O7" i="17"/>
  <c r="O126" i="17"/>
  <c r="O18" i="17"/>
  <c r="O125" i="17"/>
  <c r="O17" i="17"/>
  <c r="O100" i="17"/>
  <c r="O73" i="17"/>
  <c r="O99" i="17"/>
  <c r="O25" i="17"/>
  <c r="O98" i="17"/>
  <c r="O61" i="17"/>
  <c r="O96" i="17"/>
  <c r="O119" i="17"/>
  <c r="O11" i="17"/>
  <c r="O3" i="17" s="1"/>
  <c r="O130" i="17"/>
  <c r="O10" i="17"/>
  <c r="O117" i="17"/>
  <c r="O9" i="17"/>
  <c r="O4" i="17" s="1"/>
  <c r="O104" i="17"/>
  <c r="O199" i="17"/>
  <c r="O91" i="17"/>
  <c r="O13" i="17"/>
  <c r="O90" i="17"/>
  <c r="O37" i="17"/>
  <c r="O101" i="17"/>
  <c r="M4" i="17"/>
  <c r="G3" i="17"/>
  <c r="G4" i="17"/>
  <c r="M3" i="32"/>
  <c r="R10" i="32"/>
  <c r="O3" i="32"/>
  <c r="G2" i="17"/>
  <c r="F3" i="17"/>
  <c r="BE9" i="32"/>
  <c r="BE6" i="32"/>
  <c r="BE3" i="34" s="1"/>
  <c r="BF3" i="32"/>
  <c r="BF9" i="32" s="1"/>
  <c r="F4" i="17"/>
  <c r="M197" i="17"/>
  <c r="M173" i="17"/>
  <c r="M149" i="17"/>
  <c r="M125" i="17"/>
  <c r="M101" i="17"/>
  <c r="M77" i="17"/>
  <c r="M53" i="17"/>
  <c r="M29" i="17"/>
  <c r="M3" i="17" s="1"/>
  <c r="M202" i="17"/>
  <c r="M178" i="17"/>
  <c r="M154" i="17"/>
  <c r="M130" i="17"/>
  <c r="M106" i="17"/>
  <c r="M82" i="17"/>
  <c r="M58" i="17"/>
  <c r="M34" i="17"/>
  <c r="M10" i="17"/>
  <c r="M186" i="17"/>
  <c r="M162" i="17"/>
  <c r="E2" i="17"/>
  <c r="F2" i="17"/>
  <c r="D6" i="32"/>
  <c r="D3" i="34" s="1"/>
  <c r="Q108" i="17"/>
  <c r="Q14" i="17"/>
  <c r="Q134" i="17"/>
  <c r="Q51" i="17"/>
  <c r="Q183" i="17"/>
  <c r="Q88" i="17"/>
  <c r="Q17" i="17"/>
  <c r="Q149" i="17"/>
  <c r="Q42" i="17"/>
  <c r="Q174" i="17"/>
  <c r="Q91" i="17"/>
  <c r="Q109" i="17"/>
  <c r="Q140" i="17"/>
  <c r="Q81" i="17"/>
  <c r="Q34" i="17"/>
  <c r="Q178" i="17"/>
  <c r="Q107" i="17"/>
  <c r="J6" i="32"/>
  <c r="J3" i="34" s="1"/>
  <c r="K4" i="17"/>
  <c r="BJ10" i="32"/>
  <c r="BG3" i="32"/>
  <c r="Q24" i="17"/>
  <c r="Q156" i="17"/>
  <c r="Q62" i="17"/>
  <c r="Q182" i="17"/>
  <c r="Q99" i="17"/>
  <c r="Q16" i="17"/>
  <c r="Q136" i="17"/>
  <c r="Q65" i="17"/>
  <c r="Q197" i="17"/>
  <c r="Q90" i="17"/>
  <c r="Q7" i="17"/>
  <c r="Q139" i="17"/>
  <c r="Q44" i="17"/>
  <c r="Q25" i="17"/>
  <c r="Q141" i="17"/>
  <c r="Q82" i="17"/>
  <c r="Q11" i="17"/>
  <c r="L203" i="17"/>
  <c r="L179" i="17"/>
  <c r="L155" i="17"/>
  <c r="L131" i="17"/>
  <c r="L107" i="17"/>
  <c r="L83" i="17"/>
  <c r="L59" i="17"/>
  <c r="L35" i="17"/>
  <c r="L11" i="17"/>
  <c r="L184" i="17"/>
  <c r="L160" i="17"/>
  <c r="L136" i="17"/>
  <c r="L112" i="17"/>
  <c r="L88" i="17"/>
  <c r="L64" i="17"/>
  <c r="L40" i="17"/>
  <c r="L16" i="17"/>
  <c r="L2" i="17" s="1"/>
  <c r="L189" i="17"/>
  <c r="L162" i="17"/>
  <c r="L150" i="17"/>
  <c r="L191" i="17"/>
  <c r="L167" i="17"/>
  <c r="L143" i="17"/>
  <c r="L119" i="17"/>
  <c r="L95" i="17"/>
  <c r="L71" i="17"/>
  <c r="L47" i="17"/>
  <c r="L23" i="17"/>
  <c r="L196" i="17"/>
  <c r="L172" i="17"/>
  <c r="L148" i="17"/>
  <c r="L124" i="17"/>
  <c r="L100" i="17"/>
  <c r="L76" i="17"/>
  <c r="L52" i="17"/>
  <c r="L28" i="17"/>
  <c r="L201" i="17"/>
  <c r="L174" i="17"/>
  <c r="L147" i="17"/>
  <c r="L4" i="17" s="1"/>
  <c r="R5" i="17"/>
  <c r="Q119" i="17"/>
  <c r="Q23" i="17"/>
  <c r="Q154" i="17"/>
  <c r="Q58" i="17"/>
  <c r="Q165" i="17"/>
  <c r="Q69" i="17"/>
  <c r="Q200" i="17"/>
  <c r="Q104" i="17"/>
  <c r="Q8" i="17"/>
  <c r="Q127" i="17"/>
  <c r="Q31" i="17"/>
  <c r="Q150" i="17"/>
  <c r="Q54" i="17"/>
  <c r="Q185" i="17"/>
  <c r="Q89" i="17"/>
  <c r="Q196" i="17"/>
  <c r="Q100" i="17"/>
  <c r="Q145" i="17"/>
  <c r="Q123" i="17"/>
  <c r="Q27" i="17"/>
  <c r="Q146" i="17"/>
  <c r="Q50" i="17"/>
  <c r="Q180" i="17"/>
  <c r="Q84" i="17"/>
  <c r="Q179" i="17"/>
  <c r="Q83" i="17"/>
  <c r="Q49" i="17"/>
  <c r="Q118" i="17"/>
  <c r="Q22" i="17"/>
  <c r="Q129" i="17"/>
  <c r="Q33" i="17"/>
  <c r="Q164" i="17"/>
  <c r="Q68" i="17"/>
  <c r="Q167" i="17"/>
  <c r="Q71" i="17"/>
  <c r="Q202" i="17"/>
  <c r="Q106" i="17"/>
  <c r="Q10" i="17"/>
  <c r="Q117" i="17"/>
  <c r="Q21" i="17"/>
  <c r="Q152" i="17"/>
  <c r="Q56" i="17"/>
  <c r="Q175" i="17"/>
  <c r="Q79" i="17"/>
  <c r="Q198" i="17"/>
  <c r="Q102" i="17"/>
  <c r="Q6" i="17"/>
  <c r="Q137" i="17"/>
  <c r="Q41" i="17"/>
  <c r="Q148" i="17"/>
  <c r="Q52" i="17"/>
  <c r="Q171" i="17"/>
  <c r="Q75" i="17"/>
  <c r="Q194" i="17"/>
  <c r="Q98" i="17"/>
  <c r="Q121" i="17"/>
  <c r="Q132" i="17"/>
  <c r="Q36" i="17"/>
  <c r="P4" i="17"/>
  <c r="AY9" i="32"/>
  <c r="F4" i="32"/>
  <c r="E4" i="17"/>
  <c r="P3" i="17"/>
  <c r="AZ6" i="32"/>
  <c r="AZ3" i="34" s="1"/>
  <c r="C5" i="32"/>
  <c r="P7" i="33"/>
  <c r="O7" i="33"/>
  <c r="M7" i="33"/>
  <c r="L7" i="33" l="1"/>
  <c r="Q7" i="33"/>
  <c r="G7" i="33"/>
  <c r="K7" i="33"/>
  <c r="H7" i="33"/>
  <c r="U2" i="33"/>
  <c r="V8" i="33"/>
  <c r="BS37" i="6"/>
  <c r="BR38" i="6"/>
  <c r="L3" i="17"/>
  <c r="Q4" i="17"/>
  <c r="H4" i="32"/>
  <c r="I2" i="17"/>
  <c r="I7" i="33"/>
  <c r="BS65" i="6"/>
  <c r="BR66" i="6"/>
  <c r="Q2" i="17"/>
  <c r="BR10" i="6"/>
  <c r="BS9" i="6"/>
  <c r="I3" i="17"/>
  <c r="BG9" i="32"/>
  <c r="BH3" i="32"/>
  <c r="I4" i="17"/>
  <c r="BR43" i="6"/>
  <c r="BS43" i="6" s="1"/>
  <c r="BS42" i="6"/>
  <c r="BS74" i="6"/>
  <c r="BR75" i="6"/>
  <c r="BS75" i="6" s="1"/>
  <c r="BR18" i="6"/>
  <c r="BS17" i="6"/>
  <c r="R191" i="17"/>
  <c r="R95" i="17"/>
  <c r="R202" i="17"/>
  <c r="R106" i="17"/>
  <c r="R10" i="17"/>
  <c r="R117" i="17"/>
  <c r="R21" i="17"/>
  <c r="R140" i="17"/>
  <c r="R44" i="17"/>
  <c r="R163" i="17"/>
  <c r="R67" i="17"/>
  <c r="R186" i="17"/>
  <c r="R90" i="17"/>
  <c r="R61" i="17"/>
  <c r="R113" i="17"/>
  <c r="R17" i="17"/>
  <c r="R112" i="17"/>
  <c r="R16" i="17"/>
  <c r="R147" i="17"/>
  <c r="R51" i="17"/>
  <c r="R194" i="17"/>
  <c r="R98" i="17"/>
  <c r="R181" i="17"/>
  <c r="R156" i="17"/>
  <c r="R60" i="17"/>
  <c r="R131" i="17"/>
  <c r="R23" i="17"/>
  <c r="R118" i="17"/>
  <c r="R201" i="17"/>
  <c r="R93" i="17"/>
  <c r="R200" i="17"/>
  <c r="R92" i="17"/>
  <c r="R199" i="17"/>
  <c r="R91" i="17"/>
  <c r="R198" i="17"/>
  <c r="R78" i="17"/>
  <c r="R185" i="17"/>
  <c r="R77" i="17"/>
  <c r="R160" i="17"/>
  <c r="R52" i="17"/>
  <c r="R171" i="17"/>
  <c r="R63" i="17"/>
  <c r="R182" i="17"/>
  <c r="R74" i="17"/>
  <c r="R73" i="17"/>
  <c r="R108" i="17"/>
  <c r="R119" i="17"/>
  <c r="R11" i="17"/>
  <c r="R94" i="17"/>
  <c r="R189" i="17"/>
  <c r="R81" i="17"/>
  <c r="R188" i="17"/>
  <c r="R80" i="17"/>
  <c r="R187" i="17"/>
  <c r="R79" i="17"/>
  <c r="R174" i="17"/>
  <c r="R66" i="17"/>
  <c r="R173" i="17"/>
  <c r="R65" i="17"/>
  <c r="R148" i="17"/>
  <c r="R40" i="17"/>
  <c r="R159" i="17"/>
  <c r="R39" i="17"/>
  <c r="R170" i="17"/>
  <c r="R62" i="17"/>
  <c r="R13" i="17"/>
  <c r="R96" i="17"/>
  <c r="S5" i="17"/>
  <c r="R107" i="17"/>
  <c r="R190" i="17"/>
  <c r="R82" i="17"/>
  <c r="R177" i="17"/>
  <c r="R69" i="17"/>
  <c r="R176" i="17"/>
  <c r="R68" i="17"/>
  <c r="R175" i="17"/>
  <c r="R55" i="17"/>
  <c r="R162" i="17"/>
  <c r="R54" i="17"/>
  <c r="R161" i="17"/>
  <c r="R53" i="17"/>
  <c r="R136" i="17"/>
  <c r="R28" i="17"/>
  <c r="R135" i="17"/>
  <c r="R27" i="17"/>
  <c r="R158" i="17"/>
  <c r="R50" i="17"/>
  <c r="R192" i="17"/>
  <c r="R84" i="17"/>
  <c r="R203" i="17"/>
  <c r="R83" i="17"/>
  <c r="R178" i="17"/>
  <c r="R70" i="17"/>
  <c r="R165" i="17"/>
  <c r="R57" i="17"/>
  <c r="R164" i="17"/>
  <c r="R56" i="17"/>
  <c r="R151" i="17"/>
  <c r="R43" i="17"/>
  <c r="R150" i="17"/>
  <c r="R42" i="17"/>
  <c r="R149" i="17"/>
  <c r="R41" i="17"/>
  <c r="R124" i="17"/>
  <c r="R193" i="17"/>
  <c r="R123" i="17"/>
  <c r="R15" i="17"/>
  <c r="R146" i="17"/>
  <c r="R38" i="17"/>
  <c r="R180" i="17"/>
  <c r="R72" i="17"/>
  <c r="R179" i="17"/>
  <c r="R71" i="17"/>
  <c r="R166" i="17"/>
  <c r="R58" i="17"/>
  <c r="R153" i="17"/>
  <c r="R45" i="17"/>
  <c r="R152" i="17"/>
  <c r="R32" i="17"/>
  <c r="R139" i="17"/>
  <c r="R31" i="17"/>
  <c r="R138" i="17"/>
  <c r="R30" i="17"/>
  <c r="R137" i="17"/>
  <c r="R29" i="17"/>
  <c r="R100" i="17"/>
  <c r="R133" i="17"/>
  <c r="R111" i="17"/>
  <c r="R169" i="17"/>
  <c r="R134" i="17"/>
  <c r="R26" i="17"/>
  <c r="R168" i="17"/>
  <c r="R48" i="17"/>
  <c r="R155" i="17"/>
  <c r="R47" i="17"/>
  <c r="R142" i="17"/>
  <c r="R34" i="17"/>
  <c r="R129" i="17"/>
  <c r="R9" i="17"/>
  <c r="R116" i="17"/>
  <c r="R8" i="17"/>
  <c r="R115" i="17"/>
  <c r="R7" i="17"/>
  <c r="R114" i="17"/>
  <c r="R6" i="17"/>
  <c r="R101" i="17"/>
  <c r="R184" i="17"/>
  <c r="R76" i="17"/>
  <c r="R195" i="17"/>
  <c r="R87" i="17"/>
  <c r="R109" i="17"/>
  <c r="R110" i="17"/>
  <c r="R157" i="17"/>
  <c r="R132" i="17"/>
  <c r="R24" i="17"/>
  <c r="R35" i="17"/>
  <c r="R85" i="17"/>
  <c r="R37" i="17"/>
  <c r="R172" i="17"/>
  <c r="R25" i="17"/>
  <c r="R12" i="17"/>
  <c r="R154" i="17"/>
  <c r="R128" i="17"/>
  <c r="R126" i="17"/>
  <c r="R88" i="17"/>
  <c r="R122" i="17"/>
  <c r="R130" i="17"/>
  <c r="R104" i="17"/>
  <c r="R102" i="17"/>
  <c r="R64" i="17"/>
  <c r="R86" i="17"/>
  <c r="R46" i="17"/>
  <c r="R20" i="17"/>
  <c r="R18" i="17"/>
  <c r="R49" i="17"/>
  <c r="R14" i="17"/>
  <c r="R167" i="17"/>
  <c r="R141" i="17"/>
  <c r="R127" i="17"/>
  <c r="R125" i="17"/>
  <c r="R99" i="17"/>
  <c r="R144" i="17"/>
  <c r="R59" i="17"/>
  <c r="R89" i="17"/>
  <c r="R22" i="17"/>
  <c r="R196" i="17"/>
  <c r="R105" i="17"/>
  <c r="R183" i="17"/>
  <c r="R33" i="17"/>
  <c r="R75" i="17"/>
  <c r="R97" i="17"/>
  <c r="R145" i="17"/>
  <c r="R103" i="17"/>
  <c r="R121" i="17"/>
  <c r="R19" i="17"/>
  <c r="R120" i="17"/>
  <c r="R197" i="17"/>
  <c r="R36" i="17"/>
  <c r="R143" i="17"/>
  <c r="BM10" i="32"/>
  <c r="BJ3" i="32"/>
  <c r="BS77" i="6"/>
  <c r="BR78" i="6"/>
  <c r="J191" i="17"/>
  <c r="J95" i="17"/>
  <c r="J202" i="17"/>
  <c r="J106" i="17"/>
  <c r="J10" i="17"/>
  <c r="J91" i="17"/>
  <c r="J165" i="17"/>
  <c r="J69" i="17"/>
  <c r="J188" i="17"/>
  <c r="J92" i="17"/>
  <c r="J162" i="17"/>
  <c r="J119" i="17"/>
  <c r="J11" i="17"/>
  <c r="J94" i="17"/>
  <c r="J187" i="17"/>
  <c r="J43" i="17"/>
  <c r="J117" i="17"/>
  <c r="J9" i="17"/>
  <c r="J116" i="17"/>
  <c r="J8" i="17"/>
  <c r="J150" i="17"/>
  <c r="J54" i="17"/>
  <c r="J109" i="17"/>
  <c r="J137" i="17"/>
  <c r="J41" i="17"/>
  <c r="J62" i="17"/>
  <c r="J172" i="17"/>
  <c r="J76" i="17"/>
  <c r="J38" i="17"/>
  <c r="J159" i="17"/>
  <c r="J63" i="17"/>
  <c r="J193" i="17"/>
  <c r="J144" i="17"/>
  <c r="J48" i="17"/>
  <c r="J203" i="17"/>
  <c r="J83" i="17"/>
  <c r="J178" i="17"/>
  <c r="J70" i="17"/>
  <c r="J151" i="17"/>
  <c r="J201" i="17"/>
  <c r="J93" i="17"/>
  <c r="J200" i="17"/>
  <c r="J80" i="17"/>
  <c r="J55" i="17"/>
  <c r="J126" i="17"/>
  <c r="J30" i="17"/>
  <c r="J13" i="17"/>
  <c r="J113" i="17"/>
  <c r="J17" i="17"/>
  <c r="J157" i="17"/>
  <c r="J148" i="17"/>
  <c r="J52" i="17"/>
  <c r="J145" i="17"/>
  <c r="J135" i="17"/>
  <c r="J39" i="17"/>
  <c r="J73" i="17"/>
  <c r="J120" i="17"/>
  <c r="J24" i="17"/>
  <c r="J179" i="17"/>
  <c r="J71" i="17"/>
  <c r="J166" i="17"/>
  <c r="J58" i="17"/>
  <c r="J139" i="17"/>
  <c r="J189" i="17"/>
  <c r="J81" i="17"/>
  <c r="J176" i="17"/>
  <c r="J68" i="17"/>
  <c r="J31" i="17"/>
  <c r="J114" i="17"/>
  <c r="J18" i="17"/>
  <c r="J197" i="17"/>
  <c r="J101" i="17"/>
  <c r="J182" i="17"/>
  <c r="J121" i="17"/>
  <c r="J136" i="17"/>
  <c r="J40" i="17"/>
  <c r="J97" i="17"/>
  <c r="J123" i="17"/>
  <c r="J27" i="17"/>
  <c r="J25" i="17"/>
  <c r="J108" i="17"/>
  <c r="J12" i="17"/>
  <c r="J167" i="17"/>
  <c r="J59" i="17"/>
  <c r="J154" i="17"/>
  <c r="J46" i="17"/>
  <c r="J127" i="17"/>
  <c r="J177" i="17"/>
  <c r="J57" i="17"/>
  <c r="J164" i="17"/>
  <c r="J56" i="17"/>
  <c r="J7" i="17"/>
  <c r="J102" i="17"/>
  <c r="J194" i="17"/>
  <c r="J185" i="17"/>
  <c r="J89" i="17"/>
  <c r="J146" i="17"/>
  <c r="J85" i="17"/>
  <c r="J124" i="17"/>
  <c r="J28" i="17"/>
  <c r="J49" i="17"/>
  <c r="J111" i="17"/>
  <c r="J15" i="17"/>
  <c r="J192" i="17"/>
  <c r="J96" i="17"/>
  <c r="J143" i="17"/>
  <c r="J35" i="17"/>
  <c r="J130" i="17"/>
  <c r="J22" i="17"/>
  <c r="J79" i="17"/>
  <c r="J141" i="17"/>
  <c r="J33" i="17"/>
  <c r="J140" i="17"/>
  <c r="J32" i="17"/>
  <c r="J186" i="17"/>
  <c r="J78" i="17"/>
  <c r="J14" i="17"/>
  <c r="J161" i="17"/>
  <c r="J65" i="17"/>
  <c r="J122" i="17"/>
  <c r="J196" i="17"/>
  <c r="J100" i="17"/>
  <c r="J170" i="17"/>
  <c r="J183" i="17"/>
  <c r="J87" i="17"/>
  <c r="J86" i="17"/>
  <c r="J168" i="17"/>
  <c r="J72" i="17"/>
  <c r="J142" i="17"/>
  <c r="J19" i="17"/>
  <c r="J128" i="17"/>
  <c r="J90" i="17"/>
  <c r="J125" i="17"/>
  <c r="J184" i="17"/>
  <c r="J195" i="17"/>
  <c r="J133" i="17"/>
  <c r="J6" i="17"/>
  <c r="J118" i="17"/>
  <c r="J153" i="17"/>
  <c r="J104" i="17"/>
  <c r="J66" i="17"/>
  <c r="J77" i="17"/>
  <c r="J160" i="17"/>
  <c r="J171" i="17"/>
  <c r="J180" i="17"/>
  <c r="J155" i="17"/>
  <c r="J82" i="17"/>
  <c r="J129" i="17"/>
  <c r="J44" i="17"/>
  <c r="J42" i="17"/>
  <c r="J53" i="17"/>
  <c r="J112" i="17"/>
  <c r="J147" i="17"/>
  <c r="J156" i="17"/>
  <c r="J131" i="17"/>
  <c r="J34" i="17"/>
  <c r="J105" i="17"/>
  <c r="J20" i="17"/>
  <c r="J74" i="17"/>
  <c r="J29" i="17"/>
  <c r="J88" i="17"/>
  <c r="J99" i="17"/>
  <c r="J132" i="17"/>
  <c r="J107" i="17"/>
  <c r="J199" i="17"/>
  <c r="J45" i="17"/>
  <c r="J175" i="17"/>
  <c r="J169" i="17"/>
  <c r="J134" i="17"/>
  <c r="J64" i="17"/>
  <c r="J75" i="17"/>
  <c r="J84" i="17"/>
  <c r="J47" i="17"/>
  <c r="J163" i="17"/>
  <c r="J21" i="17"/>
  <c r="J198" i="17"/>
  <c r="J61" i="17"/>
  <c r="J110" i="17"/>
  <c r="J16" i="17"/>
  <c r="J51" i="17"/>
  <c r="J60" i="17"/>
  <c r="J23" i="17"/>
  <c r="J103" i="17"/>
  <c r="J115" i="17"/>
  <c r="J174" i="17"/>
  <c r="J173" i="17"/>
  <c r="J26" i="17"/>
  <c r="J98" i="17"/>
  <c r="J158" i="17"/>
  <c r="J36" i="17"/>
  <c r="J152" i="17"/>
  <c r="J149" i="17"/>
  <c r="J37" i="17"/>
  <c r="J181" i="17"/>
  <c r="J50" i="17"/>
  <c r="J190" i="17"/>
  <c r="J67" i="17"/>
  <c r="J138" i="17"/>
  <c r="BR23" i="6"/>
  <c r="BS23" i="6" s="1"/>
  <c r="BS22" i="6"/>
  <c r="O2" i="17"/>
  <c r="BS49" i="6"/>
  <c r="BR50" i="6"/>
  <c r="BS69" i="6"/>
  <c r="BR70" i="6"/>
  <c r="BR26" i="6"/>
  <c r="BS25" i="6"/>
  <c r="P3" i="32"/>
  <c r="M2" i="17"/>
  <c r="U10" i="32"/>
  <c r="R3" i="32"/>
  <c r="Q3" i="17"/>
  <c r="M6" i="32"/>
  <c r="M3" i="34" s="1"/>
  <c r="N3" i="32"/>
  <c r="BS34" i="6"/>
  <c r="BR35" i="6"/>
  <c r="BS35" i="6" s="1"/>
  <c r="E5" i="32"/>
  <c r="G5" i="32"/>
  <c r="D5" i="32"/>
  <c r="F5" i="32"/>
  <c r="H5" i="32"/>
  <c r="R3" i="17" l="1"/>
  <c r="BR11" i="6"/>
  <c r="BS10" i="6"/>
  <c r="J4" i="17"/>
  <c r="S155" i="17"/>
  <c r="S59" i="17"/>
  <c r="S166" i="17"/>
  <c r="S70" i="17"/>
  <c r="S177" i="17"/>
  <c r="S81" i="17"/>
  <c r="S123" i="17"/>
  <c r="S140" i="17"/>
  <c r="S44" i="17"/>
  <c r="S175" i="17"/>
  <c r="S79" i="17"/>
  <c r="S198" i="17"/>
  <c r="S102" i="17"/>
  <c r="S6" i="17"/>
  <c r="S137" i="17"/>
  <c r="S41" i="17"/>
  <c r="S172" i="17"/>
  <c r="S76" i="17"/>
  <c r="S63" i="17"/>
  <c r="S122" i="17"/>
  <c r="S26" i="17"/>
  <c r="S24" i="17"/>
  <c r="S109" i="17"/>
  <c r="S13" i="17"/>
  <c r="S36" i="17"/>
  <c r="S143" i="17"/>
  <c r="S47" i="17"/>
  <c r="S154" i="17"/>
  <c r="S58" i="17"/>
  <c r="S165" i="17"/>
  <c r="S69" i="17"/>
  <c r="S99" i="17"/>
  <c r="S128" i="17"/>
  <c r="S32" i="17"/>
  <c r="S163" i="17"/>
  <c r="S67" i="17"/>
  <c r="S186" i="17"/>
  <c r="S90" i="17"/>
  <c r="S183" i="17"/>
  <c r="S125" i="17"/>
  <c r="S29" i="17"/>
  <c r="S160" i="17"/>
  <c r="S64" i="17"/>
  <c r="S27" i="17"/>
  <c r="S110" i="17"/>
  <c r="S14" i="17"/>
  <c r="S193" i="17"/>
  <c r="S97" i="17"/>
  <c r="S192" i="17"/>
  <c r="S12" i="17"/>
  <c r="T5" i="17"/>
  <c r="S119" i="17"/>
  <c r="S23" i="17"/>
  <c r="S130" i="17"/>
  <c r="S34" i="17"/>
  <c r="S141" i="17"/>
  <c r="S45" i="17"/>
  <c r="S200" i="17"/>
  <c r="S104" i="17"/>
  <c r="S8" i="17"/>
  <c r="S139" i="17"/>
  <c r="S43" i="17"/>
  <c r="S162" i="17"/>
  <c r="S66" i="17"/>
  <c r="S197" i="17"/>
  <c r="S101" i="17"/>
  <c r="S159" i="17"/>
  <c r="S136" i="17"/>
  <c r="S40" i="17"/>
  <c r="S182" i="17"/>
  <c r="S86" i="17"/>
  <c r="S144" i="17"/>
  <c r="S169" i="17"/>
  <c r="S73" i="17"/>
  <c r="S156" i="17"/>
  <c r="S203" i="17"/>
  <c r="S107" i="17"/>
  <c r="S11" i="17"/>
  <c r="S118" i="17"/>
  <c r="S22" i="17"/>
  <c r="S129" i="17"/>
  <c r="S33" i="17"/>
  <c r="S188" i="17"/>
  <c r="S92" i="17"/>
  <c r="S135" i="17"/>
  <c r="S127" i="17"/>
  <c r="S31" i="17"/>
  <c r="S150" i="17"/>
  <c r="S54" i="17"/>
  <c r="S185" i="17"/>
  <c r="S89" i="17"/>
  <c r="S87" i="17"/>
  <c r="S124" i="17"/>
  <c r="S28" i="17"/>
  <c r="S170" i="17"/>
  <c r="S74" i="17"/>
  <c r="S120" i="17"/>
  <c r="S157" i="17"/>
  <c r="S61" i="17"/>
  <c r="S132" i="17"/>
  <c r="S179" i="17"/>
  <c r="S83" i="17"/>
  <c r="S190" i="17"/>
  <c r="S94" i="17"/>
  <c r="S201" i="17"/>
  <c r="S105" i="17"/>
  <c r="S9" i="17"/>
  <c r="S164" i="17"/>
  <c r="S68" i="17"/>
  <c r="S199" i="17"/>
  <c r="S103" i="17"/>
  <c r="S7" i="17"/>
  <c r="S126" i="17"/>
  <c r="S30" i="17"/>
  <c r="S161" i="17"/>
  <c r="S65" i="17"/>
  <c r="S196" i="17"/>
  <c r="S100" i="17"/>
  <c r="S195" i="17"/>
  <c r="S146" i="17"/>
  <c r="S50" i="17"/>
  <c r="S72" i="17"/>
  <c r="S133" i="17"/>
  <c r="S37" i="17"/>
  <c r="S84" i="17"/>
  <c r="S95" i="17"/>
  <c r="S46" i="17"/>
  <c r="S171" i="17"/>
  <c r="S51" i="17"/>
  <c r="S174" i="17"/>
  <c r="S149" i="17"/>
  <c r="S112" i="17"/>
  <c r="S98" i="17"/>
  <c r="S121" i="17"/>
  <c r="S71" i="17"/>
  <c r="S10" i="17"/>
  <c r="S39" i="17"/>
  <c r="S187" i="17"/>
  <c r="S138" i="17"/>
  <c r="S113" i="17"/>
  <c r="S88" i="17"/>
  <c r="S62" i="17"/>
  <c r="S85" i="17"/>
  <c r="S202" i="17"/>
  <c r="S153" i="17"/>
  <c r="S152" i="17"/>
  <c r="S115" i="17"/>
  <c r="S78" i="17"/>
  <c r="S53" i="17"/>
  <c r="S16" i="17"/>
  <c r="S180" i="17"/>
  <c r="S25" i="17"/>
  <c r="S142" i="17"/>
  <c r="S176" i="17"/>
  <c r="S19" i="17"/>
  <c r="S17" i="17"/>
  <c r="S134" i="17"/>
  <c r="S108" i="17"/>
  <c r="S82" i="17"/>
  <c r="S80" i="17"/>
  <c r="S114" i="17"/>
  <c r="S184" i="17"/>
  <c r="S96" i="17"/>
  <c r="S191" i="17"/>
  <c r="S189" i="17"/>
  <c r="S56" i="17"/>
  <c r="S42" i="17"/>
  <c r="S148" i="17"/>
  <c r="S48" i="17"/>
  <c r="S167" i="17"/>
  <c r="S117" i="17"/>
  <c r="S20" i="17"/>
  <c r="S18" i="17"/>
  <c r="S52" i="17"/>
  <c r="S181" i="17"/>
  <c r="S131" i="17"/>
  <c r="S93" i="17"/>
  <c r="S151" i="17"/>
  <c r="S75" i="17"/>
  <c r="S111" i="17"/>
  <c r="S145" i="17"/>
  <c r="S35" i="17"/>
  <c r="S57" i="17"/>
  <c r="S91" i="17"/>
  <c r="S173" i="17"/>
  <c r="S194" i="17"/>
  <c r="S49" i="17"/>
  <c r="S55" i="17"/>
  <c r="S147" i="17"/>
  <c r="S77" i="17"/>
  <c r="S15" i="17"/>
  <c r="S178" i="17"/>
  <c r="S158" i="17"/>
  <c r="S106" i="17"/>
  <c r="S38" i="17"/>
  <c r="S21" i="17"/>
  <c r="S168" i="17"/>
  <c r="S60" i="17"/>
  <c r="S116" i="17"/>
  <c r="Q3" i="32"/>
  <c r="P6" i="32"/>
  <c r="P3" i="34" s="1"/>
  <c r="BS78" i="6"/>
  <c r="BR79" i="6"/>
  <c r="BS79" i="6" s="1"/>
  <c r="BS66" i="6"/>
  <c r="BR67" i="6"/>
  <c r="BS67" i="6" s="1"/>
  <c r="BR27" i="6"/>
  <c r="BS27" i="6" s="1"/>
  <c r="BS26" i="6"/>
  <c r="BK3" i="32"/>
  <c r="BJ9" i="32"/>
  <c r="R4" i="17"/>
  <c r="BH9" i="32"/>
  <c r="BI3" i="32"/>
  <c r="BI9" i="32" s="1"/>
  <c r="BH6" i="32"/>
  <c r="BH3" i="34" s="1"/>
  <c r="BR39" i="6"/>
  <c r="BS39" i="6" s="1"/>
  <c r="BS38" i="6"/>
  <c r="BS70" i="6"/>
  <c r="BR71" i="6"/>
  <c r="BS71" i="6" s="1"/>
  <c r="BP10" i="32"/>
  <c r="BM3" i="32"/>
  <c r="S3" i="32"/>
  <c r="J2" i="17"/>
  <c r="J3" i="17"/>
  <c r="R2" i="17"/>
  <c r="BS18" i="6"/>
  <c r="BR19" i="6"/>
  <c r="BS19" i="6" s="1"/>
  <c r="W8" i="33"/>
  <c r="V2" i="33"/>
  <c r="U3" i="32"/>
  <c r="X10" i="32"/>
  <c r="BR51" i="6"/>
  <c r="BS51" i="6" s="1"/>
  <c r="BS50" i="6"/>
  <c r="U27" i="33"/>
  <c r="U38" i="33"/>
  <c r="U29" i="33"/>
  <c r="U39" i="33"/>
  <c r="U60" i="33"/>
  <c r="U72" i="33"/>
  <c r="U21" i="33"/>
  <c r="U47" i="33"/>
  <c r="U46" i="33"/>
  <c r="U37" i="33"/>
  <c r="U52" i="33"/>
  <c r="U20" i="33"/>
  <c r="U62" i="33"/>
  <c r="U19" i="33"/>
  <c r="U30" i="33"/>
  <c r="U36" i="33"/>
  <c r="U23" i="33"/>
  <c r="U43" i="33"/>
  <c r="U74" i="33"/>
  <c r="U16" i="33"/>
  <c r="U34" i="33"/>
  <c r="U69" i="33"/>
  <c r="U26" i="33"/>
  <c r="U61" i="33"/>
  <c r="U54" i="33"/>
  <c r="U73" i="33"/>
  <c r="U41" i="33"/>
  <c r="U31" i="33"/>
  <c r="U35" i="33"/>
  <c r="U63" i="33"/>
  <c r="U53" i="33"/>
  <c r="U65" i="33"/>
  <c r="U76" i="33"/>
  <c r="U55" i="33"/>
  <c r="U32" i="33"/>
  <c r="U50" i="33"/>
  <c r="U12" i="33"/>
  <c r="U48" i="33"/>
  <c r="U44" i="33"/>
  <c r="U24" i="33"/>
  <c r="U57" i="33"/>
  <c r="U17" i="33"/>
  <c r="U59" i="33"/>
  <c r="U15" i="33"/>
  <c r="U51" i="33"/>
  <c r="U42" i="33"/>
  <c r="U75" i="33"/>
  <c r="U66" i="33"/>
  <c r="U56" i="33"/>
  <c r="U28" i="33"/>
  <c r="U49" i="33"/>
  <c r="U14" i="33"/>
  <c r="U18" i="33"/>
  <c r="U67" i="33"/>
  <c r="U71" i="33"/>
  <c r="U58" i="33"/>
  <c r="U25" i="33"/>
  <c r="U11" i="33"/>
  <c r="U70" i="33"/>
  <c r="U45" i="33"/>
  <c r="U40" i="33"/>
  <c r="U22" i="33"/>
  <c r="U33" i="33"/>
  <c r="U64" i="33"/>
  <c r="U68" i="33"/>
  <c r="U13" i="33"/>
  <c r="E6" i="8"/>
  <c r="I6" i="8"/>
  <c r="C6" i="8"/>
  <c r="H6" i="8"/>
  <c r="L6" i="8"/>
  <c r="N6" i="8"/>
  <c r="O6" i="8"/>
  <c r="D6" i="8"/>
  <c r="G6" i="8"/>
  <c r="F8" i="32"/>
  <c r="P6" i="8"/>
  <c r="M6" i="8"/>
  <c r="J6" i="8"/>
  <c r="F6" i="8"/>
  <c r="K6" i="8"/>
  <c r="U7" i="33" l="1"/>
  <c r="O8" i="8"/>
  <c r="P7" i="8"/>
  <c r="P8" i="8"/>
  <c r="H8" i="8"/>
  <c r="H7" i="8"/>
  <c r="L8" i="8"/>
  <c r="L7" i="8"/>
  <c r="J7" i="8"/>
  <c r="J8" i="8"/>
  <c r="D8" i="8"/>
  <c r="I3" i="14" s="1"/>
  <c r="J3" i="14" s="1"/>
  <c r="F11" i="33" s="1"/>
  <c r="D7" i="8"/>
  <c r="E8" i="8"/>
  <c r="E7" i="8"/>
  <c r="G8" i="8"/>
  <c r="I21" i="14" s="1"/>
  <c r="J21" i="14" s="1"/>
  <c r="F35" i="33" s="1"/>
  <c r="G7" i="8"/>
  <c r="F8" i="8"/>
  <c r="I8" i="8"/>
  <c r="I7" i="8"/>
  <c r="N7" i="8"/>
  <c r="N8" i="8"/>
  <c r="K7" i="8"/>
  <c r="K8" i="8"/>
  <c r="M8" i="8"/>
  <c r="C7" i="8"/>
  <c r="C8" i="8"/>
  <c r="BK9" i="32"/>
  <c r="BL3" i="32"/>
  <c r="BL9" i="32" s="1"/>
  <c r="BK6" i="32"/>
  <c r="BK3" i="34" s="1"/>
  <c r="BP3" i="32"/>
  <c r="BS10" i="32"/>
  <c r="S3" i="17"/>
  <c r="T143" i="17"/>
  <c r="T47" i="17"/>
  <c r="T154" i="17"/>
  <c r="T58" i="17"/>
  <c r="T189" i="17"/>
  <c r="T93" i="17"/>
  <c r="T13" i="17"/>
  <c r="T140" i="17"/>
  <c r="T44" i="17"/>
  <c r="T187" i="17"/>
  <c r="T91" i="17"/>
  <c r="T133" i="17"/>
  <c r="T126" i="17"/>
  <c r="T30" i="17"/>
  <c r="T185" i="17"/>
  <c r="T89" i="17"/>
  <c r="T108" i="17"/>
  <c r="T112" i="17"/>
  <c r="T16" i="17"/>
  <c r="T171" i="17"/>
  <c r="T75" i="17"/>
  <c r="T49" i="17"/>
  <c r="T134" i="17"/>
  <c r="T203" i="17"/>
  <c r="T107" i="17"/>
  <c r="T11" i="17"/>
  <c r="T118" i="17"/>
  <c r="T22" i="17"/>
  <c r="T153" i="17"/>
  <c r="T57" i="17"/>
  <c r="T200" i="17"/>
  <c r="T104" i="17"/>
  <c r="T8" i="17"/>
  <c r="T151" i="17"/>
  <c r="T55" i="17"/>
  <c r="T186" i="17"/>
  <c r="T90" i="17"/>
  <c r="T121" i="17"/>
  <c r="T149" i="17"/>
  <c r="T53" i="17"/>
  <c r="T172" i="17"/>
  <c r="T76" i="17"/>
  <c r="T61" i="17"/>
  <c r="T135" i="17"/>
  <c r="T39" i="17"/>
  <c r="T194" i="17"/>
  <c r="T98" i="17"/>
  <c r="T169" i="17"/>
  <c r="T191" i="17"/>
  <c r="T95" i="17"/>
  <c r="T202" i="17"/>
  <c r="T106" i="17"/>
  <c r="T10" i="17"/>
  <c r="T141" i="17"/>
  <c r="T45" i="17"/>
  <c r="T188" i="17"/>
  <c r="T92" i="17"/>
  <c r="T132" i="17"/>
  <c r="T139" i="17"/>
  <c r="T43" i="17"/>
  <c r="T174" i="17"/>
  <c r="T78" i="17"/>
  <c r="T73" i="17"/>
  <c r="T137" i="17"/>
  <c r="T41" i="17"/>
  <c r="T160" i="17"/>
  <c r="T64" i="17"/>
  <c r="T144" i="17"/>
  <c r="T123" i="17"/>
  <c r="T27" i="17"/>
  <c r="T182" i="17"/>
  <c r="T86" i="17"/>
  <c r="T167" i="17"/>
  <c r="T23" i="17"/>
  <c r="T70" i="17"/>
  <c r="T129" i="17"/>
  <c r="T120" i="17"/>
  <c r="T68" i="17"/>
  <c r="T163" i="17"/>
  <c r="T7" i="17"/>
  <c r="T66" i="17"/>
  <c r="T173" i="17"/>
  <c r="T17" i="17"/>
  <c r="T88" i="17"/>
  <c r="T183" i="17"/>
  <c r="T15" i="17"/>
  <c r="T122" i="17"/>
  <c r="T85" i="17"/>
  <c r="T155" i="17"/>
  <c r="T190" i="17"/>
  <c r="T46" i="17"/>
  <c r="T117" i="17"/>
  <c r="T24" i="17"/>
  <c r="T56" i="17"/>
  <c r="T127" i="17"/>
  <c r="T96" i="17"/>
  <c r="T54" i="17"/>
  <c r="T161" i="17"/>
  <c r="T157" i="17"/>
  <c r="T52" i="17"/>
  <c r="T159" i="17"/>
  <c r="T181" i="17"/>
  <c r="T110" i="17"/>
  <c r="T25" i="17"/>
  <c r="T119" i="17"/>
  <c r="T166" i="17"/>
  <c r="T180" i="17"/>
  <c r="T81" i="17"/>
  <c r="T164" i="17"/>
  <c r="T20" i="17"/>
  <c r="T103" i="17"/>
  <c r="T162" i="17"/>
  <c r="T18" i="17"/>
  <c r="T113" i="17"/>
  <c r="T184" i="17"/>
  <c r="T28" i="17"/>
  <c r="T111" i="17"/>
  <c r="T192" i="17"/>
  <c r="T62" i="17"/>
  <c r="T72" i="17"/>
  <c r="T6" i="17"/>
  <c r="T142" i="17"/>
  <c r="T165" i="17"/>
  <c r="T128" i="17"/>
  <c r="T115" i="17"/>
  <c r="T114" i="17"/>
  <c r="T101" i="17"/>
  <c r="T100" i="17"/>
  <c r="T87" i="17"/>
  <c r="T74" i="17"/>
  <c r="T131" i="17"/>
  <c r="T94" i="17"/>
  <c r="T69" i="17"/>
  <c r="T80" i="17"/>
  <c r="T67" i="17"/>
  <c r="T42" i="17"/>
  <c r="T65" i="17"/>
  <c r="T193" i="17"/>
  <c r="T51" i="17"/>
  <c r="T38" i="17"/>
  <c r="T83" i="17"/>
  <c r="T82" i="17"/>
  <c r="T33" i="17"/>
  <c r="T32" i="17"/>
  <c r="T31" i="17"/>
  <c r="T145" i="17"/>
  <c r="T29" i="17"/>
  <c r="T109" i="17"/>
  <c r="T97" i="17"/>
  <c r="T26" i="17"/>
  <c r="T71" i="17"/>
  <c r="T34" i="17"/>
  <c r="T21" i="17"/>
  <c r="T84" i="17"/>
  <c r="T19" i="17"/>
  <c r="T37" i="17"/>
  <c r="T196" i="17"/>
  <c r="T36" i="17"/>
  <c r="T60" i="17"/>
  <c r="T14" i="17"/>
  <c r="T35" i="17"/>
  <c r="T201" i="17"/>
  <c r="T176" i="17"/>
  <c r="T199" i="17"/>
  <c r="T150" i="17"/>
  <c r="T197" i="17"/>
  <c r="T136" i="17"/>
  <c r="T147" i="17"/>
  <c r="T158" i="17"/>
  <c r="T178" i="17"/>
  <c r="T12" i="17"/>
  <c r="T77" i="17"/>
  <c r="T146" i="17"/>
  <c r="T130" i="17"/>
  <c r="T175" i="17"/>
  <c r="T148" i="17"/>
  <c r="T50" i="17"/>
  <c r="T48" i="17"/>
  <c r="T79" i="17"/>
  <c r="T124" i="17"/>
  <c r="T156" i="17"/>
  <c r="T177" i="17"/>
  <c r="T198" i="17"/>
  <c r="T40" i="17"/>
  <c r="T105" i="17"/>
  <c r="T138" i="17"/>
  <c r="T195" i="17"/>
  <c r="T9" i="17"/>
  <c r="T102" i="17"/>
  <c r="T99" i="17"/>
  <c r="T179" i="17"/>
  <c r="T152" i="17"/>
  <c r="T168" i="17"/>
  <c r="T63" i="17"/>
  <c r="T59" i="17"/>
  <c r="T125" i="17"/>
  <c r="T170" i="17"/>
  <c r="T116" i="17"/>
  <c r="AA10" i="32"/>
  <c r="X3" i="32"/>
  <c r="S2" i="17"/>
  <c r="V3" i="32"/>
  <c r="V51" i="33"/>
  <c r="V29" i="33"/>
  <c r="V33" i="33"/>
  <c r="V55" i="33"/>
  <c r="V76" i="33"/>
  <c r="V16" i="33"/>
  <c r="V38" i="33"/>
  <c r="V62" i="33"/>
  <c r="V11" i="33"/>
  <c r="V56" i="33"/>
  <c r="V22" i="33"/>
  <c r="V25" i="33"/>
  <c r="V14" i="33"/>
  <c r="V32" i="33"/>
  <c r="V46" i="33"/>
  <c r="V43" i="33"/>
  <c r="V72" i="33"/>
  <c r="V40" i="33"/>
  <c r="V73" i="33"/>
  <c r="V41" i="33"/>
  <c r="V64" i="33"/>
  <c r="V61" i="33"/>
  <c r="V34" i="33"/>
  <c r="V13" i="33"/>
  <c r="V53" i="33"/>
  <c r="V37" i="33"/>
  <c r="V19" i="33"/>
  <c r="V70" i="33"/>
  <c r="V66" i="33"/>
  <c r="V45" i="33"/>
  <c r="V31" i="33"/>
  <c r="V17" i="33"/>
  <c r="V54" i="33"/>
  <c r="V12" i="33"/>
  <c r="V28" i="33"/>
  <c r="V60" i="33"/>
  <c r="V69" i="33"/>
  <c r="V35" i="33"/>
  <c r="V71" i="33"/>
  <c r="V24" i="33"/>
  <c r="V67" i="33"/>
  <c r="V65" i="33"/>
  <c r="V52" i="33"/>
  <c r="V68" i="33"/>
  <c r="V57" i="33"/>
  <c r="V20" i="33"/>
  <c r="V23" i="33"/>
  <c r="V58" i="33"/>
  <c r="V36" i="33"/>
  <c r="V18" i="33"/>
  <c r="V42" i="33"/>
  <c r="V63" i="33"/>
  <c r="V48" i="33"/>
  <c r="V21" i="33"/>
  <c r="V47" i="33"/>
  <c r="V75" i="33"/>
  <c r="V50" i="33"/>
  <c r="V15" i="33"/>
  <c r="V26" i="33"/>
  <c r="V49" i="33"/>
  <c r="V44" i="33"/>
  <c r="V59" i="33"/>
  <c r="V39" i="33"/>
  <c r="V74" i="33"/>
  <c r="V30" i="33"/>
  <c r="V27" i="33"/>
  <c r="S6" i="32"/>
  <c r="S3" i="34" s="1"/>
  <c r="T3" i="32"/>
  <c r="S4" i="17"/>
  <c r="BS11" i="6"/>
  <c r="X8" i="33"/>
  <c r="W2" i="33"/>
  <c r="BM9" i="32"/>
  <c r="BN3" i="32"/>
  <c r="D25" i="32"/>
  <c r="D12" i="32"/>
  <c r="D21" i="34" l="1"/>
  <c r="AY25" i="32"/>
  <c r="AY21" i="34" s="1"/>
  <c r="D8" i="34"/>
  <c r="AY12" i="32"/>
  <c r="I7" i="14"/>
  <c r="J7" i="14" s="1"/>
  <c r="I8" i="14"/>
  <c r="J8" i="14" s="1"/>
  <c r="F18" i="33" s="1"/>
  <c r="I5" i="14"/>
  <c r="J5" i="14" s="1"/>
  <c r="F38" i="33" s="1"/>
  <c r="J38" i="33" s="1"/>
  <c r="I9" i="14"/>
  <c r="J9" i="14" s="1"/>
  <c r="F19" i="33" s="1"/>
  <c r="J19" i="33" s="1"/>
  <c r="I10" i="14"/>
  <c r="J10" i="14" s="1"/>
  <c r="F39" i="33" s="1"/>
  <c r="J39" i="33" s="1"/>
  <c r="I6" i="14"/>
  <c r="J6" i="14" s="1"/>
  <c r="I4" i="14"/>
  <c r="J4" i="14" s="1"/>
  <c r="F37" i="33" s="1"/>
  <c r="I76" i="14"/>
  <c r="J76" i="14" s="1"/>
  <c r="F76" i="33" s="1"/>
  <c r="J76" i="33" s="1"/>
  <c r="I75" i="14"/>
  <c r="J75" i="14" s="1"/>
  <c r="F75" i="33" s="1"/>
  <c r="J75" i="33" s="1"/>
  <c r="I74" i="14"/>
  <c r="J74" i="14" s="1"/>
  <c r="F74" i="33" s="1"/>
  <c r="I69" i="14"/>
  <c r="J69" i="14" s="1"/>
  <c r="F21" i="33" s="1"/>
  <c r="J21" i="33" s="1"/>
  <c r="I72" i="14"/>
  <c r="J72" i="14" s="1"/>
  <c r="F22" i="33" s="1"/>
  <c r="J22" i="33" s="1"/>
  <c r="I65" i="14"/>
  <c r="J65" i="14" s="1"/>
  <c r="F68" i="33" s="1"/>
  <c r="I68" i="14"/>
  <c r="J68" i="14" s="1"/>
  <c r="F69" i="33" s="1"/>
  <c r="J69" i="33" s="1"/>
  <c r="I70" i="14"/>
  <c r="J70" i="14" s="1"/>
  <c r="F70" i="33" s="1"/>
  <c r="J70" i="33" s="1"/>
  <c r="I67" i="14"/>
  <c r="J67" i="14" s="1"/>
  <c r="F23" i="33" s="1"/>
  <c r="J23" i="33" s="1"/>
  <c r="I66" i="14"/>
  <c r="J66" i="14" s="1"/>
  <c r="F24" i="33" s="1"/>
  <c r="J24" i="33" s="1"/>
  <c r="I73" i="14"/>
  <c r="J73" i="14" s="1"/>
  <c r="F20" i="33" s="1"/>
  <c r="I71" i="14"/>
  <c r="J71" i="14" s="1"/>
  <c r="J35" i="33"/>
  <c r="I48" i="14"/>
  <c r="J48" i="14" s="1"/>
  <c r="F36" i="33" s="1"/>
  <c r="I49" i="14"/>
  <c r="J49" i="14" s="1"/>
  <c r="F28" i="33" s="1"/>
  <c r="I50" i="14"/>
  <c r="J50" i="14" s="1"/>
  <c r="F29" i="33" s="1"/>
  <c r="J29" i="33" s="1"/>
  <c r="T4" i="17"/>
  <c r="T3" i="17"/>
  <c r="BN6" i="32"/>
  <c r="BN3" i="34" s="1"/>
  <c r="BO3" i="32"/>
  <c r="BO9" i="32" s="1"/>
  <c r="BN9" i="32"/>
  <c r="Y3" i="32"/>
  <c r="T2" i="17"/>
  <c r="I13" i="14"/>
  <c r="J13" i="14" s="1"/>
  <c r="F41" i="33" s="1"/>
  <c r="J41" i="33" s="1"/>
  <c r="I20" i="14"/>
  <c r="J20" i="14" s="1"/>
  <c r="I15" i="14"/>
  <c r="J15" i="14" s="1"/>
  <c r="F43" i="33" s="1"/>
  <c r="J43" i="33" s="1"/>
  <c r="I19" i="14"/>
  <c r="J19" i="14" s="1"/>
  <c r="F45" i="33" s="1"/>
  <c r="J45" i="33" s="1"/>
  <c r="I16" i="14"/>
  <c r="J16" i="14" s="1"/>
  <c r="F13" i="33" s="1"/>
  <c r="J13" i="33" s="1"/>
  <c r="I18" i="14"/>
  <c r="J18" i="14" s="1"/>
  <c r="F14" i="33" s="1"/>
  <c r="J14" i="33" s="1"/>
  <c r="I17" i="14"/>
  <c r="J17" i="14" s="1"/>
  <c r="F44" i="33" s="1"/>
  <c r="J44" i="33" s="1"/>
  <c r="I14" i="14"/>
  <c r="J14" i="14" s="1"/>
  <c r="F42" i="33" s="1"/>
  <c r="J42" i="33" s="1"/>
  <c r="I12" i="14"/>
  <c r="J12" i="14" s="1"/>
  <c r="F12" i="33" s="1"/>
  <c r="I11" i="14"/>
  <c r="J11" i="14" s="1"/>
  <c r="F40" i="33" s="1"/>
  <c r="I57" i="14"/>
  <c r="J57" i="14" s="1"/>
  <c r="F65" i="33" s="1"/>
  <c r="J65" i="33" s="1"/>
  <c r="I55" i="14"/>
  <c r="J55" i="14" s="1"/>
  <c r="F63" i="33" s="1"/>
  <c r="J63" i="33" s="1"/>
  <c r="I58" i="14"/>
  <c r="J58" i="14" s="1"/>
  <c r="I61" i="14"/>
  <c r="J61" i="14" s="1"/>
  <c r="F67" i="33" s="1"/>
  <c r="J67" i="33" s="1"/>
  <c r="I63" i="14"/>
  <c r="J63" i="14" s="1"/>
  <c r="F17" i="33" s="1"/>
  <c r="J17" i="33" s="1"/>
  <c r="I56" i="14"/>
  <c r="J56" i="14" s="1"/>
  <c r="F64" i="33" s="1"/>
  <c r="J64" i="33" s="1"/>
  <c r="I62" i="14"/>
  <c r="J62" i="14" s="1"/>
  <c r="F16" i="33" s="1"/>
  <c r="J16" i="33" s="1"/>
  <c r="I64" i="14"/>
  <c r="J64" i="14" s="1"/>
  <c r="I60" i="14"/>
  <c r="J60" i="14" s="1"/>
  <c r="I54" i="14"/>
  <c r="J54" i="14" s="1"/>
  <c r="F15" i="33" s="1"/>
  <c r="I59" i="14"/>
  <c r="J59" i="14" s="1"/>
  <c r="F66" i="33" s="1"/>
  <c r="J66" i="33" s="1"/>
  <c r="I25" i="14"/>
  <c r="J25" i="14" s="1"/>
  <c r="I27" i="14"/>
  <c r="J27" i="14" s="1"/>
  <c r="F48" i="33" s="1"/>
  <c r="J48" i="33" s="1"/>
  <c r="I22" i="14"/>
  <c r="J22" i="14" s="1"/>
  <c r="F47" i="33" s="1"/>
  <c r="I24" i="14"/>
  <c r="J24" i="14" s="1"/>
  <c r="F26" i="33" s="1"/>
  <c r="I23" i="14"/>
  <c r="J23" i="14" s="1"/>
  <c r="F27" i="33" s="1"/>
  <c r="J27" i="33" s="1"/>
  <c r="I26" i="14"/>
  <c r="J26" i="14" s="1"/>
  <c r="AD10" i="32"/>
  <c r="AA3" i="32"/>
  <c r="BV10" i="32"/>
  <c r="BS3" i="32"/>
  <c r="I46" i="14"/>
  <c r="J46" i="14" s="1"/>
  <c r="F72" i="33" s="1"/>
  <c r="J72" i="33" s="1"/>
  <c r="I47" i="14"/>
  <c r="J47" i="14" s="1"/>
  <c r="F73" i="33" s="1"/>
  <c r="J73" i="33" s="1"/>
  <c r="I45" i="14"/>
  <c r="J45" i="14" s="1"/>
  <c r="F71" i="33" s="1"/>
  <c r="W39" i="33"/>
  <c r="W27" i="33"/>
  <c r="W52" i="33"/>
  <c r="W13" i="33"/>
  <c r="W74" i="33"/>
  <c r="W40" i="33"/>
  <c r="W29" i="33"/>
  <c r="W59" i="33"/>
  <c r="W49" i="33"/>
  <c r="W51" i="33"/>
  <c r="W58" i="33"/>
  <c r="W76" i="33"/>
  <c r="W42" i="33"/>
  <c r="W18" i="33"/>
  <c r="W71" i="33"/>
  <c r="W48" i="33"/>
  <c r="W11" i="33"/>
  <c r="W55" i="33"/>
  <c r="W57" i="33"/>
  <c r="W46" i="33"/>
  <c r="W19" i="33"/>
  <c r="W73" i="33"/>
  <c r="W33" i="33"/>
  <c r="W16" i="33"/>
  <c r="W62" i="33"/>
  <c r="W45" i="33"/>
  <c r="W70" i="33"/>
  <c r="W41" i="33"/>
  <c r="W32" i="33"/>
  <c r="W20" i="33"/>
  <c r="W60" i="33"/>
  <c r="W47" i="33"/>
  <c r="W68" i="33"/>
  <c r="W54" i="33"/>
  <c r="W63" i="33"/>
  <c r="W31" i="33"/>
  <c r="W17" i="33"/>
  <c r="W26" i="33"/>
  <c r="W24" i="33"/>
  <c r="W66" i="33"/>
  <c r="W61" i="33"/>
  <c r="W75" i="33"/>
  <c r="W25" i="33"/>
  <c r="W12" i="33"/>
  <c r="W53" i="33"/>
  <c r="W15" i="33"/>
  <c r="W14" i="33"/>
  <c r="W34" i="33"/>
  <c r="W37" i="33"/>
  <c r="W65" i="33"/>
  <c r="W43" i="33"/>
  <c r="W50" i="33"/>
  <c r="W28" i="33"/>
  <c r="W30" i="33"/>
  <c r="W21" i="33"/>
  <c r="W35" i="33"/>
  <c r="W64" i="33"/>
  <c r="W36" i="33"/>
  <c r="W72" i="33"/>
  <c r="W22" i="33"/>
  <c r="W23" i="33"/>
  <c r="W56" i="33"/>
  <c r="W67" i="33"/>
  <c r="W38" i="33"/>
  <c r="W69" i="33"/>
  <c r="W44" i="33"/>
  <c r="V7" i="33"/>
  <c r="BP9" i="32"/>
  <c r="BQ3" i="32"/>
  <c r="J11" i="33"/>
  <c r="X3" i="33"/>
  <c r="Y8" i="33"/>
  <c r="W3" i="32"/>
  <c r="V6" i="32"/>
  <c r="V3" i="34" s="1"/>
  <c r="A8" i="8"/>
  <c r="I37" i="14"/>
  <c r="J37" i="14" s="1"/>
  <c r="F55" i="33" s="1"/>
  <c r="I39" i="14"/>
  <c r="J39" i="14" s="1"/>
  <c r="F34" i="33" s="1"/>
  <c r="I38" i="14"/>
  <c r="J38" i="14" s="1"/>
  <c r="F56" i="33" s="1"/>
  <c r="J56" i="33" s="1"/>
  <c r="I51" i="14"/>
  <c r="J51" i="14" s="1"/>
  <c r="F30" i="33" s="1"/>
  <c r="I53" i="14"/>
  <c r="J53" i="14" s="1"/>
  <c r="I52" i="14"/>
  <c r="J52" i="14" s="1"/>
  <c r="F59" i="33" s="1"/>
  <c r="I36" i="14"/>
  <c r="J36" i="14" s="1"/>
  <c r="F54" i="33" s="1"/>
  <c r="J54" i="33" s="1"/>
  <c r="I35" i="14"/>
  <c r="J35" i="14" s="1"/>
  <c r="I34" i="14"/>
  <c r="J34" i="14" s="1"/>
  <c r="F53" i="33" s="1"/>
  <c r="J53" i="33" s="1"/>
  <c r="I30" i="14"/>
  <c r="J30" i="14" s="1"/>
  <c r="F31" i="33" s="1"/>
  <c r="I33" i="14"/>
  <c r="J33" i="14" s="1"/>
  <c r="I32" i="14"/>
  <c r="J32" i="14" s="1"/>
  <c r="F52" i="33" s="1"/>
  <c r="J52" i="33" s="1"/>
  <c r="I29" i="14"/>
  <c r="J29" i="14" s="1"/>
  <c r="F51" i="33" s="1"/>
  <c r="J51" i="33" s="1"/>
  <c r="I31" i="14"/>
  <c r="J31" i="14" s="1"/>
  <c r="I28" i="14"/>
  <c r="J28" i="14" s="1"/>
  <c r="F50" i="33" s="1"/>
  <c r="J50" i="33" s="1"/>
  <c r="I40" i="14"/>
  <c r="J40" i="14" s="1"/>
  <c r="F57" i="33" s="1"/>
  <c r="I44" i="14"/>
  <c r="J44" i="14" s="1"/>
  <c r="I42" i="14"/>
  <c r="J42" i="14" s="1"/>
  <c r="F25" i="33" s="1"/>
  <c r="I43" i="14"/>
  <c r="J43" i="14" s="1"/>
  <c r="F32" i="33" s="1"/>
  <c r="I41" i="14"/>
  <c r="J41" i="14" s="1"/>
  <c r="F58" i="33" s="1"/>
  <c r="J58" i="33" s="1"/>
  <c r="AY8" i="34"/>
  <c r="D15" i="32"/>
  <c r="D18" i="32"/>
  <c r="D22" i="32"/>
  <c r="D26" i="32"/>
  <c r="D27" i="32"/>
  <c r="D35" i="32"/>
  <c r="D31" i="32"/>
  <c r="D21" i="32"/>
  <c r="D19" i="32"/>
  <c r="D14" i="32"/>
  <c r="D13" i="32"/>
  <c r="D16" i="32"/>
  <c r="D36" i="32"/>
  <c r="D24" i="32"/>
  <c r="D17" i="32"/>
  <c r="D32" i="32"/>
  <c r="D29" i="32"/>
  <c r="D37" i="32"/>
  <c r="D20" i="32"/>
  <c r="F61" i="33" l="1"/>
  <c r="J61" i="33" s="1"/>
  <c r="F60" i="33"/>
  <c r="D12" i="34"/>
  <c r="AY16" i="32"/>
  <c r="AY12" i="34" s="1"/>
  <c r="AY32" i="32"/>
  <c r="AY28" i="34" s="1"/>
  <c r="D28" i="34"/>
  <c r="AY20" i="32"/>
  <c r="AY16" i="34" s="1"/>
  <c r="D16" i="34"/>
  <c r="D32" i="34"/>
  <c r="AY36" i="32"/>
  <c r="AY32" i="34" s="1"/>
  <c r="D33" i="34"/>
  <c r="AY37" i="32"/>
  <c r="AY33" i="34" s="1"/>
  <c r="AY15" i="32"/>
  <c r="AY11" i="34" s="1"/>
  <c r="D11" i="34"/>
  <c r="D14" i="34"/>
  <c r="AY18" i="32"/>
  <c r="AY14" i="34" s="1"/>
  <c r="D9" i="34"/>
  <c r="AY13" i="32"/>
  <c r="D18" i="34"/>
  <c r="AY22" i="32"/>
  <c r="AY18" i="34" s="1"/>
  <c r="D13" i="34"/>
  <c r="AY17" i="32"/>
  <c r="AY13" i="34" s="1"/>
  <c r="D17" i="34"/>
  <c r="AY21" i="32"/>
  <c r="AY17" i="34" s="1"/>
  <c r="D20" i="34"/>
  <c r="AY24" i="32"/>
  <c r="AY20" i="34" s="1"/>
  <c r="D25" i="34"/>
  <c r="AY29" i="32"/>
  <c r="AY25" i="34" s="1"/>
  <c r="D27" i="34"/>
  <c r="AY31" i="32"/>
  <c r="AY27" i="34" s="1"/>
  <c r="D15" i="34"/>
  <c r="AY19" i="32"/>
  <c r="AY15" i="34" s="1"/>
  <c r="D23" i="34"/>
  <c r="AY27" i="32"/>
  <c r="AY23" i="34" s="1"/>
  <c r="AY26" i="32"/>
  <c r="AY22" i="34" s="1"/>
  <c r="D22" i="34"/>
  <c r="D31" i="34"/>
  <c r="AY35" i="32"/>
  <c r="AY31" i="34" s="1"/>
  <c r="D10" i="34"/>
  <c r="AY14" i="32"/>
  <c r="AY10" i="34" s="1"/>
  <c r="R61" i="33"/>
  <c r="X61" i="33"/>
  <c r="R50" i="33"/>
  <c r="X50" i="33"/>
  <c r="J59" i="33"/>
  <c r="X51" i="33"/>
  <c r="R51" i="33"/>
  <c r="W7" i="33"/>
  <c r="R65" i="33"/>
  <c r="X65" i="33"/>
  <c r="X43" i="33"/>
  <c r="R43" i="33"/>
  <c r="J20" i="33"/>
  <c r="R38" i="33"/>
  <c r="X38" i="33"/>
  <c r="J57" i="33"/>
  <c r="R58" i="33"/>
  <c r="X58" i="33"/>
  <c r="X52" i="33"/>
  <c r="R52" i="33"/>
  <c r="J30" i="33"/>
  <c r="Y3" i="33"/>
  <c r="Y4" i="33"/>
  <c r="Z8" i="33"/>
  <c r="J71" i="33"/>
  <c r="R27" i="33"/>
  <c r="X27" i="33"/>
  <c r="J40" i="33"/>
  <c r="F46" i="33"/>
  <c r="R24" i="33"/>
  <c r="X24" i="33"/>
  <c r="J74" i="33"/>
  <c r="J18" i="33"/>
  <c r="R56" i="33"/>
  <c r="X56" i="33"/>
  <c r="J4" i="32"/>
  <c r="J5" i="32" s="1"/>
  <c r="I4" i="32"/>
  <c r="I5" i="32" s="1"/>
  <c r="R73" i="33"/>
  <c r="X73" i="33"/>
  <c r="J26" i="33"/>
  <c r="X16" i="33"/>
  <c r="R16" i="33"/>
  <c r="J12" i="33"/>
  <c r="R41" i="33"/>
  <c r="X41" i="33"/>
  <c r="X23" i="33"/>
  <c r="R23" i="33"/>
  <c r="R75" i="33"/>
  <c r="X75" i="33"/>
  <c r="F62" i="33"/>
  <c r="J32" i="33"/>
  <c r="J25" i="33"/>
  <c r="J31" i="33"/>
  <c r="J34" i="33"/>
  <c r="R11" i="33"/>
  <c r="X11" i="33"/>
  <c r="R72" i="33"/>
  <c r="X72" i="33"/>
  <c r="J47" i="33"/>
  <c r="R64" i="33"/>
  <c r="X64" i="33"/>
  <c r="X42" i="33"/>
  <c r="R42" i="33"/>
  <c r="R29" i="33"/>
  <c r="X29" i="33"/>
  <c r="R70" i="33"/>
  <c r="X70" i="33"/>
  <c r="X76" i="33"/>
  <c r="R76" i="33"/>
  <c r="R53" i="33"/>
  <c r="X53" i="33"/>
  <c r="J55" i="33"/>
  <c r="BR3" i="32"/>
  <c r="BR9" i="32" s="1"/>
  <c r="BQ6" i="32"/>
  <c r="BQ3" i="34" s="1"/>
  <c r="BQ9" i="32"/>
  <c r="BS9" i="32"/>
  <c r="BT3" i="32"/>
  <c r="R48" i="33"/>
  <c r="X48" i="33"/>
  <c r="R17" i="33"/>
  <c r="X17" i="33"/>
  <c r="R44" i="33"/>
  <c r="X44" i="33"/>
  <c r="Y6" i="32"/>
  <c r="Y3" i="34" s="1"/>
  <c r="Z3" i="32"/>
  <c r="J28" i="33"/>
  <c r="R69" i="33"/>
  <c r="X69" i="33"/>
  <c r="J37" i="33"/>
  <c r="BV3" i="32"/>
  <c r="BY10" i="32"/>
  <c r="F49" i="33"/>
  <c r="X67" i="33"/>
  <c r="R67" i="33"/>
  <c r="X14" i="33"/>
  <c r="R14" i="33"/>
  <c r="J36" i="33"/>
  <c r="J68" i="33"/>
  <c r="F33" i="33"/>
  <c r="AB3" i="32"/>
  <c r="R66" i="33"/>
  <c r="X66" i="33"/>
  <c r="R13" i="33"/>
  <c r="X13" i="33"/>
  <c r="R35" i="33"/>
  <c r="X35" i="33"/>
  <c r="R22" i="33"/>
  <c r="X22" i="33"/>
  <c r="R39" i="33"/>
  <c r="X39" i="33"/>
  <c r="R54" i="33"/>
  <c r="X54" i="33"/>
  <c r="AG10" i="32"/>
  <c r="AD3" i="32"/>
  <c r="J15" i="33"/>
  <c r="R63" i="33"/>
  <c r="X63" i="33"/>
  <c r="R45" i="33"/>
  <c r="X45" i="33"/>
  <c r="X21" i="33"/>
  <c r="R21" i="33"/>
  <c r="X19" i="33"/>
  <c r="R19" i="33"/>
  <c r="F25" i="32"/>
  <c r="D33" i="32"/>
  <c r="F12" i="32"/>
  <c r="D28" i="32"/>
  <c r="D23" i="32"/>
  <c r="D34" i="32"/>
  <c r="D30" i="32"/>
  <c r="D29" i="34" l="1"/>
  <c r="AY33" i="32"/>
  <c r="AY29" i="34" s="1"/>
  <c r="J60" i="33"/>
  <c r="F7" i="33"/>
  <c r="BA25" i="32"/>
  <c r="D30" i="34"/>
  <c r="AY34" i="32"/>
  <c r="AY30" i="34" s="1"/>
  <c r="D24" i="34"/>
  <c r="AY28" i="32"/>
  <c r="AY24" i="34" s="1"/>
  <c r="BA12" i="32"/>
  <c r="AY23" i="32"/>
  <c r="AY19" i="34" s="1"/>
  <c r="D19" i="34"/>
  <c r="D7" i="32"/>
  <c r="D26" i="34"/>
  <c r="AY30" i="32"/>
  <c r="AY26" i="34" s="1"/>
  <c r="AG3" i="32"/>
  <c r="AJ10" i="32"/>
  <c r="R36" i="33"/>
  <c r="X36" i="33"/>
  <c r="BW3" i="32"/>
  <c r="BV9" i="32"/>
  <c r="R25" i="33"/>
  <c r="X25" i="33"/>
  <c r="X18" i="33"/>
  <c r="R18" i="33"/>
  <c r="X71" i="33"/>
  <c r="R71" i="33"/>
  <c r="R37" i="33"/>
  <c r="X37" i="33"/>
  <c r="R47" i="33"/>
  <c r="X47" i="33"/>
  <c r="R32" i="33"/>
  <c r="X32" i="33"/>
  <c r="R74" i="33"/>
  <c r="X74" i="33"/>
  <c r="Z3" i="33"/>
  <c r="AA8" i="33"/>
  <c r="R57" i="33"/>
  <c r="X57" i="33"/>
  <c r="J62" i="33"/>
  <c r="X12" i="33"/>
  <c r="R12" i="33"/>
  <c r="R55" i="33"/>
  <c r="X55" i="33"/>
  <c r="R15" i="33"/>
  <c r="X15" i="33"/>
  <c r="X28" i="33"/>
  <c r="R28" i="33"/>
  <c r="J46" i="33"/>
  <c r="R30" i="33"/>
  <c r="X30" i="33"/>
  <c r="R20" i="33"/>
  <c r="X20" i="33"/>
  <c r="AE3" i="32"/>
  <c r="AB6" i="32"/>
  <c r="AB3" i="34" s="1"/>
  <c r="AC3" i="32"/>
  <c r="R26" i="33"/>
  <c r="X26" i="33"/>
  <c r="R40" i="33"/>
  <c r="X40" i="33"/>
  <c r="J33" i="33"/>
  <c r="J49" i="33"/>
  <c r="BU3" i="32"/>
  <c r="BU9" i="32" s="1"/>
  <c r="BT6" i="32"/>
  <c r="BT3" i="34" s="1"/>
  <c r="BT9" i="32"/>
  <c r="R34" i="33"/>
  <c r="X34" i="33"/>
  <c r="AY9" i="34"/>
  <c r="R68" i="33"/>
  <c r="X68" i="33"/>
  <c r="CB10" i="32"/>
  <c r="BY3" i="32"/>
  <c r="X31" i="33"/>
  <c r="R31" i="33"/>
  <c r="R59" i="33"/>
  <c r="X59" i="33"/>
  <c r="I25" i="32"/>
  <c r="I18" i="32"/>
  <c r="I37" i="32"/>
  <c r="I19" i="32"/>
  <c r="F18" i="32"/>
  <c r="F32" i="32"/>
  <c r="F17" i="32"/>
  <c r="F36" i="32"/>
  <c r="F37" i="32"/>
  <c r="F15" i="32"/>
  <c r="I31" i="32"/>
  <c r="I32" i="32"/>
  <c r="I26" i="32"/>
  <c r="F21" i="32"/>
  <c r="F14" i="32"/>
  <c r="I16" i="32"/>
  <c r="I17" i="32"/>
  <c r="F13" i="32"/>
  <c r="I21" i="32"/>
  <c r="I36" i="32"/>
  <c r="F22" i="32"/>
  <c r="I20" i="32"/>
  <c r="I27" i="32"/>
  <c r="I15" i="32"/>
  <c r="F35" i="32"/>
  <c r="F20" i="32"/>
  <c r="F29" i="32"/>
  <c r="F24" i="32"/>
  <c r="I14" i="32"/>
  <c r="F31" i="32"/>
  <c r="F16" i="32"/>
  <c r="I12" i="32"/>
  <c r="I22" i="32"/>
  <c r="I24" i="32"/>
  <c r="I13" i="32"/>
  <c r="F27" i="32"/>
  <c r="I35" i="32"/>
  <c r="I29" i="32"/>
  <c r="F19" i="32"/>
  <c r="F26" i="32"/>
  <c r="I8" i="32"/>
  <c r="AY5" i="34" l="1"/>
  <c r="D5" i="34"/>
  <c r="X60" i="33"/>
  <c r="R60" i="33"/>
  <c r="BD27" i="32"/>
  <c r="I23" i="34"/>
  <c r="I33" i="34"/>
  <c r="BD37" i="32"/>
  <c r="I12" i="34"/>
  <c r="BD16" i="32"/>
  <c r="BA18" i="32"/>
  <c r="BA14" i="32"/>
  <c r="BA22" i="32"/>
  <c r="I31" i="34"/>
  <c r="BD35" i="32"/>
  <c r="I14" i="34"/>
  <c r="BD18" i="32"/>
  <c r="I27" i="34"/>
  <c r="BD31" i="32"/>
  <c r="BA16" i="32"/>
  <c r="BA21" i="32"/>
  <c r="BD36" i="32"/>
  <c r="I32" i="34"/>
  <c r="I20" i="34"/>
  <c r="BD24" i="32"/>
  <c r="BA31" i="32"/>
  <c r="BA32" i="32"/>
  <c r="BA29" i="32"/>
  <c r="I9" i="34"/>
  <c r="BD13" i="32"/>
  <c r="I11" i="34"/>
  <c r="BD15" i="32"/>
  <c r="I17" i="34"/>
  <c r="BD21" i="32"/>
  <c r="BA20" i="32"/>
  <c r="BA17" i="32"/>
  <c r="BD19" i="32"/>
  <c r="I15" i="34"/>
  <c r="BD22" i="32"/>
  <c r="I18" i="34"/>
  <c r="I8" i="34"/>
  <c r="BD12" i="32"/>
  <c r="BA27" i="32"/>
  <c r="I25" i="34"/>
  <c r="BD29" i="32"/>
  <c r="I10" i="34"/>
  <c r="BD14" i="32"/>
  <c r="BA19" i="32"/>
  <c r="BA36" i="32"/>
  <c r="BD17" i="32"/>
  <c r="I13" i="34"/>
  <c r="I16" i="34"/>
  <c r="BD20" i="32"/>
  <c r="I28" i="34"/>
  <c r="BD32" i="32"/>
  <c r="BA24" i="32"/>
  <c r="BA13" i="32"/>
  <c r="BA37" i="32"/>
  <c r="BA35" i="32"/>
  <c r="I22" i="34"/>
  <c r="BD26" i="32"/>
  <c r="BD25" i="32"/>
  <c r="BD21" i="34" s="1"/>
  <c r="I21" i="34"/>
  <c r="BA15" i="32"/>
  <c r="BA26" i="32"/>
  <c r="AY7" i="32"/>
  <c r="R62" i="33"/>
  <c r="X62" i="33"/>
  <c r="AM10" i="32"/>
  <c r="AJ3" i="32"/>
  <c r="X49" i="33"/>
  <c r="R49" i="33"/>
  <c r="AH3" i="32"/>
  <c r="R33" i="33"/>
  <c r="X33" i="33"/>
  <c r="S5" i="33"/>
  <c r="S6" i="33" s="1"/>
  <c r="S46" i="33" s="1"/>
  <c r="AA2" i="33"/>
  <c r="AB8" i="33"/>
  <c r="BY9" i="32"/>
  <c r="BZ3" i="32"/>
  <c r="Z5" i="33"/>
  <c r="X46" i="33"/>
  <c r="R46" i="33"/>
  <c r="T5" i="33"/>
  <c r="K4" i="32"/>
  <c r="K5" i="32" s="1"/>
  <c r="CB3" i="32"/>
  <c r="CE10" i="32"/>
  <c r="N5" i="33"/>
  <c r="N6" i="33" s="1"/>
  <c r="BW6" i="32"/>
  <c r="BW3" i="34" s="1"/>
  <c r="BW9" i="32"/>
  <c r="BX3" i="32"/>
  <c r="BX9" i="32" s="1"/>
  <c r="AE6" i="32"/>
  <c r="AE3" i="34" s="1"/>
  <c r="AF3" i="32"/>
  <c r="Y5" i="33"/>
  <c r="Y6" i="33" s="1"/>
  <c r="F34" i="32"/>
  <c r="F30" i="32"/>
  <c r="F33" i="32"/>
  <c r="F23" i="32"/>
  <c r="E8" i="32"/>
  <c r="J8" i="32"/>
  <c r="F28" i="32"/>
  <c r="G8" i="32"/>
  <c r="I30" i="32"/>
  <c r="I33" i="32"/>
  <c r="I23" i="32"/>
  <c r="I34" i="32"/>
  <c r="I28" i="32"/>
  <c r="BD10" i="34" l="1"/>
  <c r="BA33" i="32"/>
  <c r="I29" i="34"/>
  <c r="BD33" i="32"/>
  <c r="BD29" i="34" s="1"/>
  <c r="R7" i="33"/>
  <c r="BD14" i="34"/>
  <c r="BD15" i="34"/>
  <c r="X7" i="33"/>
  <c r="BD28" i="34"/>
  <c r="BD18" i="34"/>
  <c r="BD12" i="34"/>
  <c r="BD9" i="34"/>
  <c r="BD16" i="34"/>
  <c r="BD17" i="34"/>
  <c r="BD23" i="32"/>
  <c r="I19" i="34"/>
  <c r="I7" i="32"/>
  <c r="BA30" i="32"/>
  <c r="BA34" i="32"/>
  <c r="BA23" i="32"/>
  <c r="F7" i="32"/>
  <c r="I26" i="34"/>
  <c r="BD30" i="32"/>
  <c r="BA28" i="32"/>
  <c r="I24" i="34"/>
  <c r="BD28" i="32"/>
  <c r="BD34" i="32"/>
  <c r="I30" i="34"/>
  <c r="BD22" i="34"/>
  <c r="BD13" i="34"/>
  <c r="BD11" i="34"/>
  <c r="BD31" i="34"/>
  <c r="Y26" i="33"/>
  <c r="Y50" i="33"/>
  <c r="Y19" i="33"/>
  <c r="Y12" i="33"/>
  <c r="Y71" i="33"/>
  <c r="Y58" i="33"/>
  <c r="Y13" i="33"/>
  <c r="Y43" i="33"/>
  <c r="Y32" i="33"/>
  <c r="Y23" i="33"/>
  <c r="Y40" i="33"/>
  <c r="Y70" i="33"/>
  <c r="Y56" i="33"/>
  <c r="Y75" i="33"/>
  <c r="Y66" i="33"/>
  <c r="Y18" i="33"/>
  <c r="Y55" i="33"/>
  <c r="Y39" i="33"/>
  <c r="Y61" i="33"/>
  <c r="Y69" i="33"/>
  <c r="Y29" i="33"/>
  <c r="Y67" i="33"/>
  <c r="Y45" i="33"/>
  <c r="Y31" i="33"/>
  <c r="Y73" i="33"/>
  <c r="Y25" i="33"/>
  <c r="Y57" i="33"/>
  <c r="Y41" i="33"/>
  <c r="Y68" i="33"/>
  <c r="Y59" i="33"/>
  <c r="Y17" i="33"/>
  <c r="Y38" i="33"/>
  <c r="Y44" i="33"/>
  <c r="Y30" i="33"/>
  <c r="Y34" i="33"/>
  <c r="Z6" i="33"/>
  <c r="Y64" i="33"/>
  <c r="Y63" i="33"/>
  <c r="Y11" i="33"/>
  <c r="Y35" i="33"/>
  <c r="Y65" i="33"/>
  <c r="Y14" i="33"/>
  <c r="Y21" i="33"/>
  <c r="Y22" i="33"/>
  <c r="Y72" i="33"/>
  <c r="Y52" i="33"/>
  <c r="Y54" i="33"/>
  <c r="Y16" i="33"/>
  <c r="Y60" i="33"/>
  <c r="Y15" i="33"/>
  <c r="Y20" i="33"/>
  <c r="Y42" i="33"/>
  <c r="Y24" i="33"/>
  <c r="Y37" i="33"/>
  <c r="Y51" i="33"/>
  <c r="Y36" i="33"/>
  <c r="Y76" i="33"/>
  <c r="Y27" i="33"/>
  <c r="Y48" i="33"/>
  <c r="Y74" i="33"/>
  <c r="Y53" i="33"/>
  <c r="Y47" i="33"/>
  <c r="Y28" i="33"/>
  <c r="N21" i="33"/>
  <c r="N61" i="33"/>
  <c r="N41" i="33"/>
  <c r="N31" i="33"/>
  <c r="N50" i="33"/>
  <c r="N17" i="33"/>
  <c r="N58" i="33"/>
  <c r="N32" i="33"/>
  <c r="N54" i="33"/>
  <c r="N42" i="33"/>
  <c r="N40" i="33"/>
  <c r="N16" i="33"/>
  <c r="N45" i="33"/>
  <c r="N13" i="33"/>
  <c r="N27" i="33"/>
  <c r="N70" i="33"/>
  <c r="N23" i="33"/>
  <c r="N37" i="33"/>
  <c r="N11" i="33"/>
  <c r="N55" i="33"/>
  <c r="N12" i="33"/>
  <c r="N25" i="33"/>
  <c r="N75" i="33"/>
  <c r="N48" i="33"/>
  <c r="N59" i="33"/>
  <c r="N63" i="33"/>
  <c r="N24" i="33"/>
  <c r="N14" i="33"/>
  <c r="N69" i="33"/>
  <c r="N28" i="33"/>
  <c r="N65" i="33"/>
  <c r="N72" i="33"/>
  <c r="N18" i="33"/>
  <c r="N19" i="33"/>
  <c r="N74" i="33"/>
  <c r="N47" i="33"/>
  <c r="N66" i="33"/>
  <c r="N15" i="33"/>
  <c r="N35" i="33"/>
  <c r="N60" i="33"/>
  <c r="N64" i="33"/>
  <c r="N26" i="33"/>
  <c r="N29" i="33"/>
  <c r="N68" i="33"/>
  <c r="N53" i="33"/>
  <c r="N52" i="33"/>
  <c r="N71" i="33"/>
  <c r="N67" i="33"/>
  <c r="N38" i="33"/>
  <c r="N57" i="33"/>
  <c r="N39" i="33"/>
  <c r="N51" i="33"/>
  <c r="N20" i="33"/>
  <c r="N44" i="33"/>
  <c r="N76" i="33"/>
  <c r="N34" i="33"/>
  <c r="N73" i="33"/>
  <c r="N22" i="33"/>
  <c r="N56" i="33"/>
  <c r="N36" i="33"/>
  <c r="N30" i="33"/>
  <c r="N43" i="33"/>
  <c r="BZ9" i="32"/>
  <c r="BZ6" i="32"/>
  <c r="BZ3" i="34" s="1"/>
  <c r="CA3" i="32"/>
  <c r="CA9" i="32" s="1"/>
  <c r="CH10" i="32"/>
  <c r="CE3" i="32"/>
  <c r="AH6" i="32"/>
  <c r="AH3" i="34" s="1"/>
  <c r="AI3" i="32"/>
  <c r="AK3" i="32"/>
  <c r="CB9" i="32"/>
  <c r="CC3" i="32"/>
  <c r="N46" i="33"/>
  <c r="AC8" i="33"/>
  <c r="AB2" i="33"/>
  <c r="AP10" i="32"/>
  <c r="AM3" i="32"/>
  <c r="Y46" i="33"/>
  <c r="AA74" i="33"/>
  <c r="AD74" i="33" s="1"/>
  <c r="AA57" i="33"/>
  <c r="AD57" i="33" s="1"/>
  <c r="AA66" i="33"/>
  <c r="AD66" i="33" s="1"/>
  <c r="AA40" i="33"/>
  <c r="AD40" i="33" s="1"/>
  <c r="AA39" i="33"/>
  <c r="AD39" i="33" s="1"/>
  <c r="AA37" i="33"/>
  <c r="AD37" i="33" s="1"/>
  <c r="AA24" i="33"/>
  <c r="AD24" i="33" s="1"/>
  <c r="AA41" i="33"/>
  <c r="AD41" i="33" s="1"/>
  <c r="AA70" i="33"/>
  <c r="AD70" i="33" s="1"/>
  <c r="AA65" i="33"/>
  <c r="AD65" i="33" s="1"/>
  <c r="AA67" i="33"/>
  <c r="AD67" i="33" s="1"/>
  <c r="AA61" i="33"/>
  <c r="AD61" i="33" s="1"/>
  <c r="AA60" i="33"/>
  <c r="AD60" i="33" s="1"/>
  <c r="AA43" i="33"/>
  <c r="AD43" i="33" s="1"/>
  <c r="AA35" i="33"/>
  <c r="AD35" i="33" s="1"/>
  <c r="AA27" i="33"/>
  <c r="AD27" i="33" s="1"/>
  <c r="AA30" i="33"/>
  <c r="AD30" i="33" s="1"/>
  <c r="AA13" i="33"/>
  <c r="AD13" i="33" s="1"/>
  <c r="AA69" i="33"/>
  <c r="AD69" i="33" s="1"/>
  <c r="AA54" i="33"/>
  <c r="AD54" i="33" s="1"/>
  <c r="AA55" i="33"/>
  <c r="AD55" i="33" s="1"/>
  <c r="AA29" i="33"/>
  <c r="AD29" i="33" s="1"/>
  <c r="AA22" i="33"/>
  <c r="AD22" i="33" s="1"/>
  <c r="AA11" i="33"/>
  <c r="AA75" i="33"/>
  <c r="AD75" i="33" s="1"/>
  <c r="AA63" i="33"/>
  <c r="AD63" i="33" s="1"/>
  <c r="AA48" i="33"/>
  <c r="AD48" i="33" s="1"/>
  <c r="AA52" i="33"/>
  <c r="AD52" i="33" s="1"/>
  <c r="AA38" i="33"/>
  <c r="AD38" i="33" s="1"/>
  <c r="AA17" i="33"/>
  <c r="AD17" i="33" s="1"/>
  <c r="AA73" i="33"/>
  <c r="AD73" i="33" s="1"/>
  <c r="AA58" i="33"/>
  <c r="AD58" i="33" s="1"/>
  <c r="AA45" i="33"/>
  <c r="AD45" i="33" s="1"/>
  <c r="AA46" i="33"/>
  <c r="AD46" i="33" s="1"/>
  <c r="AA16" i="33"/>
  <c r="AD16" i="33" s="1"/>
  <c r="AA42" i="33"/>
  <c r="AD42" i="33" s="1"/>
  <c r="AA72" i="33"/>
  <c r="AD72" i="33" s="1"/>
  <c r="AA59" i="33"/>
  <c r="AD59" i="33" s="1"/>
  <c r="AA56" i="33"/>
  <c r="AD56" i="33" s="1"/>
  <c r="AA34" i="33"/>
  <c r="AD34" i="33" s="1"/>
  <c r="AA28" i="33"/>
  <c r="AD28" i="33" s="1"/>
  <c r="AA18" i="33"/>
  <c r="AD18" i="33" s="1"/>
  <c r="AA76" i="33"/>
  <c r="AD76" i="33" s="1"/>
  <c r="AA44" i="33"/>
  <c r="AD44" i="33" s="1"/>
  <c r="AA23" i="33"/>
  <c r="AD23" i="33" s="1"/>
  <c r="AA71" i="33"/>
  <c r="AD71" i="33" s="1"/>
  <c r="AA36" i="33"/>
  <c r="AD36" i="33" s="1"/>
  <c r="AA21" i="33"/>
  <c r="AD21" i="33" s="1"/>
  <c r="AA62" i="33"/>
  <c r="AD62" i="33" s="1"/>
  <c r="AA50" i="33"/>
  <c r="AD50" i="33" s="1"/>
  <c r="AA20" i="33"/>
  <c r="AD20" i="33" s="1"/>
  <c r="AA64" i="33"/>
  <c r="AD64" i="33" s="1"/>
  <c r="AA49" i="33"/>
  <c r="AD49" i="33" s="1"/>
  <c r="AA32" i="33"/>
  <c r="AD32" i="33" s="1"/>
  <c r="AA51" i="33"/>
  <c r="AD51" i="33" s="1"/>
  <c r="AA31" i="33"/>
  <c r="AD31" i="33" s="1"/>
  <c r="AA15" i="33"/>
  <c r="AD15" i="33" s="1"/>
  <c r="AA47" i="33"/>
  <c r="AD47" i="33" s="1"/>
  <c r="AA19" i="33"/>
  <c r="AD19" i="33" s="1"/>
  <c r="AA12" i="33"/>
  <c r="AD12" i="33" s="1"/>
  <c r="AA14" i="33"/>
  <c r="AD14" i="33" s="1"/>
  <c r="AA25" i="33"/>
  <c r="AD25" i="33" s="1"/>
  <c r="AA68" i="33"/>
  <c r="AD68" i="33" s="1"/>
  <c r="AA53" i="33"/>
  <c r="AD53" i="33" s="1"/>
  <c r="AA26" i="33"/>
  <c r="AD26" i="33" s="1"/>
  <c r="AA33" i="33"/>
  <c r="AD33" i="33" s="1"/>
  <c r="Y62" i="33"/>
  <c r="BD8" i="34"/>
  <c r="BD20" i="34"/>
  <c r="BD27" i="34"/>
  <c r="BD33" i="34"/>
  <c r="S33" i="33"/>
  <c r="S63" i="33"/>
  <c r="S47" i="33"/>
  <c r="S15" i="33"/>
  <c r="S43" i="33"/>
  <c r="S72" i="33"/>
  <c r="S42" i="33"/>
  <c r="S54" i="33"/>
  <c r="S18" i="33"/>
  <c r="S41" i="33"/>
  <c r="S23" i="33"/>
  <c r="S27" i="33"/>
  <c r="S30" i="33"/>
  <c r="S56" i="33"/>
  <c r="S50" i="33"/>
  <c r="S45" i="33"/>
  <c r="T6" i="33"/>
  <c r="S13" i="33"/>
  <c r="S16" i="33"/>
  <c r="S68" i="33"/>
  <c r="S73" i="33"/>
  <c r="S51" i="33"/>
  <c r="S70" i="33"/>
  <c r="S29" i="33"/>
  <c r="S35" i="33"/>
  <c r="S71" i="33"/>
  <c r="S55" i="33"/>
  <c r="S24" i="33"/>
  <c r="S11" i="33"/>
  <c r="S48" i="33"/>
  <c r="S69" i="33"/>
  <c r="S61" i="33"/>
  <c r="S67" i="33"/>
  <c r="S40" i="33"/>
  <c r="S59" i="33"/>
  <c r="S17" i="33"/>
  <c r="S25" i="33"/>
  <c r="S22" i="33"/>
  <c r="S64" i="33"/>
  <c r="S28" i="33"/>
  <c r="S39" i="33"/>
  <c r="S60" i="33"/>
  <c r="S58" i="33"/>
  <c r="S19" i="33"/>
  <c r="S32" i="33"/>
  <c r="S14" i="33"/>
  <c r="S57" i="33"/>
  <c r="S26" i="33"/>
  <c r="S44" i="33"/>
  <c r="S36" i="33"/>
  <c r="S74" i="33"/>
  <c r="S38" i="33"/>
  <c r="S52" i="33"/>
  <c r="S76" i="33"/>
  <c r="S12" i="33"/>
  <c r="S31" i="33"/>
  <c r="S34" i="33"/>
  <c r="S75" i="33"/>
  <c r="S21" i="33"/>
  <c r="S65" i="33"/>
  <c r="S66" i="33"/>
  <c r="S20" i="33"/>
  <c r="S53" i="33"/>
  <c r="S37" i="33"/>
  <c r="N49" i="33"/>
  <c r="S62" i="33"/>
  <c r="N33" i="33"/>
  <c r="Y49" i="33"/>
  <c r="N62" i="33"/>
  <c r="Y33" i="33"/>
  <c r="S49" i="33"/>
  <c r="BD25" i="34"/>
  <c r="BD32" i="34"/>
  <c r="BD23" i="34"/>
  <c r="H8" i="32"/>
  <c r="G36" i="32"/>
  <c r="E26" i="32"/>
  <c r="J26" i="32"/>
  <c r="E29" i="32"/>
  <c r="E34" i="32"/>
  <c r="J25" i="32"/>
  <c r="J17" i="32"/>
  <c r="E17" i="32"/>
  <c r="G37" i="32"/>
  <c r="J36" i="32"/>
  <c r="J29" i="32"/>
  <c r="E31" i="32"/>
  <c r="E24" i="32"/>
  <c r="E35" i="32"/>
  <c r="E36" i="32"/>
  <c r="J30" i="32"/>
  <c r="J32" i="32"/>
  <c r="E20" i="32"/>
  <c r="G27" i="32"/>
  <c r="J31" i="32"/>
  <c r="G26" i="32"/>
  <c r="G34" i="32"/>
  <c r="E37" i="32"/>
  <c r="G31" i="32"/>
  <c r="G15" i="32"/>
  <c r="E32" i="32"/>
  <c r="E30" i="32"/>
  <c r="G16" i="32"/>
  <c r="G20" i="32"/>
  <c r="J13" i="32"/>
  <c r="E15" i="32"/>
  <c r="G18" i="32"/>
  <c r="E16" i="32"/>
  <c r="E14" i="32"/>
  <c r="E19" i="32"/>
  <c r="E25" i="32"/>
  <c r="E27" i="32"/>
  <c r="J33" i="32"/>
  <c r="K8" i="32"/>
  <c r="J14" i="32"/>
  <c r="J16" i="32"/>
  <c r="J24" i="32"/>
  <c r="G30" i="32"/>
  <c r="G35" i="32"/>
  <c r="G24" i="32"/>
  <c r="E21" i="32"/>
  <c r="G13" i="32"/>
  <c r="J27" i="32"/>
  <c r="G19" i="32"/>
  <c r="E28" i="32"/>
  <c r="E23" i="32"/>
  <c r="J19" i="32"/>
  <c r="G32" i="32"/>
  <c r="E33" i="32"/>
  <c r="J12" i="32"/>
  <c r="G14" i="32"/>
  <c r="G22" i="32"/>
  <c r="G21" i="32"/>
  <c r="J23" i="32"/>
  <c r="E12" i="32"/>
  <c r="J34" i="32"/>
  <c r="E22" i="32"/>
  <c r="J18" i="32"/>
  <c r="J35" i="32"/>
  <c r="J28" i="32"/>
  <c r="J15" i="32"/>
  <c r="J20" i="32"/>
  <c r="G25" i="32"/>
  <c r="J22" i="32"/>
  <c r="G33" i="32"/>
  <c r="E13" i="32"/>
  <c r="J21" i="32"/>
  <c r="G12" i="32"/>
  <c r="J37" i="32"/>
  <c r="G23" i="32"/>
  <c r="E18" i="32"/>
  <c r="G17" i="32"/>
  <c r="G29" i="32"/>
  <c r="G28" i="32"/>
  <c r="BD26" i="34" l="1"/>
  <c r="BD19" i="34"/>
  <c r="BD7" i="32"/>
  <c r="J19" i="34"/>
  <c r="BE23" i="32"/>
  <c r="E26" i="34"/>
  <c r="AZ30" i="32"/>
  <c r="AZ26" i="34" s="1"/>
  <c r="F26" i="34"/>
  <c r="BB24" i="32"/>
  <c r="G20" i="34"/>
  <c r="BB25" i="32"/>
  <c r="G21" i="34"/>
  <c r="G11" i="34"/>
  <c r="BB15" i="32"/>
  <c r="BB23" i="32"/>
  <c r="G19" i="34"/>
  <c r="E28" i="34"/>
  <c r="AZ32" i="32"/>
  <c r="F28" i="34"/>
  <c r="AZ18" i="32"/>
  <c r="E14" i="34"/>
  <c r="F14" i="34"/>
  <c r="E23" i="34"/>
  <c r="AZ27" i="32"/>
  <c r="F23" i="34"/>
  <c r="J27" i="34"/>
  <c r="BE31" i="32"/>
  <c r="J18" i="34"/>
  <c r="BE22" i="32"/>
  <c r="BE18" i="32"/>
  <c r="J14" i="34"/>
  <c r="E11" i="34"/>
  <c r="AZ15" i="32"/>
  <c r="F11" i="34"/>
  <c r="AZ33" i="32"/>
  <c r="E29" i="34"/>
  <c r="F29" i="34"/>
  <c r="BE26" i="32"/>
  <c r="J22" i="34"/>
  <c r="J21" i="34"/>
  <c r="BE25" i="32"/>
  <c r="J17" i="34"/>
  <c r="BE21" i="32"/>
  <c r="J11" i="34"/>
  <c r="BE15" i="32"/>
  <c r="AZ34" i="32"/>
  <c r="AZ30" i="34" s="1"/>
  <c r="E30" i="34"/>
  <c r="F30" i="34"/>
  <c r="G23" i="34"/>
  <c r="BB27" i="32"/>
  <c r="G15" i="34"/>
  <c r="BB19" i="32"/>
  <c r="AZ24" i="32"/>
  <c r="E20" i="34"/>
  <c r="F20" i="34"/>
  <c r="E18" i="34"/>
  <c r="AZ22" i="32"/>
  <c r="F18" i="34"/>
  <c r="J15" i="34"/>
  <c r="BE19" i="32"/>
  <c r="BE15" i="34" s="1"/>
  <c r="J8" i="34"/>
  <c r="BE12" i="32"/>
  <c r="J7" i="32"/>
  <c r="E32" i="34"/>
  <c r="AZ36" i="32"/>
  <c r="F32" i="34"/>
  <c r="F21" i="34"/>
  <c r="E21" i="34"/>
  <c r="AZ25" i="32"/>
  <c r="J25" i="34"/>
  <c r="BE29" i="32"/>
  <c r="J23" i="34"/>
  <c r="BE27" i="32"/>
  <c r="J29" i="34"/>
  <c r="BE33" i="32"/>
  <c r="G18" i="34"/>
  <c r="BB22" i="32"/>
  <c r="BB17" i="32"/>
  <c r="G13" i="34"/>
  <c r="BB12" i="32"/>
  <c r="G7" i="32"/>
  <c r="G8" i="34"/>
  <c r="G16" i="34"/>
  <c r="BB20" i="32"/>
  <c r="E10" i="34"/>
  <c r="AZ14" i="32"/>
  <c r="F10" i="34"/>
  <c r="AZ19" i="32"/>
  <c r="E15" i="34"/>
  <c r="F15" i="34"/>
  <c r="E13" i="34"/>
  <c r="AZ17" i="32"/>
  <c r="F13" i="34"/>
  <c r="J31" i="34"/>
  <c r="BE35" i="32"/>
  <c r="J32" i="34"/>
  <c r="BE36" i="32"/>
  <c r="BB18" i="32"/>
  <c r="G14" i="34"/>
  <c r="E16" i="34"/>
  <c r="AZ20" i="32"/>
  <c r="F16" i="34"/>
  <c r="E12" i="34"/>
  <c r="AZ16" i="32"/>
  <c r="F12" i="34"/>
  <c r="E9" i="34"/>
  <c r="AZ13" i="32"/>
  <c r="F9" i="34"/>
  <c r="BE37" i="32"/>
  <c r="J33" i="34"/>
  <c r="BE13" i="32"/>
  <c r="J9" i="34"/>
  <c r="G17" i="34"/>
  <c r="BB21" i="32"/>
  <c r="J26" i="34"/>
  <c r="BE30" i="32"/>
  <c r="G9" i="34"/>
  <c r="BB13" i="32"/>
  <c r="BB32" i="32"/>
  <c r="G28" i="34"/>
  <c r="E19" i="34"/>
  <c r="AZ23" i="32"/>
  <c r="AZ19" i="34" s="1"/>
  <c r="F19" i="34"/>
  <c r="BB16" i="32"/>
  <c r="G12" i="34"/>
  <c r="G31" i="34"/>
  <c r="BB35" i="32"/>
  <c r="BB14" i="32"/>
  <c r="G10" i="34"/>
  <c r="BB37" i="32"/>
  <c r="G33" i="34"/>
  <c r="G29" i="34"/>
  <c r="BB33" i="32"/>
  <c r="G27" i="34"/>
  <c r="BB31" i="32"/>
  <c r="G25" i="34"/>
  <c r="BB29" i="32"/>
  <c r="J30" i="34"/>
  <c r="BE34" i="32"/>
  <c r="E22" i="34"/>
  <c r="AZ26" i="32"/>
  <c r="F22" i="34"/>
  <c r="E31" i="34"/>
  <c r="AZ35" i="32"/>
  <c r="F31" i="34"/>
  <c r="AZ29" i="32"/>
  <c r="E25" i="34"/>
  <c r="F25" i="34"/>
  <c r="E27" i="34"/>
  <c r="AZ31" i="32"/>
  <c r="F27" i="34"/>
  <c r="AZ21" i="32"/>
  <c r="E17" i="34"/>
  <c r="F17" i="34"/>
  <c r="BE16" i="32"/>
  <c r="J12" i="34"/>
  <c r="BE24" i="32"/>
  <c r="J20" i="34"/>
  <c r="BE32" i="32"/>
  <c r="BE28" i="34" s="1"/>
  <c r="J28" i="34"/>
  <c r="BE28" i="32"/>
  <c r="J24" i="34"/>
  <c r="G26" i="34"/>
  <c r="BB30" i="32"/>
  <c r="G30" i="34"/>
  <c r="BB34" i="32"/>
  <c r="BB30" i="34" s="1"/>
  <c r="G22" i="34"/>
  <c r="BB26" i="32"/>
  <c r="G24" i="34"/>
  <c r="BB28" i="32"/>
  <c r="BB36" i="32"/>
  <c r="G32" i="34"/>
  <c r="AZ37" i="32"/>
  <c r="E33" i="34"/>
  <c r="F33" i="34"/>
  <c r="E8" i="34"/>
  <c r="AZ12" i="32"/>
  <c r="E7" i="32"/>
  <c r="F8" i="34"/>
  <c r="AZ28" i="32"/>
  <c r="AZ24" i="34" s="1"/>
  <c r="E24" i="34"/>
  <c r="F24" i="34"/>
  <c r="J10" i="34"/>
  <c r="BE14" i="32"/>
  <c r="BE10" i="34" s="1"/>
  <c r="J16" i="34"/>
  <c r="BE20" i="32"/>
  <c r="J13" i="34"/>
  <c r="BE17" i="32"/>
  <c r="T11" i="33"/>
  <c r="T56" i="33"/>
  <c r="T32" i="33"/>
  <c r="T55" i="33"/>
  <c r="T20" i="33"/>
  <c r="T59" i="33"/>
  <c r="T29" i="33"/>
  <c r="T76" i="33"/>
  <c r="T50" i="33"/>
  <c r="T45" i="33"/>
  <c r="T73" i="33"/>
  <c r="T36" i="33"/>
  <c r="T37" i="33"/>
  <c r="T64" i="33"/>
  <c r="T27" i="33"/>
  <c r="T18" i="33"/>
  <c r="T70" i="33"/>
  <c r="T38" i="33"/>
  <c r="T4" i="33"/>
  <c r="T21" i="33"/>
  <c r="T51" i="33"/>
  <c r="T41" i="33"/>
  <c r="T68" i="33"/>
  <c r="T62" i="33"/>
  <c r="T35" i="33"/>
  <c r="T69" i="33"/>
  <c r="T61" i="33"/>
  <c r="T63" i="33"/>
  <c r="T74" i="33"/>
  <c r="T48" i="33"/>
  <c r="T13" i="33"/>
  <c r="T57" i="33"/>
  <c r="T46" i="33"/>
  <c r="T53" i="33"/>
  <c r="T14" i="33"/>
  <c r="T31" i="33"/>
  <c r="T34" i="33"/>
  <c r="T65" i="33"/>
  <c r="T24" i="33"/>
  <c r="T19" i="33"/>
  <c r="T43" i="33"/>
  <c r="T49" i="33"/>
  <c r="T23" i="33"/>
  <c r="T72" i="33"/>
  <c r="T47" i="33"/>
  <c r="T26" i="33"/>
  <c r="T25" i="33"/>
  <c r="T58" i="33"/>
  <c r="T52" i="33"/>
  <c r="T12" i="33"/>
  <c r="T33" i="33"/>
  <c r="T30" i="33"/>
  <c r="T60" i="33"/>
  <c r="T22" i="33"/>
  <c r="T67" i="33"/>
  <c r="T54" i="33"/>
  <c r="T44" i="33"/>
  <c r="T15" i="33"/>
  <c r="T28" i="33"/>
  <c r="T42" i="33"/>
  <c r="T66" i="33"/>
  <c r="T75" i="33"/>
  <c r="T16" i="33"/>
  <c r="T71" i="33"/>
  <c r="T39" i="33"/>
  <c r="T40" i="33"/>
  <c r="T17" i="33"/>
  <c r="CK10" i="32"/>
  <c r="CH3" i="32"/>
  <c r="BD24" i="34"/>
  <c r="AA7" i="33"/>
  <c r="AD11" i="33"/>
  <c r="AD7" i="33" s="1"/>
  <c r="AN3" i="32"/>
  <c r="AK6" i="32"/>
  <c r="AK3" i="34" s="1"/>
  <c r="AL3" i="32"/>
  <c r="Y7" i="33"/>
  <c r="AS10" i="32"/>
  <c r="AP3" i="32"/>
  <c r="S7" i="33"/>
  <c r="AB66" i="33"/>
  <c r="AB67" i="33"/>
  <c r="AB43" i="33"/>
  <c r="AB53" i="33"/>
  <c r="AB28" i="33"/>
  <c r="AB35" i="33"/>
  <c r="AB15" i="33"/>
  <c r="AB16" i="33"/>
  <c r="AB75" i="33"/>
  <c r="AB60" i="33"/>
  <c r="AB64" i="33"/>
  <c r="AB56" i="33"/>
  <c r="AB48" i="33"/>
  <c r="AB22" i="33"/>
  <c r="AB11" i="33"/>
  <c r="AB27" i="33"/>
  <c r="AB74" i="33"/>
  <c r="AB71" i="33"/>
  <c r="AB50" i="33"/>
  <c r="AB24" i="33"/>
  <c r="AB23" i="33"/>
  <c r="AB19" i="33"/>
  <c r="AB76" i="33"/>
  <c r="AB62" i="33"/>
  <c r="AB47" i="33"/>
  <c r="AB39" i="33"/>
  <c r="AB26" i="33"/>
  <c r="AB32" i="33"/>
  <c r="AB12" i="33"/>
  <c r="AB68" i="33"/>
  <c r="AB54" i="33"/>
  <c r="AB52" i="33"/>
  <c r="AB42" i="33"/>
  <c r="AB17" i="33"/>
  <c r="AB41" i="33"/>
  <c r="AB73" i="33"/>
  <c r="AB58" i="33"/>
  <c r="AB59" i="33"/>
  <c r="AB40" i="33"/>
  <c r="AB34" i="33"/>
  <c r="AB25" i="33"/>
  <c r="AB51" i="33"/>
  <c r="AB30" i="33"/>
  <c r="AB14" i="33"/>
  <c r="AB72" i="33"/>
  <c r="AB63" i="33"/>
  <c r="AB49" i="33"/>
  <c r="AB18" i="33"/>
  <c r="AB69" i="33"/>
  <c r="AB45" i="33"/>
  <c r="AB31" i="33"/>
  <c r="AB65" i="33"/>
  <c r="AB46" i="33"/>
  <c r="AB21" i="33"/>
  <c r="AB55" i="33"/>
  <c r="AB33" i="33"/>
  <c r="AB29" i="33"/>
  <c r="AB57" i="33"/>
  <c r="AB36" i="33"/>
  <c r="AB37" i="33"/>
  <c r="AB70" i="33"/>
  <c r="AB61" i="33"/>
  <c r="AB44" i="33"/>
  <c r="AB38" i="33"/>
  <c r="AB20" i="33"/>
  <c r="AB13" i="33"/>
  <c r="BA7" i="32"/>
  <c r="AC2" i="33"/>
  <c r="AD8" i="33"/>
  <c r="Z11" i="33"/>
  <c r="Z53" i="33"/>
  <c r="Z13" i="33"/>
  <c r="Z27" i="33"/>
  <c r="Z47" i="33"/>
  <c r="Z26" i="33"/>
  <c r="Z52" i="33"/>
  <c r="Z46" i="33"/>
  <c r="Z35" i="33"/>
  <c r="Z50" i="33"/>
  <c r="Z75" i="33"/>
  <c r="Z19" i="33"/>
  <c r="Z24" i="33"/>
  <c r="Z22" i="33"/>
  <c r="Z30" i="33"/>
  <c r="Z15" i="33"/>
  <c r="Z49" i="33"/>
  <c r="Z31" i="33"/>
  <c r="Z74" i="33"/>
  <c r="Z67" i="33"/>
  <c r="Z72" i="33"/>
  <c r="Z76" i="33"/>
  <c r="Z70" i="33"/>
  <c r="Z16" i="33"/>
  <c r="Z45" i="33"/>
  <c r="Z62" i="33"/>
  <c r="Z23" i="33"/>
  <c r="Z64" i="33"/>
  <c r="Z39" i="33"/>
  <c r="Z54" i="33"/>
  <c r="Z17" i="33"/>
  <c r="Z71" i="33"/>
  <c r="Z32" i="33"/>
  <c r="Z38" i="33"/>
  <c r="Z33" i="33"/>
  <c r="Z20" i="33"/>
  <c r="Z42" i="33"/>
  <c r="Z65" i="33"/>
  <c r="Z4" i="33"/>
  <c r="Z57" i="33"/>
  <c r="Z40" i="33"/>
  <c r="Z55" i="33"/>
  <c r="Z48" i="33"/>
  <c r="Z44" i="33"/>
  <c r="Z25" i="33"/>
  <c r="Z21" i="33"/>
  <c r="Z66" i="33"/>
  <c r="Z34" i="33"/>
  <c r="Z29" i="33"/>
  <c r="Z63" i="33"/>
  <c r="Z12" i="33"/>
  <c r="Z36" i="33"/>
  <c r="Z60" i="33"/>
  <c r="Z69" i="33"/>
  <c r="Z56" i="33"/>
  <c r="Z28" i="33"/>
  <c r="Z61" i="33"/>
  <c r="Z14" i="33"/>
  <c r="Z43" i="33"/>
  <c r="Z73" i="33"/>
  <c r="Z51" i="33"/>
  <c r="Z59" i="33"/>
  <c r="Z37" i="33"/>
  <c r="Z58" i="33"/>
  <c r="Z68" i="33"/>
  <c r="Z41" i="33"/>
  <c r="Z18" i="33"/>
  <c r="I5" i="34"/>
  <c r="CD3" i="32"/>
  <c r="CD9" i="32" s="1"/>
  <c r="CC6" i="32"/>
  <c r="CC3" i="34" s="1"/>
  <c r="CC9" i="32"/>
  <c r="CF3" i="32"/>
  <c r="CE9" i="32"/>
  <c r="N7" i="33"/>
  <c r="BD30" i="34"/>
  <c r="K35" i="32"/>
  <c r="K33" i="32"/>
  <c r="H21" i="32"/>
  <c r="H19" i="32"/>
  <c r="K37" i="32"/>
  <c r="K25" i="32"/>
  <c r="K26" i="32"/>
  <c r="H24" i="32"/>
  <c r="K24" i="32"/>
  <c r="K22" i="32"/>
  <c r="H23" i="32"/>
  <c r="H26" i="32"/>
  <c r="K19" i="32"/>
  <c r="K13" i="32"/>
  <c r="H35" i="32"/>
  <c r="H34" i="32"/>
  <c r="K31" i="32"/>
  <c r="K20" i="32"/>
  <c r="K21" i="32"/>
  <c r="H15" i="32"/>
  <c r="K27" i="32"/>
  <c r="K32" i="32"/>
  <c r="H20" i="32"/>
  <c r="K29" i="32"/>
  <c r="K23" i="32"/>
  <c r="H37" i="32"/>
  <c r="H31" i="32"/>
  <c r="K15" i="32"/>
  <c r="H18" i="32"/>
  <c r="K34" i="32"/>
  <c r="H14" i="32"/>
  <c r="H36" i="32"/>
  <c r="H30" i="32"/>
  <c r="H13" i="32"/>
  <c r="K36" i="32"/>
  <c r="H33" i="32"/>
  <c r="H16" i="32"/>
  <c r="H17" i="32"/>
  <c r="H22" i="32"/>
  <c r="K30" i="32"/>
  <c r="H29" i="32"/>
  <c r="K28" i="32"/>
  <c r="K18" i="32"/>
  <c r="H25" i="32"/>
  <c r="K17" i="32"/>
  <c r="K14" i="32"/>
  <c r="H27" i="32"/>
  <c r="K16" i="32"/>
  <c r="H28" i="32"/>
  <c r="H32" i="32"/>
  <c r="H12" i="32"/>
  <c r="K12" i="32"/>
  <c r="BA24" i="34" l="1"/>
  <c r="BE16" i="34"/>
  <c r="BB14" i="34"/>
  <c r="BA26" i="34"/>
  <c r="BB26" i="34"/>
  <c r="BE21" i="34"/>
  <c r="BE11" i="34"/>
  <c r="BE13" i="34"/>
  <c r="BB24" i="34"/>
  <c r="BA30" i="34"/>
  <c r="BB29" i="34"/>
  <c r="BB17" i="34"/>
  <c r="BB23" i="34"/>
  <c r="BE32" i="34"/>
  <c r="BE23" i="34"/>
  <c r="BB9" i="34"/>
  <c r="BB13" i="34"/>
  <c r="BE20" i="34"/>
  <c r="BB18" i="34"/>
  <c r="BE19" i="34"/>
  <c r="BD5" i="34"/>
  <c r="BB12" i="34"/>
  <c r="K22" i="34"/>
  <c r="BF26" i="32"/>
  <c r="BF16" i="32"/>
  <c r="K12" i="34"/>
  <c r="BC17" i="32"/>
  <c r="BC13" i="34" s="1"/>
  <c r="H13" i="34"/>
  <c r="BC35" i="32"/>
  <c r="BC31" i="34" s="1"/>
  <c r="H31" i="34"/>
  <c r="H14" i="34"/>
  <c r="BC18" i="32"/>
  <c r="BC14" i="34" s="1"/>
  <c r="BC33" i="32"/>
  <c r="BC29" i="34" s="1"/>
  <c r="H29" i="34"/>
  <c r="H25" i="34"/>
  <c r="BC29" i="32"/>
  <c r="BC25" i="34" s="1"/>
  <c r="H20" i="34"/>
  <c r="BC24" i="32"/>
  <c r="BC20" i="34" s="1"/>
  <c r="H33" i="34"/>
  <c r="BC37" i="32"/>
  <c r="BC33" i="34" s="1"/>
  <c r="H23" i="34"/>
  <c r="BC27" i="32"/>
  <c r="BC23" i="34" s="1"/>
  <c r="BC16" i="32"/>
  <c r="BC12" i="34" s="1"/>
  <c r="H12" i="34"/>
  <c r="K13" i="34"/>
  <c r="BF17" i="32"/>
  <c r="BF29" i="32"/>
  <c r="K25" i="34"/>
  <c r="BF15" i="32"/>
  <c r="K11" i="34"/>
  <c r="K9" i="34"/>
  <c r="BF13" i="32"/>
  <c r="K19" i="34"/>
  <c r="BF23" i="32"/>
  <c r="BF37" i="32"/>
  <c r="K33" i="34"/>
  <c r="BF35" i="32"/>
  <c r="K31" i="34"/>
  <c r="K24" i="34"/>
  <c r="BF28" i="32"/>
  <c r="BF22" i="32"/>
  <c r="K18" i="34"/>
  <c r="K26" i="34"/>
  <c r="BF30" i="32"/>
  <c r="K21" i="34"/>
  <c r="BF25" i="32"/>
  <c r="K8" i="34"/>
  <c r="BF12" i="32"/>
  <c r="K7" i="32"/>
  <c r="H16" i="34"/>
  <c r="BC20" i="32"/>
  <c r="BC16" i="34" s="1"/>
  <c r="H17" i="34"/>
  <c r="BC21" i="32"/>
  <c r="BC17" i="34" s="1"/>
  <c r="H22" i="34"/>
  <c r="BC26" i="32"/>
  <c r="BC22" i="34" s="1"/>
  <c r="BC31" i="32"/>
  <c r="BC27" i="34" s="1"/>
  <c r="H27" i="34"/>
  <c r="K29" i="34"/>
  <c r="BF33" i="32"/>
  <c r="BF18" i="32"/>
  <c r="BF14" i="34" s="1"/>
  <c r="K14" i="34"/>
  <c r="BC19" i="32"/>
  <c r="BC15" i="34" s="1"/>
  <c r="H15" i="34"/>
  <c r="H19" i="34"/>
  <c r="BC23" i="32"/>
  <c r="BC19" i="34" s="1"/>
  <c r="BC22" i="32"/>
  <c r="BC18" i="34" s="1"/>
  <c r="H18" i="34"/>
  <c r="BF31" i="32"/>
  <c r="K27" i="34"/>
  <c r="BF34" i="32"/>
  <c r="K30" i="34"/>
  <c r="K17" i="34"/>
  <c r="BF21" i="32"/>
  <c r="BF19" i="32"/>
  <c r="K15" i="34"/>
  <c r="K20" i="34"/>
  <c r="BF24" i="32"/>
  <c r="BF32" i="32"/>
  <c r="K28" i="34"/>
  <c r="K32" i="34"/>
  <c r="BF36" i="32"/>
  <c r="K10" i="34"/>
  <c r="BF14" i="32"/>
  <c r="K23" i="34"/>
  <c r="BF27" i="32"/>
  <c r="BF20" i="32"/>
  <c r="K16" i="34"/>
  <c r="H24" i="34"/>
  <c r="BC28" i="32"/>
  <c r="BC24" i="34" s="1"/>
  <c r="H10" i="34"/>
  <c r="BC14" i="32"/>
  <c r="BC10" i="34" s="1"/>
  <c r="BC13" i="32"/>
  <c r="BC9" i="34" s="1"/>
  <c r="H9" i="34"/>
  <c r="H26" i="34"/>
  <c r="BC30" i="32"/>
  <c r="BC26" i="34" s="1"/>
  <c r="H21" i="34"/>
  <c r="BC25" i="32"/>
  <c r="BC21" i="34" s="1"/>
  <c r="H7" i="32"/>
  <c r="BC12" i="32"/>
  <c r="H8" i="34"/>
  <c r="H32" i="34"/>
  <c r="BC36" i="32"/>
  <c r="BC32" i="34" s="1"/>
  <c r="BC32" i="32"/>
  <c r="BC28" i="34" s="1"/>
  <c r="H28" i="34"/>
  <c r="BC34" i="32"/>
  <c r="BC30" i="34" s="1"/>
  <c r="H30" i="34"/>
  <c r="H11" i="34"/>
  <c r="BC15" i="32"/>
  <c r="BC11" i="34" s="1"/>
  <c r="BA19" i="34"/>
  <c r="F5" i="34"/>
  <c r="BB32" i="34"/>
  <c r="BE12" i="34"/>
  <c r="BE30" i="34"/>
  <c r="AZ9" i="34"/>
  <c r="BA9" i="34"/>
  <c r="BE29" i="34"/>
  <c r="BE17" i="34"/>
  <c r="AZ29" i="34"/>
  <c r="BA29" i="34"/>
  <c r="BE27" i="34"/>
  <c r="BB21" i="34"/>
  <c r="AZ25" i="34"/>
  <c r="BA25" i="34"/>
  <c r="BB33" i="34"/>
  <c r="G5" i="34"/>
  <c r="AZ28" i="34"/>
  <c r="BA28" i="34"/>
  <c r="CH9" i="32"/>
  <c r="CI3" i="32"/>
  <c r="AZ8" i="34"/>
  <c r="AZ7" i="32"/>
  <c r="BA8" i="34"/>
  <c r="BE24" i="34"/>
  <c r="BB25" i="34"/>
  <c r="AZ32" i="34"/>
  <c r="BA32" i="34"/>
  <c r="AZ18" i="34"/>
  <c r="BA18" i="34"/>
  <c r="BA11" i="34"/>
  <c r="AZ11" i="34"/>
  <c r="BB20" i="34"/>
  <c r="AC76" i="33"/>
  <c r="AC70" i="33"/>
  <c r="AC61" i="33"/>
  <c r="AC35" i="33"/>
  <c r="AC36" i="33"/>
  <c r="AC40" i="33"/>
  <c r="AC13" i="33"/>
  <c r="AC16" i="33"/>
  <c r="AC66" i="33"/>
  <c r="AC74" i="33"/>
  <c r="AC60" i="33"/>
  <c r="AC46" i="33"/>
  <c r="AC28" i="33"/>
  <c r="AC26" i="33"/>
  <c r="AC25" i="33"/>
  <c r="AC14" i="33"/>
  <c r="AC67" i="33"/>
  <c r="AC63" i="33"/>
  <c r="AC57" i="33"/>
  <c r="AC37" i="33"/>
  <c r="AC34" i="33"/>
  <c r="AC15" i="33"/>
  <c r="AC72" i="33"/>
  <c r="AC55" i="33"/>
  <c r="AC51" i="33"/>
  <c r="AC45" i="33"/>
  <c r="AC22" i="33"/>
  <c r="AC11" i="33"/>
  <c r="AC75" i="33"/>
  <c r="AC71" i="33"/>
  <c r="AC42" i="33"/>
  <c r="AC47" i="33"/>
  <c r="AC27" i="33"/>
  <c r="AC68" i="33"/>
  <c r="AC56" i="33"/>
  <c r="AC44" i="33"/>
  <c r="AC30" i="33"/>
  <c r="AC58" i="33"/>
  <c r="AC50" i="33"/>
  <c r="AC53" i="33"/>
  <c r="AC23" i="33"/>
  <c r="AC73" i="33"/>
  <c r="AC39" i="33"/>
  <c r="AC32" i="33"/>
  <c r="AC64" i="33"/>
  <c r="AC41" i="33"/>
  <c r="AC17" i="33"/>
  <c r="AC52" i="33"/>
  <c r="AC24" i="33"/>
  <c r="AC18" i="33"/>
  <c r="AC48" i="33"/>
  <c r="AC20" i="33"/>
  <c r="AC65" i="33"/>
  <c r="AC29" i="33"/>
  <c r="AC59" i="33"/>
  <c r="AC19" i="33"/>
  <c r="AC49" i="33"/>
  <c r="AC21" i="33"/>
  <c r="AC54" i="33"/>
  <c r="AC12" i="33"/>
  <c r="AC69" i="33"/>
  <c r="AC62" i="33"/>
  <c r="AC43" i="33"/>
  <c r="AC33" i="33"/>
  <c r="AC38" i="33"/>
  <c r="AC31" i="33"/>
  <c r="Z7" i="33"/>
  <c r="CN10" i="32"/>
  <c r="CK3" i="32"/>
  <c r="E5" i="34"/>
  <c r="E4" i="34" s="1"/>
  <c r="BB22" i="34"/>
  <c r="AZ17" i="34"/>
  <c r="BA17" i="34"/>
  <c r="AZ31" i="34"/>
  <c r="BA31" i="34"/>
  <c r="BB10" i="34"/>
  <c r="BA12" i="34"/>
  <c r="AZ12" i="34"/>
  <c r="BA15" i="34"/>
  <c r="AZ15" i="34"/>
  <c r="BB7" i="32"/>
  <c r="BB8" i="34"/>
  <c r="AZ23" i="34"/>
  <c r="BA23" i="34"/>
  <c r="AE5" i="33"/>
  <c r="AB7" i="33"/>
  <c r="BB27" i="34"/>
  <c r="BB31" i="34"/>
  <c r="BB28" i="34"/>
  <c r="BE9" i="34"/>
  <c r="BE31" i="34"/>
  <c r="BE25" i="34"/>
  <c r="BB19" i="34"/>
  <c r="CF6" i="32"/>
  <c r="CF3" i="34" s="1"/>
  <c r="CF9" i="32"/>
  <c r="CG3" i="32"/>
  <c r="CG9" i="32" s="1"/>
  <c r="AD3" i="33"/>
  <c r="AE8" i="33"/>
  <c r="AQ3" i="32"/>
  <c r="AN6" i="32"/>
  <c r="AN3" i="34" s="1"/>
  <c r="AO3" i="32"/>
  <c r="AZ27" i="34"/>
  <c r="BA27" i="34"/>
  <c r="AZ10" i="34"/>
  <c r="BA10" i="34"/>
  <c r="BE8" i="34"/>
  <c r="BE7" i="32"/>
  <c r="BE22" i="34"/>
  <c r="BE14" i="34"/>
  <c r="BB11" i="34"/>
  <c r="AV10" i="32"/>
  <c r="AV3" i="32" s="1"/>
  <c r="AS3" i="32"/>
  <c r="T7" i="33"/>
  <c r="AZ33" i="34"/>
  <c r="BA33" i="34"/>
  <c r="BA22" i="34"/>
  <c r="AZ22" i="34"/>
  <c r="BE33" i="34"/>
  <c r="AZ16" i="34"/>
  <c r="BA16" i="34"/>
  <c r="AZ21" i="34"/>
  <c r="BA21" i="34"/>
  <c r="J5" i="34"/>
  <c r="AZ20" i="34"/>
  <c r="BA20" i="34"/>
  <c r="BE18" i="34"/>
  <c r="BE26" i="34"/>
  <c r="AZ13" i="34"/>
  <c r="BA13" i="34"/>
  <c r="BB16" i="34"/>
  <c r="BB15" i="34"/>
  <c r="AZ14" i="34"/>
  <c r="BA14" i="34"/>
  <c r="BF31" i="34" l="1"/>
  <c r="BF27" i="34"/>
  <c r="BF33" i="34"/>
  <c r="BF25" i="34"/>
  <c r="BF15" i="34"/>
  <c r="BF32" i="34"/>
  <c r="BF18" i="34"/>
  <c r="BF23" i="34"/>
  <c r="BF20" i="34"/>
  <c r="BF11" i="34"/>
  <c r="L4" i="32"/>
  <c r="L5" i="32" s="1"/>
  <c r="BB5" i="34"/>
  <c r="BF19" i="34"/>
  <c r="BF13" i="34"/>
  <c r="BF17" i="34"/>
  <c r="AE3" i="33"/>
  <c r="AF8" i="33"/>
  <c r="AE4" i="33"/>
  <c r="AT3" i="32"/>
  <c r="AW3" i="32"/>
  <c r="BF8" i="34"/>
  <c r="BF7" i="32"/>
  <c r="BF24" i="34"/>
  <c r="BF9" i="34"/>
  <c r="BA5" i="34"/>
  <c r="BF16" i="34"/>
  <c r="BF28" i="34"/>
  <c r="BF30" i="34"/>
  <c r="BF21" i="34"/>
  <c r="BF12" i="34"/>
  <c r="K5" i="34"/>
  <c r="BE5" i="34"/>
  <c r="CN3" i="32"/>
  <c r="CQ10" i="32"/>
  <c r="CQ3" i="32" s="1"/>
  <c r="AZ5" i="34"/>
  <c r="AZ4" i="34" s="1"/>
  <c r="H5" i="34"/>
  <c r="BF26" i="34"/>
  <c r="BF22" i="34"/>
  <c r="G4" i="34"/>
  <c r="J4" i="34" s="1"/>
  <c r="AQ6" i="32"/>
  <c r="AQ3" i="34" s="1"/>
  <c r="AR3" i="32"/>
  <c r="CL3" i="32"/>
  <c r="CK9" i="32"/>
  <c r="AE6" i="33"/>
  <c r="AC7" i="33"/>
  <c r="AF5" i="33"/>
  <c r="CJ3" i="32"/>
  <c r="CJ9" i="32" s="1"/>
  <c r="CI9" i="32"/>
  <c r="CI6" i="32"/>
  <c r="CI3" i="34" s="1"/>
  <c r="BC7" i="32"/>
  <c r="BC8" i="34"/>
  <c r="BC5" i="34" s="1"/>
  <c r="BF10" i="34"/>
  <c r="BF29" i="34"/>
  <c r="BB4" i="34" l="1"/>
  <c r="BE4" i="34" s="1"/>
  <c r="CQ9" i="32"/>
  <c r="CR3" i="32"/>
  <c r="AT6" i="32"/>
  <c r="AT3" i="34" s="1"/>
  <c r="AU3" i="32"/>
  <c r="CO3" i="32"/>
  <c r="CN9" i="32"/>
  <c r="BF5" i="34"/>
  <c r="AF3" i="33"/>
  <c r="AG8" i="33"/>
  <c r="CL9" i="32"/>
  <c r="CL6" i="32"/>
  <c r="CL3" i="34" s="1"/>
  <c r="CM3" i="32"/>
  <c r="CM9" i="32" s="1"/>
  <c r="AE33" i="33"/>
  <c r="AF6" i="33"/>
  <c r="AE50" i="33"/>
  <c r="AE57" i="33"/>
  <c r="AE20" i="33"/>
  <c r="AE25" i="33"/>
  <c r="AE16" i="33"/>
  <c r="AE38" i="33"/>
  <c r="AE44" i="33"/>
  <c r="AE21" i="33"/>
  <c r="AE23" i="33"/>
  <c r="AE24" i="33"/>
  <c r="AE56" i="33"/>
  <c r="AE53" i="33"/>
  <c r="AE64" i="33"/>
  <c r="AE45" i="33"/>
  <c r="AE69" i="33"/>
  <c r="AE11" i="33"/>
  <c r="AE61" i="33"/>
  <c r="AE12" i="33"/>
  <c r="AE32" i="33"/>
  <c r="AE55" i="33"/>
  <c r="AE15" i="33"/>
  <c r="AE13" i="33"/>
  <c r="AE28" i="33"/>
  <c r="AE37" i="33"/>
  <c r="AE43" i="33"/>
  <c r="AE51" i="33"/>
  <c r="AE42" i="33"/>
  <c r="AE36" i="33"/>
  <c r="AE17" i="33"/>
  <c r="AE47" i="33"/>
  <c r="AE34" i="33"/>
  <c r="AE49" i="33"/>
  <c r="AE59" i="33"/>
  <c r="AE30" i="33"/>
  <c r="AE71" i="33"/>
  <c r="AE75" i="33"/>
  <c r="AE52" i="33"/>
  <c r="AE40" i="33"/>
  <c r="AE68" i="33"/>
  <c r="AE70" i="33"/>
  <c r="AE62" i="33"/>
  <c r="AE54" i="33"/>
  <c r="AE19" i="33"/>
  <c r="AE65" i="33"/>
  <c r="AE35" i="33"/>
  <c r="AE58" i="33"/>
  <c r="AE73" i="33"/>
  <c r="AE74" i="33"/>
  <c r="AE41" i="33"/>
  <c r="AE60" i="33"/>
  <c r="AE66" i="33"/>
  <c r="AE18" i="33"/>
  <c r="AE63" i="33"/>
  <c r="AE48" i="33"/>
  <c r="AE31" i="33"/>
  <c r="AE39" i="33"/>
  <c r="AE26" i="33"/>
  <c r="AE67" i="33"/>
  <c r="AE46" i="33"/>
  <c r="AE29" i="33"/>
  <c r="AE27" i="33"/>
  <c r="AE76" i="33"/>
  <c r="AE22" i="33"/>
  <c r="AE72" i="33"/>
  <c r="AE14" i="33"/>
  <c r="AX3" i="32"/>
  <c r="AW6" i="32"/>
  <c r="AW3" i="34" s="1"/>
  <c r="L8" i="32"/>
  <c r="L16" i="32"/>
  <c r="L37" i="32"/>
  <c r="L15" i="32"/>
  <c r="L36" i="32"/>
  <c r="L17" i="32"/>
  <c r="L25" i="32"/>
  <c r="L22" i="32"/>
  <c r="L12" i="32"/>
  <c r="L33" i="32"/>
  <c r="L24" i="32"/>
  <c r="L23" i="32"/>
  <c r="L29" i="32"/>
  <c r="L28" i="32"/>
  <c r="L34" i="32"/>
  <c r="L18" i="32"/>
  <c r="L32" i="32"/>
  <c r="L13" i="32"/>
  <c r="L30" i="32"/>
  <c r="L27" i="32"/>
  <c r="L19" i="32"/>
  <c r="L26" i="32"/>
  <c r="L20" i="32"/>
  <c r="L35" i="32"/>
  <c r="L31" i="32"/>
  <c r="L14" i="32"/>
  <c r="L21" i="32"/>
  <c r="BG26" i="32" l="1"/>
  <c r="BG22" i="34" s="1"/>
  <c r="L22" i="34"/>
  <c r="L9" i="34"/>
  <c r="BG13" i="32"/>
  <c r="BG9" i="34" s="1"/>
  <c r="L19" i="34"/>
  <c r="BG23" i="32"/>
  <c r="BG19" i="34" s="1"/>
  <c r="L21" i="34"/>
  <c r="BG25" i="32"/>
  <c r="BG21" i="34" s="1"/>
  <c r="BG36" i="32"/>
  <c r="BG32" i="34" s="1"/>
  <c r="L32" i="34"/>
  <c r="BG18" i="32"/>
  <c r="BG14" i="34" s="1"/>
  <c r="L14" i="34"/>
  <c r="BG28" i="32"/>
  <c r="BG24" i="34" s="1"/>
  <c r="L24" i="34"/>
  <c r="BG29" i="32"/>
  <c r="BG25" i="34" s="1"/>
  <c r="L25" i="34"/>
  <c r="L15" i="34"/>
  <c r="BG19" i="32"/>
  <c r="BG15" i="34" s="1"/>
  <c r="L28" i="34"/>
  <c r="BG32" i="32"/>
  <c r="BG28" i="34" s="1"/>
  <c r="BG21" i="32"/>
  <c r="BG17" i="34" s="1"/>
  <c r="L17" i="34"/>
  <c r="L31" i="34"/>
  <c r="BG35" i="32"/>
  <c r="BG31" i="34" s="1"/>
  <c r="BG20" i="32"/>
  <c r="BG16" i="34" s="1"/>
  <c r="L16" i="34"/>
  <c r="L29" i="34"/>
  <c r="BG33" i="32"/>
  <c r="BG29" i="34" s="1"/>
  <c r="BG15" i="32"/>
  <c r="BG11" i="34" s="1"/>
  <c r="L11" i="34"/>
  <c r="BG34" i="32"/>
  <c r="BG30" i="34" s="1"/>
  <c r="L30" i="34"/>
  <c r="L18" i="34"/>
  <c r="BG22" i="32"/>
  <c r="BG18" i="34" s="1"/>
  <c r="BG30" i="32"/>
  <c r="BG26" i="34" s="1"/>
  <c r="L26" i="34"/>
  <c r="BG17" i="32"/>
  <c r="BG13" i="34" s="1"/>
  <c r="L13" i="34"/>
  <c r="L33" i="34"/>
  <c r="BG37" i="32"/>
  <c r="BG33" i="34" s="1"/>
  <c r="L8" i="34"/>
  <c r="BG12" i="32"/>
  <c r="L7" i="32"/>
  <c r="BG16" i="32"/>
  <c r="BG12" i="34" s="1"/>
  <c r="L12" i="34"/>
  <c r="L23" i="34"/>
  <c r="BG27" i="32"/>
  <c r="BG23" i="34" s="1"/>
  <c r="BG14" i="32"/>
  <c r="BG10" i="34" s="1"/>
  <c r="L10" i="34"/>
  <c r="L20" i="34"/>
  <c r="BG24" i="32"/>
  <c r="BG20" i="34" s="1"/>
  <c r="L27" i="34"/>
  <c r="BG31" i="32"/>
  <c r="BG27" i="34" s="1"/>
  <c r="CO6" i="32"/>
  <c r="CO3" i="34" s="1"/>
  <c r="CP3" i="32"/>
  <c r="CP9" i="32" s="1"/>
  <c r="CO9" i="32"/>
  <c r="CS3" i="32"/>
  <c r="CS9" i="32" s="1"/>
  <c r="CR9" i="32"/>
  <c r="CR6" i="32"/>
  <c r="CR3" i="34" s="1"/>
  <c r="AE7" i="33"/>
  <c r="AF52" i="33"/>
  <c r="AF39" i="33"/>
  <c r="AF47" i="33"/>
  <c r="AF70" i="33"/>
  <c r="AF23" i="33"/>
  <c r="AF72" i="33"/>
  <c r="AF53" i="33"/>
  <c r="AF69" i="33"/>
  <c r="AF4" i="33"/>
  <c r="AF12" i="33"/>
  <c r="AF31" i="33"/>
  <c r="AF27" i="33"/>
  <c r="AF20" i="33"/>
  <c r="AF22" i="33"/>
  <c r="AF21" i="33"/>
  <c r="AF14" i="33"/>
  <c r="AF57" i="33"/>
  <c r="AF18" i="33"/>
  <c r="AF62" i="33"/>
  <c r="AF67" i="33"/>
  <c r="AF43" i="33"/>
  <c r="AF26" i="33"/>
  <c r="AF58" i="33"/>
  <c r="AF30" i="33"/>
  <c r="AF37" i="33"/>
  <c r="AF56" i="33"/>
  <c r="AF73" i="33"/>
  <c r="AF41" i="33"/>
  <c r="AF13" i="33"/>
  <c r="AF71" i="33"/>
  <c r="AF29" i="33"/>
  <c r="AF11" i="33"/>
  <c r="AF60" i="33"/>
  <c r="AF68" i="33"/>
  <c r="AF66" i="33"/>
  <c r="AF59" i="33"/>
  <c r="AF40" i="33"/>
  <c r="AF15" i="33"/>
  <c r="AF75" i="33"/>
  <c r="AF33" i="33"/>
  <c r="AF46" i="33"/>
  <c r="AF51" i="33"/>
  <c r="AF64" i="33"/>
  <c r="AF61" i="33"/>
  <c r="AF45" i="33"/>
  <c r="AF38" i="33"/>
  <c r="AF76" i="33"/>
  <c r="AF17" i="33"/>
  <c r="AF34" i="33"/>
  <c r="AF16" i="33"/>
  <c r="AF32" i="33"/>
  <c r="AF35" i="33"/>
  <c r="AF44" i="33"/>
  <c r="AF24" i="33"/>
  <c r="AF42" i="33"/>
  <c r="AF55" i="33"/>
  <c r="AF36" i="33"/>
  <c r="AF25" i="33"/>
  <c r="AF54" i="33"/>
  <c r="AF63" i="33"/>
  <c r="AF49" i="33"/>
  <c r="AF50" i="33"/>
  <c r="AF19" i="33"/>
  <c r="AF28" i="33"/>
  <c r="AF48" i="33"/>
  <c r="AF74" i="33"/>
  <c r="AF65" i="33"/>
  <c r="AG2" i="33"/>
  <c r="AH8" i="33"/>
  <c r="L5" i="34" l="1"/>
  <c r="AG70" i="33"/>
  <c r="AJ70" i="33" s="1"/>
  <c r="AG67" i="33"/>
  <c r="AJ67" i="33" s="1"/>
  <c r="AG55" i="33"/>
  <c r="AJ55" i="33" s="1"/>
  <c r="AG49" i="33"/>
  <c r="AJ49" i="33" s="1"/>
  <c r="AG37" i="33"/>
  <c r="AJ37" i="33" s="1"/>
  <c r="AG41" i="33"/>
  <c r="AJ41" i="33" s="1"/>
  <c r="AG18" i="33"/>
  <c r="AJ18" i="33" s="1"/>
  <c r="AG11" i="33"/>
  <c r="AJ11" i="33" s="1"/>
  <c r="AG74" i="33"/>
  <c r="AJ74" i="33" s="1"/>
  <c r="AG57" i="33"/>
  <c r="AJ57" i="33" s="1"/>
  <c r="AG64" i="33"/>
  <c r="AJ64" i="33" s="1"/>
  <c r="AG65" i="33"/>
  <c r="AJ65" i="33" s="1"/>
  <c r="AG50" i="33"/>
  <c r="AJ50" i="33" s="1"/>
  <c r="AG30" i="33"/>
  <c r="AJ30" i="33" s="1"/>
  <c r="AG16" i="33"/>
  <c r="AJ16" i="33" s="1"/>
  <c r="AG66" i="33"/>
  <c r="AJ66" i="33" s="1"/>
  <c r="AG61" i="33"/>
  <c r="AJ61" i="33" s="1"/>
  <c r="AG44" i="33"/>
  <c r="AJ44" i="33" s="1"/>
  <c r="AG24" i="33"/>
  <c r="AJ24" i="33" s="1"/>
  <c r="AG12" i="33"/>
  <c r="AG14" i="33"/>
  <c r="AJ14" i="33" s="1"/>
  <c r="AG76" i="33"/>
  <c r="AJ76" i="33" s="1"/>
  <c r="AG60" i="33"/>
  <c r="AJ60" i="33" s="1"/>
  <c r="AG51" i="33"/>
  <c r="AJ51" i="33" s="1"/>
  <c r="AG33" i="33"/>
  <c r="AJ33" i="33" s="1"/>
  <c r="AG28" i="33"/>
  <c r="AJ28" i="33" s="1"/>
  <c r="AG26" i="33"/>
  <c r="AJ26" i="33" s="1"/>
  <c r="AG72" i="33"/>
  <c r="AJ72" i="33" s="1"/>
  <c r="AG75" i="33"/>
  <c r="AJ75" i="33" s="1"/>
  <c r="AG34" i="33"/>
  <c r="AJ34" i="33" s="1"/>
  <c r="AG46" i="33"/>
  <c r="AJ46" i="33" s="1"/>
  <c r="AG39" i="33"/>
  <c r="AJ39" i="33" s="1"/>
  <c r="AG13" i="33"/>
  <c r="AJ13" i="33" s="1"/>
  <c r="AG68" i="33"/>
  <c r="AJ68" i="33" s="1"/>
  <c r="AG58" i="33"/>
  <c r="AJ58" i="33" s="1"/>
  <c r="AG32" i="33"/>
  <c r="AJ32" i="33" s="1"/>
  <c r="AG23" i="33"/>
  <c r="AJ23" i="33" s="1"/>
  <c r="AG56" i="33"/>
  <c r="AJ56" i="33" s="1"/>
  <c r="AG45" i="33"/>
  <c r="AJ45" i="33" s="1"/>
  <c r="AG31" i="33"/>
  <c r="AJ31" i="33" s="1"/>
  <c r="AG15" i="33"/>
  <c r="AJ15" i="33" s="1"/>
  <c r="AG71" i="33"/>
  <c r="AJ71" i="33" s="1"/>
  <c r="AG38" i="33"/>
  <c r="AJ38" i="33" s="1"/>
  <c r="AG25" i="33"/>
  <c r="AJ25" i="33" s="1"/>
  <c r="AG63" i="33"/>
  <c r="AJ63" i="33" s="1"/>
  <c r="AG47" i="33"/>
  <c r="AJ47" i="33" s="1"/>
  <c r="AG17" i="33"/>
  <c r="AJ17" i="33" s="1"/>
  <c r="AG59" i="33"/>
  <c r="AJ59" i="33" s="1"/>
  <c r="AG40" i="33"/>
  <c r="AJ40" i="33" s="1"/>
  <c r="AG42" i="33"/>
  <c r="AJ42" i="33" s="1"/>
  <c r="AG73" i="33"/>
  <c r="AJ73" i="33" s="1"/>
  <c r="AG36" i="33"/>
  <c r="AJ36" i="33" s="1"/>
  <c r="AG54" i="33"/>
  <c r="AJ54" i="33" s="1"/>
  <c r="AG29" i="33"/>
  <c r="AJ29" i="33" s="1"/>
  <c r="AG52" i="33"/>
  <c r="AJ52" i="33" s="1"/>
  <c r="AG19" i="33"/>
  <c r="AJ19" i="33" s="1"/>
  <c r="AG48" i="33"/>
  <c r="AJ48" i="33" s="1"/>
  <c r="AG20" i="33"/>
  <c r="AJ20" i="33" s="1"/>
  <c r="AG27" i="33"/>
  <c r="AJ27" i="33" s="1"/>
  <c r="AG22" i="33"/>
  <c r="AJ22" i="33" s="1"/>
  <c r="AG21" i="33"/>
  <c r="AJ21" i="33" s="1"/>
  <c r="AG69" i="33"/>
  <c r="AJ69" i="33" s="1"/>
  <c r="AG62" i="33"/>
  <c r="AJ62" i="33" s="1"/>
  <c r="AG43" i="33"/>
  <c r="AJ43" i="33" s="1"/>
  <c r="AG35" i="33"/>
  <c r="AJ35" i="33" s="1"/>
  <c r="AG53" i="33"/>
  <c r="AJ53" i="33" s="1"/>
  <c r="AF7" i="33"/>
  <c r="BG8" i="34"/>
  <c r="BG5" i="34" s="1"/>
  <c r="BG7" i="32"/>
  <c r="AH2" i="33"/>
  <c r="AI8" i="33"/>
  <c r="AI2" i="33" l="1"/>
  <c r="AJ8" i="33"/>
  <c r="AH66" i="33"/>
  <c r="AH65" i="33"/>
  <c r="AH45" i="33"/>
  <c r="AH44" i="33"/>
  <c r="AH30" i="33"/>
  <c r="AH32" i="33"/>
  <c r="AH18" i="33"/>
  <c r="AH14" i="33"/>
  <c r="AH61" i="33"/>
  <c r="AH60" i="33"/>
  <c r="AH50" i="33"/>
  <c r="AH51" i="33"/>
  <c r="AH19" i="33"/>
  <c r="AH31" i="33"/>
  <c r="AH22" i="33"/>
  <c r="AH75" i="33"/>
  <c r="AH56" i="33"/>
  <c r="AH52" i="33"/>
  <c r="AH42" i="33"/>
  <c r="AH24" i="33"/>
  <c r="AH27" i="33"/>
  <c r="AH12" i="33"/>
  <c r="AH70" i="33"/>
  <c r="AH72" i="33"/>
  <c r="AH54" i="33"/>
  <c r="AH38" i="33"/>
  <c r="AH35" i="33"/>
  <c r="AH21" i="33"/>
  <c r="AH69" i="33"/>
  <c r="AH62" i="33"/>
  <c r="AH47" i="33"/>
  <c r="AH33" i="33"/>
  <c r="AH13" i="33"/>
  <c r="AH76" i="33"/>
  <c r="AH67" i="33"/>
  <c r="AH37" i="33"/>
  <c r="AH34" i="33"/>
  <c r="AH71" i="33"/>
  <c r="AH53" i="33"/>
  <c r="AH40" i="33"/>
  <c r="AH23" i="33"/>
  <c r="AH58" i="33"/>
  <c r="AH28" i="33"/>
  <c r="AH20" i="33"/>
  <c r="AH74" i="33"/>
  <c r="AH55" i="33"/>
  <c r="AH15" i="33"/>
  <c r="AH17" i="33"/>
  <c r="AH59" i="33"/>
  <c r="AH49" i="33"/>
  <c r="AH36" i="33"/>
  <c r="AH43" i="33"/>
  <c r="AH57" i="33"/>
  <c r="AH16" i="33"/>
  <c r="AH41" i="33"/>
  <c r="AH46" i="33"/>
  <c r="AH26" i="33"/>
  <c r="AH29" i="33"/>
  <c r="AH39" i="33"/>
  <c r="AH73" i="33"/>
  <c r="AH25" i="33"/>
  <c r="AH48" i="33"/>
  <c r="AH68" i="33"/>
  <c r="AH11" i="33"/>
  <c r="AH64" i="33"/>
  <c r="AH63" i="33"/>
  <c r="AG7" i="33"/>
  <c r="AJ12" i="33"/>
  <c r="AJ7" i="33" s="1"/>
  <c r="AH7" i="33" l="1"/>
  <c r="AK5" i="33"/>
  <c r="AJ3" i="33"/>
  <c r="AK8" i="33"/>
  <c r="AI70" i="33"/>
  <c r="AI69" i="33"/>
  <c r="AI54" i="33"/>
  <c r="AI46" i="33"/>
  <c r="AI66" i="33"/>
  <c r="AI30" i="33"/>
  <c r="AI15" i="33"/>
  <c r="AI40" i="33"/>
  <c r="AI17" i="33"/>
  <c r="AI68" i="33"/>
  <c r="AI60" i="33"/>
  <c r="AI52" i="33"/>
  <c r="AI33" i="33"/>
  <c r="AI36" i="33"/>
  <c r="AI27" i="33"/>
  <c r="AI21" i="33"/>
  <c r="AI76" i="33"/>
  <c r="AI71" i="33"/>
  <c r="AI44" i="33"/>
  <c r="AI35" i="33"/>
  <c r="AI38" i="33"/>
  <c r="AI20" i="33"/>
  <c r="AI74" i="33"/>
  <c r="AI50" i="33"/>
  <c r="AI41" i="33"/>
  <c r="AI45" i="33"/>
  <c r="AI34" i="33"/>
  <c r="AI14" i="33"/>
  <c r="AI67" i="33"/>
  <c r="AI63" i="33"/>
  <c r="AI57" i="33"/>
  <c r="AI32" i="33"/>
  <c r="AI16" i="33"/>
  <c r="AI62" i="33"/>
  <c r="AI37" i="33"/>
  <c r="AI29" i="33"/>
  <c r="AI13" i="33"/>
  <c r="AI64" i="33"/>
  <c r="AI65" i="33"/>
  <c r="AI43" i="33"/>
  <c r="AI19" i="33"/>
  <c r="AI56" i="33"/>
  <c r="AI39" i="33"/>
  <c r="AI11" i="33"/>
  <c r="AI53" i="33"/>
  <c r="AI31" i="33"/>
  <c r="AI28" i="33"/>
  <c r="AI75" i="33"/>
  <c r="AI58" i="33"/>
  <c r="AI22" i="33"/>
  <c r="AI18" i="33"/>
  <c r="AI42" i="33"/>
  <c r="AI55" i="33"/>
  <c r="AI61" i="33"/>
  <c r="AI26" i="33"/>
  <c r="AI73" i="33"/>
  <c r="AI24" i="33"/>
  <c r="AI49" i="33"/>
  <c r="AI48" i="33"/>
  <c r="AI51" i="33"/>
  <c r="AI25" i="33"/>
  <c r="AI23" i="33"/>
  <c r="AI72" i="33"/>
  <c r="AI47" i="33"/>
  <c r="AI59" i="33"/>
  <c r="AI12" i="33"/>
  <c r="AI7" i="33" l="1"/>
  <c r="AL5" i="33"/>
  <c r="AK3" i="33"/>
  <c r="AK4" i="33"/>
  <c r="AK6" i="33" s="1"/>
  <c r="AL8" i="33"/>
  <c r="AK33" i="33" l="1"/>
  <c r="AL6" i="33"/>
  <c r="AK71" i="33"/>
  <c r="AK74" i="33"/>
  <c r="AK11" i="33"/>
  <c r="AK25" i="33"/>
  <c r="AK73" i="33"/>
  <c r="AK48" i="33"/>
  <c r="AK23" i="33"/>
  <c r="AK75" i="33"/>
  <c r="AK53" i="33"/>
  <c r="AK62" i="33"/>
  <c r="AK34" i="33"/>
  <c r="AK43" i="33"/>
  <c r="AK36" i="33"/>
  <c r="AK29" i="33"/>
  <c r="AK55" i="33"/>
  <c r="AK13" i="33"/>
  <c r="AK14" i="33"/>
  <c r="AK47" i="33"/>
  <c r="AK12" i="33"/>
  <c r="AK69" i="33"/>
  <c r="AK20" i="33"/>
  <c r="AK28" i="33"/>
  <c r="AK58" i="33"/>
  <c r="AK39" i="33"/>
  <c r="AK54" i="33"/>
  <c r="AK70" i="33"/>
  <c r="AK31" i="33"/>
  <c r="AK27" i="33"/>
  <c r="AK37" i="33"/>
  <c r="AK67" i="33"/>
  <c r="AK76" i="33"/>
  <c r="AK63" i="33"/>
  <c r="AK56" i="33"/>
  <c r="AK22" i="33"/>
  <c r="AK32" i="33"/>
  <c r="AK19" i="33"/>
  <c r="AK21" i="33"/>
  <c r="AK35" i="33"/>
  <c r="AK38" i="33"/>
  <c r="AK49" i="33"/>
  <c r="AK61" i="33"/>
  <c r="AK17" i="33"/>
  <c r="AK18" i="33"/>
  <c r="AK46" i="33"/>
  <c r="AK30" i="33"/>
  <c r="AK24" i="33"/>
  <c r="AK42" i="33"/>
  <c r="AK52" i="33"/>
  <c r="AK64" i="33"/>
  <c r="AK66" i="33"/>
  <c r="AK68" i="33"/>
  <c r="AK16" i="33"/>
  <c r="AK51" i="33"/>
  <c r="AK50" i="33"/>
  <c r="AK60" i="33"/>
  <c r="AK26" i="33"/>
  <c r="AK40" i="33"/>
  <c r="AK41" i="33"/>
  <c r="AK57" i="33"/>
  <c r="AK44" i="33"/>
  <c r="AK45" i="33"/>
  <c r="AK65" i="33"/>
  <c r="AK59" i="33"/>
  <c r="AK72" i="33"/>
  <c r="AK15" i="33"/>
  <c r="AL3" i="33"/>
  <c r="AM8" i="33"/>
  <c r="AK7" i="33" l="1"/>
  <c r="AM2" i="33"/>
  <c r="AN8" i="33"/>
  <c r="AL33" i="33"/>
  <c r="AL34" i="33"/>
  <c r="AL62" i="33"/>
  <c r="AL16" i="33"/>
  <c r="AL50" i="33"/>
  <c r="AL74" i="33"/>
  <c r="AL23" i="33"/>
  <c r="AL38" i="33"/>
  <c r="AL52" i="33"/>
  <c r="AL44" i="33"/>
  <c r="AL45" i="33"/>
  <c r="AL41" i="33"/>
  <c r="AL21" i="33"/>
  <c r="AL11" i="33"/>
  <c r="AL60" i="33"/>
  <c r="AL71" i="33"/>
  <c r="AL76" i="33"/>
  <c r="AL40" i="33"/>
  <c r="AL15" i="33"/>
  <c r="AL31" i="33"/>
  <c r="AL73" i="33"/>
  <c r="AL66" i="33"/>
  <c r="AL4" i="33"/>
  <c r="AL68" i="33"/>
  <c r="AL17" i="33"/>
  <c r="AL72" i="33"/>
  <c r="AL53" i="33"/>
  <c r="AL29" i="33"/>
  <c r="AL27" i="33"/>
  <c r="AL54" i="33"/>
  <c r="AL64" i="33"/>
  <c r="AL25" i="33"/>
  <c r="AL12" i="33"/>
  <c r="AL48" i="33"/>
  <c r="AL69" i="33"/>
  <c r="AL70" i="33"/>
  <c r="AL26" i="33"/>
  <c r="AL63" i="33"/>
  <c r="AL55" i="33"/>
  <c r="AL42" i="33"/>
  <c r="AL18" i="33"/>
  <c r="AL49" i="33"/>
  <c r="AL24" i="33"/>
  <c r="AL59" i="33"/>
  <c r="AL28" i="33"/>
  <c r="AL20" i="33"/>
  <c r="AL46" i="33"/>
  <c r="AL39" i="33"/>
  <c r="AL22" i="33"/>
  <c r="AL58" i="33"/>
  <c r="AL43" i="33"/>
  <c r="AL65" i="33"/>
  <c r="AL47" i="33"/>
  <c r="AL36" i="33"/>
  <c r="AL13" i="33"/>
  <c r="AL14" i="33"/>
  <c r="AL51" i="33"/>
  <c r="AL37" i="33"/>
  <c r="AL56" i="33"/>
  <c r="AL19" i="33"/>
  <c r="AL32" i="33"/>
  <c r="AL57" i="33"/>
  <c r="AL75" i="33"/>
  <c r="AL30" i="33"/>
  <c r="AL67" i="33"/>
  <c r="AL35" i="33"/>
  <c r="AL61" i="33"/>
  <c r="AL7" i="33" l="1"/>
  <c r="AN2" i="33"/>
  <c r="AO8" i="33"/>
  <c r="AM75" i="33"/>
  <c r="AP75" i="33" s="1"/>
  <c r="AM67" i="33"/>
  <c r="AP67" i="33" s="1"/>
  <c r="AM53" i="33"/>
  <c r="AP53" i="33" s="1"/>
  <c r="AM49" i="33"/>
  <c r="AP49" i="33" s="1"/>
  <c r="AM38" i="33"/>
  <c r="AP38" i="33" s="1"/>
  <c r="AM34" i="33"/>
  <c r="AP34" i="33" s="1"/>
  <c r="AM26" i="33"/>
  <c r="AP26" i="33" s="1"/>
  <c r="AM17" i="33"/>
  <c r="AP17" i="33" s="1"/>
  <c r="AM16" i="33"/>
  <c r="AP16" i="33" s="1"/>
  <c r="AM71" i="33"/>
  <c r="AP71" i="33" s="1"/>
  <c r="AM61" i="33"/>
  <c r="AP61" i="33" s="1"/>
  <c r="AM47" i="33"/>
  <c r="AP47" i="33" s="1"/>
  <c r="AM59" i="33"/>
  <c r="AP59" i="33" s="1"/>
  <c r="AM37" i="33"/>
  <c r="AP37" i="33" s="1"/>
  <c r="AM23" i="33"/>
  <c r="AP23" i="33" s="1"/>
  <c r="AM22" i="33"/>
  <c r="AP22" i="33" s="1"/>
  <c r="AM64" i="33"/>
  <c r="AP64" i="33" s="1"/>
  <c r="AM68" i="33"/>
  <c r="AP68" i="33" s="1"/>
  <c r="AM36" i="33"/>
  <c r="AP36" i="33" s="1"/>
  <c r="AM41" i="33"/>
  <c r="AP41" i="33" s="1"/>
  <c r="AM33" i="33"/>
  <c r="AP33" i="33" s="1"/>
  <c r="AM28" i="33"/>
  <c r="AP28" i="33" s="1"/>
  <c r="AM70" i="33"/>
  <c r="AP70" i="33" s="1"/>
  <c r="AM58" i="33"/>
  <c r="AP58" i="33" s="1"/>
  <c r="AM40" i="33"/>
  <c r="AP40" i="33" s="1"/>
  <c r="AM39" i="33"/>
  <c r="AP39" i="33" s="1"/>
  <c r="AM27" i="33"/>
  <c r="AP27" i="33" s="1"/>
  <c r="AM13" i="33"/>
  <c r="AP13" i="33" s="1"/>
  <c r="AM62" i="33"/>
  <c r="AP62" i="33" s="1"/>
  <c r="AM51" i="33"/>
  <c r="AP51" i="33" s="1"/>
  <c r="AM52" i="33"/>
  <c r="AP52" i="33" s="1"/>
  <c r="AM25" i="33"/>
  <c r="AP25" i="33" s="1"/>
  <c r="AM20" i="33"/>
  <c r="AP20" i="33" s="1"/>
  <c r="AM73" i="33"/>
  <c r="AP73" i="33" s="1"/>
  <c r="AM50" i="33"/>
  <c r="AP50" i="33" s="1"/>
  <c r="AM46" i="33"/>
  <c r="AP46" i="33" s="1"/>
  <c r="AM29" i="33"/>
  <c r="AP29" i="33" s="1"/>
  <c r="AM63" i="33"/>
  <c r="AP63" i="33" s="1"/>
  <c r="AM60" i="33"/>
  <c r="AP60" i="33" s="1"/>
  <c r="AM30" i="33"/>
  <c r="AP30" i="33" s="1"/>
  <c r="AM24" i="33"/>
  <c r="AP24" i="33" s="1"/>
  <c r="AM69" i="33"/>
  <c r="AP69" i="33" s="1"/>
  <c r="AM32" i="33"/>
  <c r="AP32" i="33" s="1"/>
  <c r="AM43" i="33"/>
  <c r="AP43" i="33" s="1"/>
  <c r="AM72" i="33"/>
  <c r="AP72" i="33" s="1"/>
  <c r="AM45" i="33"/>
  <c r="AP45" i="33" s="1"/>
  <c r="AM18" i="33"/>
  <c r="AP18" i="33" s="1"/>
  <c r="AM57" i="33"/>
  <c r="AP57" i="33" s="1"/>
  <c r="AM35" i="33"/>
  <c r="AP35" i="33" s="1"/>
  <c r="AM21" i="33"/>
  <c r="AP21" i="33" s="1"/>
  <c r="AM56" i="33"/>
  <c r="AP56" i="33" s="1"/>
  <c r="AM12" i="33"/>
  <c r="AP12" i="33" s="1"/>
  <c r="AM48" i="33"/>
  <c r="AP48" i="33" s="1"/>
  <c r="AM74" i="33"/>
  <c r="AP74" i="33" s="1"/>
  <c r="AM19" i="33"/>
  <c r="AP19" i="33" s="1"/>
  <c r="AM66" i="33"/>
  <c r="AP66" i="33" s="1"/>
  <c r="AM44" i="33"/>
  <c r="AP44" i="33" s="1"/>
  <c r="AM55" i="33"/>
  <c r="AP55" i="33" s="1"/>
  <c r="AM54" i="33"/>
  <c r="AP54" i="33" s="1"/>
  <c r="AM42" i="33"/>
  <c r="AP42" i="33" s="1"/>
  <c r="AM31" i="33"/>
  <c r="AP31" i="33" s="1"/>
  <c r="AM14" i="33"/>
  <c r="AP14" i="33" s="1"/>
  <c r="AM11" i="33"/>
  <c r="AM76" i="33"/>
  <c r="AP76" i="33" s="1"/>
  <c r="AM15" i="33"/>
  <c r="AP15" i="33" s="1"/>
  <c r="AM65" i="33"/>
  <c r="AP65" i="33" s="1"/>
  <c r="AO2" i="33" l="1"/>
  <c r="AP8" i="33"/>
  <c r="AM7" i="33"/>
  <c r="AP11" i="33"/>
  <c r="AP7" i="33" s="1"/>
  <c r="AN71" i="33"/>
  <c r="AN64" i="33"/>
  <c r="AN47" i="33"/>
  <c r="AN76" i="33"/>
  <c r="AN65" i="33"/>
  <c r="AN55" i="33"/>
  <c r="AN44" i="33"/>
  <c r="AN46" i="33"/>
  <c r="AN22" i="33"/>
  <c r="AN16" i="33"/>
  <c r="AN21" i="33"/>
  <c r="AN68" i="33"/>
  <c r="AN73" i="33"/>
  <c r="AN51" i="33"/>
  <c r="AN35" i="33"/>
  <c r="AN30" i="33"/>
  <c r="AN36" i="33"/>
  <c r="AN13" i="33"/>
  <c r="AN70" i="33"/>
  <c r="AN53" i="33"/>
  <c r="AN48" i="33"/>
  <c r="AN38" i="33"/>
  <c r="AN11" i="33"/>
  <c r="AN12" i="33"/>
  <c r="AN69" i="33"/>
  <c r="AN60" i="33"/>
  <c r="AN52" i="33"/>
  <c r="AN49" i="33"/>
  <c r="AN25" i="33"/>
  <c r="AN19" i="33"/>
  <c r="AN72" i="33"/>
  <c r="AN54" i="33"/>
  <c r="AN41" i="33"/>
  <c r="AN17" i="33"/>
  <c r="AN20" i="33"/>
  <c r="AN66" i="33"/>
  <c r="AN43" i="33"/>
  <c r="AN34" i="33"/>
  <c r="AN27" i="33"/>
  <c r="AN15" i="33"/>
  <c r="AN75" i="33"/>
  <c r="AN57" i="33"/>
  <c r="AN26" i="33"/>
  <c r="AN18" i="33"/>
  <c r="AN74" i="33"/>
  <c r="AN59" i="33"/>
  <c r="AN33" i="33"/>
  <c r="AN14" i="33"/>
  <c r="AN61" i="33"/>
  <c r="AN45" i="33"/>
  <c r="AN37" i="33"/>
  <c r="AN56" i="33"/>
  <c r="AN29" i="33"/>
  <c r="AN62" i="33"/>
  <c r="AN24" i="33"/>
  <c r="AN63" i="33"/>
  <c r="AN32" i="33"/>
  <c r="AN58" i="33"/>
  <c r="AN31" i="33"/>
  <c r="AN67" i="33"/>
  <c r="AN50" i="33"/>
  <c r="AN39" i="33"/>
  <c r="AN42" i="33"/>
  <c r="AN28" i="33"/>
  <c r="AN23" i="33"/>
  <c r="AN40" i="33"/>
  <c r="AN7" i="33" l="1"/>
  <c r="AQ5" i="33"/>
  <c r="AP3" i="33"/>
  <c r="AQ8" i="33"/>
  <c r="AO74" i="33"/>
  <c r="AO48" i="33"/>
  <c r="AO45" i="33"/>
  <c r="AO50" i="33"/>
  <c r="AO28" i="33"/>
  <c r="AO29" i="33"/>
  <c r="AO15" i="33"/>
  <c r="AO12" i="33"/>
  <c r="AO66" i="33"/>
  <c r="AO67" i="33"/>
  <c r="AO54" i="33"/>
  <c r="AO59" i="33"/>
  <c r="AO47" i="33"/>
  <c r="AO25" i="33"/>
  <c r="AO22" i="33"/>
  <c r="AO18" i="33"/>
  <c r="AO76" i="33"/>
  <c r="AO52" i="33"/>
  <c r="AO39" i="33"/>
  <c r="AO33" i="33"/>
  <c r="AO38" i="33"/>
  <c r="AO36" i="33"/>
  <c r="AO71" i="33"/>
  <c r="AO57" i="33"/>
  <c r="AO63" i="33"/>
  <c r="AO24" i="33"/>
  <c r="AO23" i="33"/>
  <c r="AO30" i="33"/>
  <c r="AO75" i="33"/>
  <c r="AO56" i="33"/>
  <c r="AO41" i="33"/>
  <c r="AO32" i="33"/>
  <c r="AO16" i="33"/>
  <c r="AO65" i="33"/>
  <c r="AO53" i="33"/>
  <c r="AO34" i="33"/>
  <c r="AO21" i="33"/>
  <c r="AO60" i="33"/>
  <c r="AO58" i="33"/>
  <c r="AO31" i="33"/>
  <c r="AO68" i="33"/>
  <c r="AO44" i="33"/>
  <c r="AO20" i="33"/>
  <c r="AO73" i="33"/>
  <c r="AO51" i="33"/>
  <c r="AO49" i="33"/>
  <c r="AO13" i="33"/>
  <c r="AO64" i="33"/>
  <c r="AO27" i="33"/>
  <c r="AO70" i="33"/>
  <c r="AO46" i="33"/>
  <c r="AO55" i="33"/>
  <c r="AO17" i="33"/>
  <c r="AO61" i="33"/>
  <c r="AO26" i="33"/>
  <c r="AO62" i="33"/>
  <c r="AO19" i="33"/>
  <c r="AO69" i="33"/>
  <c r="AO11" i="33"/>
  <c r="AO72" i="33"/>
  <c r="AO14" i="33"/>
  <c r="AO35" i="33"/>
  <c r="AO43" i="33"/>
  <c r="AO42" i="33"/>
  <c r="AO37" i="33"/>
  <c r="AO40" i="33"/>
  <c r="AQ3" i="33" l="1"/>
  <c r="AR8" i="33"/>
  <c r="AQ4" i="33"/>
  <c r="AO7" i="33"/>
  <c r="AR5" i="33"/>
  <c r="AQ6" i="33"/>
  <c r="AR6" i="33" l="1"/>
  <c r="AQ29" i="33"/>
  <c r="AQ68" i="33"/>
  <c r="AQ70" i="33"/>
  <c r="AQ13" i="33"/>
  <c r="AQ71" i="33"/>
  <c r="AQ30" i="33"/>
  <c r="AQ35" i="33"/>
  <c r="AQ59" i="33"/>
  <c r="AQ50" i="33"/>
  <c r="AQ74" i="33"/>
  <c r="AQ76" i="33"/>
  <c r="AQ21" i="33"/>
  <c r="AQ16" i="33"/>
  <c r="AQ32" i="33"/>
  <c r="AQ46" i="33"/>
  <c r="AQ44" i="33"/>
  <c r="AQ34" i="33"/>
  <c r="AQ43" i="33"/>
  <c r="AQ67" i="33"/>
  <c r="AQ40" i="33"/>
  <c r="AQ47" i="33"/>
  <c r="AQ64" i="33"/>
  <c r="AQ28" i="33"/>
  <c r="AQ75" i="33"/>
  <c r="AQ23" i="33"/>
  <c r="AQ19" i="33"/>
  <c r="AQ25" i="33"/>
  <c r="AQ56" i="33"/>
  <c r="AQ31" i="33"/>
  <c r="AQ58" i="33"/>
  <c r="AQ61" i="33"/>
  <c r="AQ63" i="33"/>
  <c r="AQ24" i="33"/>
  <c r="AQ42" i="33"/>
  <c r="AQ38" i="33"/>
  <c r="AQ48" i="33"/>
  <c r="AQ18" i="33"/>
  <c r="AQ37" i="33"/>
  <c r="AQ45" i="33"/>
  <c r="AQ41" i="33"/>
  <c r="AQ14" i="33"/>
  <c r="AQ72" i="33"/>
  <c r="AQ33" i="33"/>
  <c r="AQ51" i="33"/>
  <c r="AQ73" i="33"/>
  <c r="AQ66" i="33"/>
  <c r="AQ26" i="33"/>
  <c r="AQ57" i="33"/>
  <c r="AQ69" i="33"/>
  <c r="AQ15" i="33"/>
  <c r="AQ27" i="33"/>
  <c r="AQ55" i="33"/>
  <c r="AQ65" i="33"/>
  <c r="AQ49" i="33"/>
  <c r="AQ20" i="33"/>
  <c r="AQ17" i="33"/>
  <c r="AQ36" i="33"/>
  <c r="AQ54" i="33"/>
  <c r="AQ39" i="33"/>
  <c r="AQ53" i="33"/>
  <c r="AQ52" i="33"/>
  <c r="AQ60" i="33"/>
  <c r="AQ22" i="33"/>
  <c r="AQ12" i="33"/>
  <c r="AQ11" i="33"/>
  <c r="AQ62" i="33"/>
  <c r="AR3" i="33"/>
  <c r="AS8" i="33"/>
  <c r="AQ7" i="33" l="1"/>
  <c r="AR50" i="33"/>
  <c r="AR61" i="33"/>
  <c r="AR72" i="33"/>
  <c r="AR70" i="33"/>
  <c r="AR64" i="33"/>
  <c r="AR41" i="33"/>
  <c r="AR51" i="33"/>
  <c r="AR55" i="33"/>
  <c r="AR20" i="33"/>
  <c r="AR38" i="33"/>
  <c r="AR76" i="33"/>
  <c r="AR25" i="33"/>
  <c r="AR54" i="33"/>
  <c r="AR69" i="33"/>
  <c r="AR19" i="33"/>
  <c r="AR62" i="33"/>
  <c r="AR58" i="33"/>
  <c r="AR17" i="33"/>
  <c r="AR46" i="33"/>
  <c r="AR27" i="33"/>
  <c r="AR49" i="33"/>
  <c r="AR33" i="33"/>
  <c r="AR44" i="33"/>
  <c r="AR68" i="33"/>
  <c r="AR31" i="33"/>
  <c r="AR71" i="33"/>
  <c r="AR60" i="33"/>
  <c r="AR21" i="33"/>
  <c r="AR73" i="33"/>
  <c r="AR53" i="33"/>
  <c r="AR65" i="33"/>
  <c r="AR16" i="33"/>
  <c r="AR57" i="33"/>
  <c r="AR15" i="33"/>
  <c r="AR36" i="33"/>
  <c r="AR30" i="33"/>
  <c r="AR32" i="33"/>
  <c r="AR22" i="33"/>
  <c r="AR56" i="33"/>
  <c r="AR75" i="33"/>
  <c r="AR34" i="33"/>
  <c r="AR23" i="33"/>
  <c r="AR63" i="33"/>
  <c r="AR24" i="33"/>
  <c r="AR52" i="33"/>
  <c r="AR4" i="33"/>
  <c r="AR67" i="33"/>
  <c r="AR11" i="33"/>
  <c r="AR66" i="33"/>
  <c r="AR12" i="33"/>
  <c r="AR26" i="33"/>
  <c r="AR29" i="33"/>
  <c r="AR28" i="33"/>
  <c r="AR59" i="33"/>
  <c r="AR45" i="33"/>
  <c r="AR40" i="33"/>
  <c r="AR48" i="33"/>
  <c r="AR37" i="33"/>
  <c r="AR74" i="33"/>
  <c r="AR13" i="33"/>
  <c r="AR35" i="33"/>
  <c r="AR14" i="33"/>
  <c r="AR42" i="33"/>
  <c r="AR39" i="33"/>
  <c r="AR18" i="33"/>
  <c r="AR43" i="33"/>
  <c r="AR47" i="33"/>
  <c r="AS2" i="33"/>
  <c r="AT8" i="33"/>
  <c r="AR7" i="33" l="1"/>
  <c r="AU8" i="33"/>
  <c r="AT2" i="33"/>
  <c r="AS65" i="33"/>
  <c r="AV65" i="33" s="1"/>
  <c r="AS74" i="33"/>
  <c r="AV74" i="33" s="1"/>
  <c r="AS50" i="33"/>
  <c r="AV50" i="33" s="1"/>
  <c r="AS46" i="33"/>
  <c r="AV46" i="33" s="1"/>
  <c r="AS36" i="33"/>
  <c r="AV36" i="33" s="1"/>
  <c r="AS33" i="33"/>
  <c r="AV33" i="33" s="1"/>
  <c r="AS22" i="33"/>
  <c r="AV22" i="33" s="1"/>
  <c r="AS13" i="33"/>
  <c r="AV13" i="33" s="1"/>
  <c r="AS71" i="33"/>
  <c r="AV71" i="33" s="1"/>
  <c r="AS62" i="33"/>
  <c r="AV62" i="33" s="1"/>
  <c r="AS57" i="33"/>
  <c r="AV57" i="33" s="1"/>
  <c r="AS34" i="33"/>
  <c r="AV34" i="33" s="1"/>
  <c r="AS40" i="33"/>
  <c r="AV40" i="33" s="1"/>
  <c r="AS42" i="33"/>
  <c r="AV42" i="33" s="1"/>
  <c r="AS19" i="33"/>
  <c r="AV19" i="33" s="1"/>
  <c r="AS11" i="33"/>
  <c r="AS68" i="33"/>
  <c r="AV68" i="33" s="1"/>
  <c r="AS61" i="33"/>
  <c r="AV61" i="33" s="1"/>
  <c r="AS49" i="33"/>
  <c r="AV49" i="33" s="1"/>
  <c r="AS43" i="33"/>
  <c r="AV43" i="33" s="1"/>
  <c r="AS23" i="33"/>
  <c r="AV23" i="33" s="1"/>
  <c r="AS37" i="33"/>
  <c r="AV37" i="33" s="1"/>
  <c r="AS66" i="33"/>
  <c r="AV66" i="33" s="1"/>
  <c r="AS53" i="33"/>
  <c r="AV53" i="33" s="1"/>
  <c r="AS48" i="33"/>
  <c r="AV48" i="33" s="1"/>
  <c r="AS41" i="33"/>
  <c r="AV41" i="33" s="1"/>
  <c r="AS20" i="33"/>
  <c r="AV20" i="33" s="1"/>
  <c r="AS30" i="33"/>
  <c r="AV30" i="33" s="1"/>
  <c r="AS72" i="33"/>
  <c r="AV72" i="33" s="1"/>
  <c r="AS60" i="33"/>
  <c r="AV60" i="33" s="1"/>
  <c r="AS54" i="33"/>
  <c r="AV54" i="33" s="1"/>
  <c r="AS32" i="33"/>
  <c r="AV32" i="33" s="1"/>
  <c r="AS26" i="33"/>
  <c r="AV26" i="33" s="1"/>
  <c r="AS63" i="33"/>
  <c r="AV63" i="33" s="1"/>
  <c r="AS64" i="33"/>
  <c r="AV64" i="33" s="1"/>
  <c r="AS44" i="33"/>
  <c r="AV44" i="33" s="1"/>
  <c r="AS25" i="33"/>
  <c r="AV25" i="33" s="1"/>
  <c r="AS15" i="33"/>
  <c r="AV15" i="33" s="1"/>
  <c r="AS73" i="33"/>
  <c r="AV73" i="33" s="1"/>
  <c r="AS39" i="33"/>
  <c r="AV39" i="33" s="1"/>
  <c r="AS29" i="33"/>
  <c r="AV29" i="33" s="1"/>
  <c r="AS69" i="33"/>
  <c r="AV69" i="33" s="1"/>
  <c r="AS51" i="33"/>
  <c r="AV51" i="33" s="1"/>
  <c r="AS27" i="33"/>
  <c r="AV27" i="33" s="1"/>
  <c r="AS76" i="33"/>
  <c r="AV76" i="33" s="1"/>
  <c r="AS56" i="33"/>
  <c r="AV56" i="33" s="1"/>
  <c r="AS47" i="33"/>
  <c r="AV47" i="33" s="1"/>
  <c r="AS12" i="33"/>
  <c r="AV12" i="33" s="1"/>
  <c r="AS67" i="33"/>
  <c r="AV67" i="33" s="1"/>
  <c r="AS31" i="33"/>
  <c r="AV31" i="33" s="1"/>
  <c r="AS16" i="33"/>
  <c r="AV16" i="33" s="1"/>
  <c r="AS75" i="33"/>
  <c r="AV75" i="33" s="1"/>
  <c r="AS21" i="33"/>
  <c r="AV21" i="33" s="1"/>
  <c r="AS70" i="33"/>
  <c r="AV70" i="33" s="1"/>
  <c r="AS28" i="33"/>
  <c r="AV28" i="33" s="1"/>
  <c r="AS59" i="33"/>
  <c r="AV59" i="33" s="1"/>
  <c r="AS24" i="33"/>
  <c r="AV24" i="33" s="1"/>
  <c r="AS38" i="33"/>
  <c r="AV38" i="33" s="1"/>
  <c r="AS35" i="33"/>
  <c r="AV35" i="33" s="1"/>
  <c r="AS17" i="33"/>
  <c r="AV17" i="33" s="1"/>
  <c r="AS18" i="33"/>
  <c r="AV18" i="33" s="1"/>
  <c r="AS45" i="33"/>
  <c r="AV45" i="33" s="1"/>
  <c r="AS58" i="33"/>
  <c r="AV58" i="33" s="1"/>
  <c r="AS14" i="33"/>
  <c r="AV14" i="33" s="1"/>
  <c r="AS55" i="33"/>
  <c r="AV55" i="33" s="1"/>
  <c r="AS52" i="33"/>
  <c r="AV52" i="33" s="1"/>
  <c r="AS7" i="33" l="1"/>
  <c r="AV11" i="33"/>
  <c r="AV7" i="33" s="1"/>
  <c r="AT73" i="33"/>
  <c r="AT63" i="33"/>
  <c r="AT64" i="33"/>
  <c r="AT46" i="33"/>
  <c r="AT50" i="33"/>
  <c r="AT39" i="33"/>
  <c r="AT33" i="33"/>
  <c r="AT23" i="33"/>
  <c r="AT71" i="33"/>
  <c r="AT56" i="33"/>
  <c r="AT48" i="33"/>
  <c r="AT51" i="33"/>
  <c r="AT28" i="33"/>
  <c r="AT65" i="33"/>
  <c r="AT61" i="33"/>
  <c r="AT49" i="33"/>
  <c r="AT26" i="33"/>
  <c r="AT21" i="33"/>
  <c r="AT38" i="33"/>
  <c r="AT69" i="33"/>
  <c r="AT62" i="33"/>
  <c r="AT52" i="33"/>
  <c r="AT42" i="33"/>
  <c r="AT22" i="33"/>
  <c r="AT29" i="33"/>
  <c r="AT14" i="33"/>
  <c r="AT72" i="33"/>
  <c r="AT57" i="33"/>
  <c r="AT47" i="33"/>
  <c r="AT19" i="33"/>
  <c r="AT13" i="33"/>
  <c r="AT67" i="33"/>
  <c r="AT60" i="33"/>
  <c r="AT36" i="33"/>
  <c r="AT31" i="33"/>
  <c r="AT35" i="33"/>
  <c r="AT74" i="33"/>
  <c r="AT54" i="33"/>
  <c r="AT32" i="33"/>
  <c r="AT27" i="33"/>
  <c r="AT70" i="33"/>
  <c r="AT45" i="33"/>
  <c r="AT30" i="33"/>
  <c r="AT17" i="33"/>
  <c r="AT66" i="33"/>
  <c r="AT44" i="33"/>
  <c r="AT24" i="33"/>
  <c r="AT11" i="33"/>
  <c r="AT41" i="33"/>
  <c r="AT34" i="33"/>
  <c r="AT76" i="33"/>
  <c r="AT40" i="33"/>
  <c r="AT68" i="33"/>
  <c r="AT15" i="33"/>
  <c r="AT75" i="33"/>
  <c r="AT25" i="33"/>
  <c r="AT53" i="33"/>
  <c r="AT55" i="33"/>
  <c r="AT37" i="33"/>
  <c r="AT43" i="33"/>
  <c r="AT20" i="33"/>
  <c r="AT12" i="33"/>
  <c r="AT58" i="33"/>
  <c r="AT18" i="33"/>
  <c r="AT59" i="33"/>
  <c r="AT16" i="33"/>
  <c r="AU2" i="33"/>
  <c r="AV8" i="33"/>
  <c r="AV3" i="33" l="1"/>
  <c r="AW8" i="33"/>
  <c r="AU71" i="33"/>
  <c r="AU68" i="33"/>
  <c r="AU58" i="33"/>
  <c r="AU37" i="33"/>
  <c r="AU49" i="33"/>
  <c r="AU22" i="33"/>
  <c r="AU38" i="33"/>
  <c r="AU13" i="33"/>
  <c r="AU74" i="33"/>
  <c r="AU73" i="33"/>
  <c r="AU53" i="33"/>
  <c r="AU44" i="33"/>
  <c r="AU31" i="33"/>
  <c r="AU25" i="33"/>
  <c r="AU11" i="33"/>
  <c r="AU12" i="33"/>
  <c r="AU70" i="33"/>
  <c r="AU67" i="33"/>
  <c r="AU55" i="33"/>
  <c r="AU54" i="33"/>
  <c r="AU34" i="33"/>
  <c r="AU21" i="33"/>
  <c r="AU29" i="33"/>
  <c r="AU76" i="33"/>
  <c r="AU57" i="33"/>
  <c r="AU46" i="33"/>
  <c r="AU43" i="33"/>
  <c r="AU19" i="33"/>
  <c r="AU14" i="33"/>
  <c r="AU61" i="33"/>
  <c r="AU63" i="33"/>
  <c r="AU33" i="33"/>
  <c r="AU32" i="33"/>
  <c r="AU24" i="33"/>
  <c r="AU64" i="33"/>
  <c r="AU62" i="33"/>
  <c r="AU39" i="33"/>
  <c r="AU18" i="33"/>
  <c r="AU69" i="33"/>
  <c r="AU59" i="33"/>
  <c r="AU35" i="33"/>
  <c r="AU40" i="33"/>
  <c r="AU66" i="33"/>
  <c r="AU51" i="33"/>
  <c r="AU36" i="33"/>
  <c r="AU28" i="33"/>
  <c r="AU65" i="33"/>
  <c r="AU42" i="33"/>
  <c r="AU15" i="33"/>
  <c r="AU41" i="33"/>
  <c r="AU20" i="33"/>
  <c r="AU72" i="33"/>
  <c r="AU45" i="33"/>
  <c r="AU60" i="33"/>
  <c r="AU30" i="33"/>
  <c r="AU75" i="33"/>
  <c r="AU23" i="33"/>
  <c r="AU50" i="33"/>
  <c r="AU16" i="33"/>
  <c r="AU56" i="33"/>
  <c r="AU17" i="33"/>
  <c r="AU47" i="33"/>
  <c r="AU26" i="33"/>
  <c r="AU27" i="33"/>
  <c r="AU48" i="33"/>
  <c r="AU52" i="33"/>
  <c r="AT7" i="33"/>
  <c r="AW5" i="33"/>
  <c r="AW3" i="33" l="1"/>
  <c r="AW4" i="33"/>
  <c r="AW6" i="33" s="1"/>
  <c r="AX8" i="33"/>
  <c r="AU7" i="33"/>
  <c r="AX5" i="33"/>
  <c r="AW33" i="33" l="1"/>
  <c r="AX6" i="33"/>
  <c r="AW18" i="33"/>
  <c r="AW65" i="33"/>
  <c r="AW28" i="33"/>
  <c r="AW51" i="33"/>
  <c r="AW24" i="33"/>
  <c r="AW39" i="33"/>
  <c r="AW50" i="33"/>
  <c r="AW46" i="33"/>
  <c r="AW48" i="33"/>
  <c r="AW36" i="33"/>
  <c r="AW29" i="33"/>
  <c r="AW11" i="33"/>
  <c r="AW32" i="33"/>
  <c r="AW40" i="33"/>
  <c r="AW21" i="33"/>
  <c r="AW71" i="33"/>
  <c r="AW67" i="33"/>
  <c r="AW42" i="33"/>
  <c r="AW12" i="33"/>
  <c r="AW20" i="33"/>
  <c r="AW58" i="33"/>
  <c r="AW43" i="33"/>
  <c r="AW38" i="33"/>
  <c r="AW45" i="33"/>
  <c r="AW60" i="33"/>
  <c r="AW15" i="33"/>
  <c r="AW68" i="33"/>
  <c r="AW17" i="33"/>
  <c r="AW44" i="33"/>
  <c r="AW66" i="33"/>
  <c r="AW54" i="33"/>
  <c r="AW74" i="33"/>
  <c r="AW35" i="33"/>
  <c r="AW19" i="33"/>
  <c r="AW47" i="33"/>
  <c r="AW57" i="33"/>
  <c r="AW76" i="33"/>
  <c r="AW37" i="33"/>
  <c r="AW56" i="33"/>
  <c r="AW73" i="33"/>
  <c r="AW22" i="33"/>
  <c r="AW61" i="33"/>
  <c r="AW55" i="33"/>
  <c r="AW25" i="33"/>
  <c r="AW14" i="33"/>
  <c r="AW27" i="33"/>
  <c r="AW52" i="33"/>
  <c r="AW62" i="33"/>
  <c r="AW69" i="33"/>
  <c r="AW30" i="33"/>
  <c r="AW16" i="33"/>
  <c r="AW63" i="33"/>
  <c r="AW53" i="33"/>
  <c r="AW49" i="33"/>
  <c r="AW31" i="33"/>
  <c r="AW41" i="33"/>
  <c r="AW23" i="33"/>
  <c r="AW72" i="33"/>
  <c r="AW34" i="33"/>
  <c r="AW70" i="33"/>
  <c r="AW59" i="33"/>
  <c r="AW75" i="33"/>
  <c r="AW64" i="33"/>
  <c r="AW26" i="33"/>
  <c r="AW13" i="33"/>
  <c r="AX3" i="33"/>
  <c r="AY8" i="33"/>
  <c r="AX59" i="33" l="1"/>
  <c r="AX56" i="33"/>
  <c r="AX41" i="33"/>
  <c r="AX53" i="33"/>
  <c r="AX68" i="33"/>
  <c r="AX48" i="33"/>
  <c r="AX29" i="33"/>
  <c r="AX28" i="33"/>
  <c r="AX36" i="33"/>
  <c r="AX72" i="33"/>
  <c r="AX47" i="33"/>
  <c r="AX58" i="33"/>
  <c r="AX32" i="33"/>
  <c r="AX75" i="33"/>
  <c r="AX15" i="33"/>
  <c r="AX18" i="33"/>
  <c r="AX39" i="33"/>
  <c r="AX51" i="33"/>
  <c r="AX16" i="33"/>
  <c r="AX52" i="33"/>
  <c r="AX57" i="33"/>
  <c r="AX42" i="33"/>
  <c r="AX61" i="33"/>
  <c r="AX14" i="33"/>
  <c r="AX62" i="33"/>
  <c r="AX20" i="33"/>
  <c r="AX26" i="33"/>
  <c r="AX21" i="33"/>
  <c r="AX34" i="33"/>
  <c r="AX40" i="33"/>
  <c r="AX19" i="33"/>
  <c r="AX66" i="33"/>
  <c r="AX24" i="33"/>
  <c r="AX74" i="33"/>
  <c r="AX33" i="33"/>
  <c r="AX30" i="33"/>
  <c r="AX11" i="33"/>
  <c r="AX25" i="33"/>
  <c r="AX31" i="33"/>
  <c r="AX50" i="33"/>
  <c r="AX54" i="33"/>
  <c r="AX64" i="33"/>
  <c r="AX46" i="33"/>
  <c r="AX71" i="33"/>
  <c r="AX76" i="33"/>
  <c r="AX65" i="33"/>
  <c r="AX38" i="33"/>
  <c r="AX22" i="33"/>
  <c r="AX49" i="33"/>
  <c r="AX27" i="33"/>
  <c r="AX44" i="33"/>
  <c r="AX43" i="33"/>
  <c r="AX67" i="33"/>
  <c r="AX12" i="33"/>
  <c r="AX69" i="33"/>
  <c r="AX35" i="33"/>
  <c r="AX23" i="33"/>
  <c r="AX17" i="33"/>
  <c r="AX37" i="33"/>
  <c r="AX55" i="33"/>
  <c r="AX73" i="33"/>
  <c r="AX13" i="33"/>
  <c r="AX63" i="33"/>
  <c r="AX60" i="33"/>
  <c r="AX45" i="33"/>
  <c r="AX70" i="33"/>
  <c r="AX4" i="33"/>
  <c r="AW7" i="33"/>
  <c r="AY2" i="33"/>
  <c r="AZ8" i="33"/>
  <c r="BA8" i="33" l="1"/>
  <c r="AZ2" i="33"/>
  <c r="AY75" i="33"/>
  <c r="BB75" i="33" s="1"/>
  <c r="AY63" i="33"/>
  <c r="BB63" i="33" s="1"/>
  <c r="AY67" i="33"/>
  <c r="BB67" i="33" s="1"/>
  <c r="AY52" i="33"/>
  <c r="BB52" i="33" s="1"/>
  <c r="AY44" i="33"/>
  <c r="BB44" i="33" s="1"/>
  <c r="AY31" i="33"/>
  <c r="BB31" i="33" s="1"/>
  <c r="AY18" i="33"/>
  <c r="BB18" i="33" s="1"/>
  <c r="AY15" i="33"/>
  <c r="BB15" i="33" s="1"/>
  <c r="AY25" i="33"/>
  <c r="BB25" i="33" s="1"/>
  <c r="AY72" i="33"/>
  <c r="BB72" i="33" s="1"/>
  <c r="AY53" i="33"/>
  <c r="BB53" i="33" s="1"/>
  <c r="AY47" i="33"/>
  <c r="BB47" i="33" s="1"/>
  <c r="AY59" i="33"/>
  <c r="BB59" i="33" s="1"/>
  <c r="AY65" i="33"/>
  <c r="BB65" i="33" s="1"/>
  <c r="AY40" i="33"/>
  <c r="BB40" i="33" s="1"/>
  <c r="AY43" i="33"/>
  <c r="BB43" i="33" s="1"/>
  <c r="AY26" i="33"/>
  <c r="BB26" i="33" s="1"/>
  <c r="AY35" i="33"/>
  <c r="BB35" i="33" s="1"/>
  <c r="AY11" i="33"/>
  <c r="BB11" i="33" s="1"/>
  <c r="AY64" i="33"/>
  <c r="BB64" i="33" s="1"/>
  <c r="AY62" i="33"/>
  <c r="BB62" i="33" s="1"/>
  <c r="AY50" i="33"/>
  <c r="BB50" i="33" s="1"/>
  <c r="AY33" i="33"/>
  <c r="BB33" i="33" s="1"/>
  <c r="AY24" i="33"/>
  <c r="BB24" i="33" s="1"/>
  <c r="AY16" i="33"/>
  <c r="BB16" i="33" s="1"/>
  <c r="AY57" i="33"/>
  <c r="BB57" i="33" s="1"/>
  <c r="AY76" i="33"/>
  <c r="BB76" i="33" s="1"/>
  <c r="AY61" i="33"/>
  <c r="BB61" i="33" s="1"/>
  <c r="AY32" i="33"/>
  <c r="BB32" i="33" s="1"/>
  <c r="AY46" i="33"/>
  <c r="BB46" i="33" s="1"/>
  <c r="AY39" i="33"/>
  <c r="BB39" i="33" s="1"/>
  <c r="AY74" i="33"/>
  <c r="BB74" i="33" s="1"/>
  <c r="AY60" i="33"/>
  <c r="BB60" i="33" s="1"/>
  <c r="AY37" i="33"/>
  <c r="BB37" i="33" s="1"/>
  <c r="AY29" i="33"/>
  <c r="BB29" i="33" s="1"/>
  <c r="AY30" i="33"/>
  <c r="BB30" i="33" s="1"/>
  <c r="AY73" i="33"/>
  <c r="BB73" i="33" s="1"/>
  <c r="AY54" i="33"/>
  <c r="BB54" i="33" s="1"/>
  <c r="AY56" i="33"/>
  <c r="BB56" i="33" s="1"/>
  <c r="AY21" i="33"/>
  <c r="BB21" i="33" s="1"/>
  <c r="AY13" i="33"/>
  <c r="BB13" i="33" s="1"/>
  <c r="AY48" i="33"/>
  <c r="BB48" i="33" s="1"/>
  <c r="AY45" i="33"/>
  <c r="BB45" i="33" s="1"/>
  <c r="AY17" i="33"/>
  <c r="BB17" i="33" s="1"/>
  <c r="AY51" i="33"/>
  <c r="BB51" i="33" s="1"/>
  <c r="AY34" i="33"/>
  <c r="BB34" i="33" s="1"/>
  <c r="AY12" i="33"/>
  <c r="AY55" i="33"/>
  <c r="BB55" i="33" s="1"/>
  <c r="AY22" i="33"/>
  <c r="BB22" i="33" s="1"/>
  <c r="AY69" i="33"/>
  <c r="BB69" i="33" s="1"/>
  <c r="AY36" i="33"/>
  <c r="BB36" i="33" s="1"/>
  <c r="AY28" i="33"/>
  <c r="BB28" i="33" s="1"/>
  <c r="AY42" i="33"/>
  <c r="BB42" i="33" s="1"/>
  <c r="AY23" i="33"/>
  <c r="BB23" i="33" s="1"/>
  <c r="AY41" i="33"/>
  <c r="BB41" i="33" s="1"/>
  <c r="AY49" i="33"/>
  <c r="BB49" i="33" s="1"/>
  <c r="AY68" i="33"/>
  <c r="BB68" i="33" s="1"/>
  <c r="AY38" i="33"/>
  <c r="BB38" i="33" s="1"/>
  <c r="AY71" i="33"/>
  <c r="BB71" i="33" s="1"/>
  <c r="AY19" i="33"/>
  <c r="BB19" i="33" s="1"/>
  <c r="AY14" i="33"/>
  <c r="BB14" i="33" s="1"/>
  <c r="AY70" i="33"/>
  <c r="BB70" i="33" s="1"/>
  <c r="AY20" i="33"/>
  <c r="BB20" i="33" s="1"/>
  <c r="AY58" i="33"/>
  <c r="BB58" i="33" s="1"/>
  <c r="AY66" i="33"/>
  <c r="BB66" i="33" s="1"/>
  <c r="AY27" i="33"/>
  <c r="BB27" i="33" s="1"/>
  <c r="AX7" i="33"/>
  <c r="AZ75" i="33" l="1"/>
  <c r="AZ73" i="33"/>
  <c r="AZ55" i="33"/>
  <c r="AZ56" i="33"/>
  <c r="AZ24" i="33"/>
  <c r="AZ39" i="33"/>
  <c r="AZ35" i="33"/>
  <c r="AZ27" i="33"/>
  <c r="AZ72" i="33"/>
  <c r="AZ62" i="33"/>
  <c r="AZ59" i="33"/>
  <c r="AZ57" i="33"/>
  <c r="AZ42" i="33"/>
  <c r="AZ34" i="33"/>
  <c r="AZ13" i="33"/>
  <c r="AZ14" i="33"/>
  <c r="AZ66" i="33"/>
  <c r="AZ61" i="33"/>
  <c r="AZ49" i="33"/>
  <c r="AZ48" i="33"/>
  <c r="AZ23" i="33"/>
  <c r="AZ32" i="33"/>
  <c r="AZ69" i="33"/>
  <c r="AZ60" i="33"/>
  <c r="AZ46" i="33"/>
  <c r="AZ41" i="33"/>
  <c r="AZ45" i="33"/>
  <c r="AZ25" i="33"/>
  <c r="AZ74" i="33"/>
  <c r="AZ47" i="33"/>
  <c r="AZ44" i="33"/>
  <c r="AZ26" i="33"/>
  <c r="AZ19" i="33"/>
  <c r="AZ21" i="33"/>
  <c r="AZ64" i="33"/>
  <c r="AZ50" i="33"/>
  <c r="AZ22" i="33"/>
  <c r="AZ20" i="33"/>
  <c r="AZ63" i="33"/>
  <c r="AZ38" i="33"/>
  <c r="AZ18" i="33"/>
  <c r="AZ76" i="33"/>
  <c r="AZ52" i="33"/>
  <c r="AZ37" i="33"/>
  <c r="AZ33" i="33"/>
  <c r="AZ68" i="33"/>
  <c r="AZ43" i="33"/>
  <c r="AZ30" i="33"/>
  <c r="AZ15" i="33"/>
  <c r="AZ53" i="33"/>
  <c r="AZ11" i="33"/>
  <c r="AZ51" i="33"/>
  <c r="AZ16" i="33"/>
  <c r="AZ70" i="33"/>
  <c r="AZ40" i="33"/>
  <c r="AZ12" i="33"/>
  <c r="AZ71" i="33"/>
  <c r="AZ28" i="33"/>
  <c r="AZ17" i="33"/>
  <c r="AZ58" i="33"/>
  <c r="AZ67" i="33"/>
  <c r="AZ36" i="33"/>
  <c r="AZ29" i="33"/>
  <c r="AZ31" i="33"/>
  <c r="AZ65" i="33"/>
  <c r="AZ54" i="33"/>
  <c r="AY7" i="33"/>
  <c r="BB12" i="33"/>
  <c r="BB7" i="33" s="1"/>
  <c r="BB8" i="33"/>
  <c r="BA2" i="33"/>
  <c r="BA64" i="33" l="1"/>
  <c r="BA48" i="33"/>
  <c r="BA50" i="33"/>
  <c r="BA39" i="33"/>
  <c r="BA43" i="33"/>
  <c r="BA22" i="33"/>
  <c r="BA30" i="33"/>
  <c r="BA15" i="33"/>
  <c r="BA70" i="33"/>
  <c r="BA67" i="33"/>
  <c r="BA54" i="33"/>
  <c r="BA46" i="33"/>
  <c r="BA24" i="33"/>
  <c r="BA16" i="33"/>
  <c r="BA18" i="33"/>
  <c r="BA73" i="33"/>
  <c r="BA76" i="33"/>
  <c r="BA57" i="33"/>
  <c r="BA35" i="33"/>
  <c r="BA28" i="33"/>
  <c r="BA26" i="33"/>
  <c r="BA31" i="33"/>
  <c r="BA71" i="33"/>
  <c r="BA75" i="33"/>
  <c r="BA56" i="33"/>
  <c r="BA45" i="33"/>
  <c r="BA40" i="33"/>
  <c r="BA13" i="33"/>
  <c r="BA12" i="33"/>
  <c r="BA62" i="33"/>
  <c r="BA52" i="33"/>
  <c r="BA53" i="33"/>
  <c r="BA37" i="33"/>
  <c r="BA23" i="33"/>
  <c r="BA17" i="33"/>
  <c r="BA72" i="33"/>
  <c r="BA55" i="33"/>
  <c r="BA36" i="33"/>
  <c r="BA27" i="33"/>
  <c r="BA66" i="33"/>
  <c r="BA58" i="33"/>
  <c r="BA32" i="33"/>
  <c r="BA19" i="33"/>
  <c r="BA68" i="33"/>
  <c r="BA69" i="33"/>
  <c r="BA38" i="33"/>
  <c r="BA14" i="33"/>
  <c r="BA61" i="33"/>
  <c r="BA51" i="33"/>
  <c r="BA29" i="33"/>
  <c r="BA59" i="33"/>
  <c r="BA42" i="33"/>
  <c r="BA65" i="33"/>
  <c r="BA25" i="33"/>
  <c r="BA44" i="33"/>
  <c r="BA20" i="33"/>
  <c r="BA47" i="33"/>
  <c r="BA21" i="33"/>
  <c r="BA34" i="33"/>
  <c r="BA41" i="33"/>
  <c r="BA11" i="33"/>
  <c r="BA33" i="33"/>
  <c r="BA60" i="33"/>
  <c r="BA74" i="33"/>
  <c r="BA49" i="33"/>
  <c r="BA63" i="33"/>
  <c r="BB3" i="33"/>
  <c r="BC8" i="33"/>
  <c r="AZ7" i="33"/>
  <c r="BC5" i="33"/>
  <c r="BA7" i="33" l="1"/>
  <c r="BD5" i="33"/>
  <c r="BC3" i="33"/>
  <c r="BC4" i="33"/>
  <c r="BC6" i="33" s="1"/>
  <c r="BD8" i="33"/>
  <c r="BC33" i="33" l="1"/>
  <c r="BD6" i="33"/>
  <c r="BC40" i="33"/>
  <c r="BC65" i="33"/>
  <c r="BC43" i="33"/>
  <c r="BC63" i="33"/>
  <c r="BC44" i="33"/>
  <c r="BC70" i="33"/>
  <c r="BC24" i="33"/>
  <c r="BC56" i="33"/>
  <c r="BC45" i="33"/>
  <c r="BC41" i="33"/>
  <c r="BC46" i="33"/>
  <c r="BC26" i="33"/>
  <c r="BC68" i="33"/>
  <c r="BC29" i="33"/>
  <c r="BC49" i="33"/>
  <c r="BC66" i="33"/>
  <c r="BC51" i="33"/>
  <c r="BC62" i="33"/>
  <c r="BC14" i="33"/>
  <c r="BC69" i="33"/>
  <c r="BC13" i="33"/>
  <c r="BC20" i="33"/>
  <c r="BC67" i="33"/>
  <c r="BC59" i="33"/>
  <c r="BC35" i="33"/>
  <c r="BC47" i="33"/>
  <c r="BC16" i="33"/>
  <c r="BC37" i="33"/>
  <c r="BC55" i="33"/>
  <c r="BC73" i="33"/>
  <c r="BC75" i="33"/>
  <c r="BC27" i="33"/>
  <c r="BC32" i="33"/>
  <c r="BC22" i="33"/>
  <c r="BC50" i="33"/>
  <c r="BC28" i="33"/>
  <c r="BC71" i="33"/>
  <c r="BC31" i="33"/>
  <c r="BC34" i="33"/>
  <c r="BC74" i="33"/>
  <c r="BC25" i="33"/>
  <c r="BC11" i="33"/>
  <c r="BC53" i="33"/>
  <c r="BC15" i="33"/>
  <c r="BC12" i="33"/>
  <c r="BC39" i="33"/>
  <c r="BC23" i="33"/>
  <c r="BC48" i="33"/>
  <c r="BC52" i="33"/>
  <c r="BC76" i="33"/>
  <c r="BC18" i="33"/>
  <c r="BC30" i="33"/>
  <c r="BC54" i="33"/>
  <c r="BC36" i="33"/>
  <c r="BC42" i="33"/>
  <c r="BC57" i="33"/>
  <c r="BC64" i="33"/>
  <c r="BC21" i="33"/>
  <c r="BC19" i="33"/>
  <c r="BC38" i="33"/>
  <c r="BC58" i="33"/>
  <c r="BC61" i="33"/>
  <c r="BC60" i="33"/>
  <c r="BC17" i="33"/>
  <c r="BC72" i="33"/>
  <c r="BD3" i="33"/>
  <c r="BE8" i="33"/>
  <c r="BF8" i="33" l="1"/>
  <c r="BE2" i="33"/>
  <c r="BC7" i="33"/>
  <c r="BD63" i="33"/>
  <c r="BD30" i="33"/>
  <c r="BD31" i="33"/>
  <c r="BD69" i="33"/>
  <c r="BD13" i="33"/>
  <c r="BD68" i="33"/>
  <c r="BD50" i="33"/>
  <c r="BD49" i="33"/>
  <c r="BD64" i="33"/>
  <c r="BD15" i="33"/>
  <c r="BD60" i="33"/>
  <c r="BD21" i="33"/>
  <c r="BD16" i="33"/>
  <c r="BD55" i="33"/>
  <c r="BD28" i="33"/>
  <c r="BD34" i="33"/>
  <c r="BD29" i="33"/>
  <c r="BD47" i="33"/>
  <c r="BD74" i="33"/>
  <c r="BD44" i="33"/>
  <c r="BD12" i="33"/>
  <c r="BD59" i="33"/>
  <c r="BD51" i="33"/>
  <c r="BD45" i="33"/>
  <c r="BD66" i="33"/>
  <c r="BD4" i="33"/>
  <c r="BD14" i="33"/>
  <c r="BD33" i="33"/>
  <c r="BD26" i="33"/>
  <c r="BD39" i="33"/>
  <c r="BD19" i="33"/>
  <c r="BD23" i="33"/>
  <c r="BD58" i="33"/>
  <c r="BD61" i="33"/>
  <c r="BD24" i="33"/>
  <c r="BD52" i="33"/>
  <c r="BD43" i="33"/>
  <c r="BD40" i="33"/>
  <c r="BD57" i="33"/>
  <c r="BD56" i="33"/>
  <c r="BD53" i="33"/>
  <c r="BD71" i="33"/>
  <c r="BD36" i="33"/>
  <c r="BD11" i="33"/>
  <c r="BD41" i="33"/>
  <c r="BD35" i="33"/>
  <c r="BD67" i="33"/>
  <c r="BD76" i="33"/>
  <c r="BD75" i="33"/>
  <c r="BD27" i="33"/>
  <c r="BD25" i="33"/>
  <c r="BD18" i="33"/>
  <c r="BD62" i="33"/>
  <c r="BD65" i="33"/>
  <c r="BD72" i="33"/>
  <c r="BD42" i="33"/>
  <c r="BD54" i="33"/>
  <c r="BD48" i="33"/>
  <c r="BD70" i="33"/>
  <c r="BD73" i="33"/>
  <c r="BD22" i="33"/>
  <c r="BD46" i="33"/>
  <c r="BD32" i="33"/>
  <c r="BD20" i="33"/>
  <c r="BD17" i="33"/>
  <c r="BD37" i="33"/>
  <c r="BD38" i="33"/>
  <c r="BD7" i="33" l="1"/>
  <c r="BE67" i="33"/>
  <c r="BH67" i="33" s="1"/>
  <c r="BE75" i="33"/>
  <c r="BH75" i="33" s="1"/>
  <c r="BE54" i="33"/>
  <c r="BH54" i="33" s="1"/>
  <c r="BE38" i="33"/>
  <c r="BH38" i="33" s="1"/>
  <c r="BE31" i="33"/>
  <c r="BH31" i="33" s="1"/>
  <c r="BE37" i="33"/>
  <c r="BH37" i="33" s="1"/>
  <c r="BE20" i="33"/>
  <c r="BH20" i="33" s="1"/>
  <c r="BE29" i="33"/>
  <c r="BH29" i="33" s="1"/>
  <c r="BE15" i="33"/>
  <c r="BH15" i="33" s="1"/>
  <c r="BE76" i="33"/>
  <c r="BH76" i="33" s="1"/>
  <c r="BE71" i="33"/>
  <c r="BH71" i="33" s="1"/>
  <c r="BE51" i="33"/>
  <c r="BH51" i="33" s="1"/>
  <c r="BE44" i="33"/>
  <c r="BH44" i="33" s="1"/>
  <c r="BE45" i="33"/>
  <c r="BH45" i="33" s="1"/>
  <c r="BE28" i="33"/>
  <c r="BH28" i="33" s="1"/>
  <c r="BE19" i="33"/>
  <c r="BH19" i="33" s="1"/>
  <c r="BE13" i="33"/>
  <c r="BH13" i="33" s="1"/>
  <c r="BE68" i="33"/>
  <c r="BH68" i="33" s="1"/>
  <c r="BE63" i="33"/>
  <c r="BH63" i="33" s="1"/>
  <c r="BE60" i="33"/>
  <c r="BH60" i="33" s="1"/>
  <c r="BE47" i="33"/>
  <c r="BH47" i="33" s="1"/>
  <c r="BE26" i="33"/>
  <c r="BH26" i="33" s="1"/>
  <c r="BE18" i="33"/>
  <c r="BH18" i="33" s="1"/>
  <c r="BE66" i="33"/>
  <c r="BH66" i="33" s="1"/>
  <c r="BE58" i="33"/>
  <c r="BH58" i="33" s="1"/>
  <c r="BE34" i="33"/>
  <c r="BH34" i="33" s="1"/>
  <c r="BE52" i="33"/>
  <c r="BH52" i="33" s="1"/>
  <c r="BE17" i="33"/>
  <c r="BH17" i="33" s="1"/>
  <c r="BE23" i="33"/>
  <c r="BH23" i="33" s="1"/>
  <c r="BE65" i="33"/>
  <c r="BH65" i="33" s="1"/>
  <c r="BE53" i="33"/>
  <c r="BH53" i="33" s="1"/>
  <c r="BE41" i="33"/>
  <c r="BH41" i="33" s="1"/>
  <c r="BE32" i="33"/>
  <c r="BH32" i="33" s="1"/>
  <c r="BE12" i="33"/>
  <c r="BH12" i="33" s="1"/>
  <c r="BE16" i="33"/>
  <c r="BH16" i="33" s="1"/>
  <c r="BE70" i="33"/>
  <c r="BH70" i="33" s="1"/>
  <c r="BE55" i="33"/>
  <c r="BH55" i="33" s="1"/>
  <c r="BE27" i="33"/>
  <c r="BH27" i="33" s="1"/>
  <c r="BE25" i="33"/>
  <c r="BH25" i="33" s="1"/>
  <c r="BE64" i="33"/>
  <c r="BH64" i="33" s="1"/>
  <c r="BE35" i="33"/>
  <c r="BH35" i="33" s="1"/>
  <c r="BE33" i="33"/>
  <c r="BH33" i="33" s="1"/>
  <c r="BE74" i="33"/>
  <c r="BH74" i="33" s="1"/>
  <c r="BE50" i="33"/>
  <c r="BH50" i="33" s="1"/>
  <c r="BE36" i="33"/>
  <c r="BH36" i="33" s="1"/>
  <c r="BE56" i="33"/>
  <c r="BH56" i="33" s="1"/>
  <c r="BE48" i="33"/>
  <c r="BH48" i="33" s="1"/>
  <c r="BE21" i="33"/>
  <c r="BH21" i="33" s="1"/>
  <c r="BE72" i="33"/>
  <c r="BH72" i="33" s="1"/>
  <c r="BE24" i="33"/>
  <c r="BH24" i="33" s="1"/>
  <c r="BE61" i="33"/>
  <c r="BH61" i="33" s="1"/>
  <c r="BE46" i="33"/>
  <c r="BH46" i="33" s="1"/>
  <c r="BE49" i="33"/>
  <c r="BH49" i="33" s="1"/>
  <c r="BE42" i="33"/>
  <c r="BH42" i="33" s="1"/>
  <c r="BE62" i="33"/>
  <c r="BH62" i="33" s="1"/>
  <c r="BE30" i="33"/>
  <c r="BH30" i="33" s="1"/>
  <c r="BE73" i="33"/>
  <c r="BH73" i="33" s="1"/>
  <c r="BE14" i="33"/>
  <c r="BE57" i="33"/>
  <c r="BH57" i="33" s="1"/>
  <c r="BE22" i="33"/>
  <c r="BH22" i="33" s="1"/>
  <c r="BE59" i="33"/>
  <c r="BH59" i="33" s="1"/>
  <c r="BE39" i="33"/>
  <c r="BH39" i="33" s="1"/>
  <c r="BE69" i="33"/>
  <c r="BH69" i="33" s="1"/>
  <c r="BE43" i="33"/>
  <c r="BH43" i="33" s="1"/>
  <c r="BE11" i="33"/>
  <c r="BH11" i="33" s="1"/>
  <c r="BE40" i="33"/>
  <c r="BH40" i="33" s="1"/>
  <c r="BG8" i="33"/>
  <c r="BF2" i="33"/>
  <c r="BE7" i="33" l="1"/>
  <c r="BH14" i="33"/>
  <c r="BH7" i="33" s="1"/>
  <c r="BF73" i="33"/>
  <c r="BF63" i="33"/>
  <c r="BF65" i="33"/>
  <c r="BF41" i="33"/>
  <c r="BF35" i="33"/>
  <c r="BF27" i="33"/>
  <c r="BF22" i="33"/>
  <c r="BF21" i="33"/>
  <c r="BF75" i="33"/>
  <c r="BF64" i="33"/>
  <c r="BF53" i="33"/>
  <c r="BF48" i="33"/>
  <c r="BF28" i="33"/>
  <c r="BF39" i="33"/>
  <c r="BF25" i="33"/>
  <c r="BF68" i="33"/>
  <c r="BF69" i="33"/>
  <c r="BF40" i="33"/>
  <c r="BF26" i="33"/>
  <c r="BF44" i="33"/>
  <c r="BF18" i="33"/>
  <c r="BF76" i="33"/>
  <c r="BF62" i="33"/>
  <c r="BF51" i="33"/>
  <c r="BF46" i="33"/>
  <c r="BF29" i="33"/>
  <c r="BF11" i="33"/>
  <c r="BF59" i="33"/>
  <c r="BF55" i="33"/>
  <c r="BF38" i="33"/>
  <c r="BF52" i="33"/>
  <c r="BF17" i="33"/>
  <c r="BF43" i="33"/>
  <c r="BF74" i="33"/>
  <c r="BF56" i="33"/>
  <c r="BF31" i="33"/>
  <c r="BF13" i="33"/>
  <c r="BF12" i="33"/>
  <c r="BF60" i="33"/>
  <c r="BF33" i="33"/>
  <c r="BF37" i="33"/>
  <c r="BF70" i="33"/>
  <c r="BF45" i="33"/>
  <c r="BF24" i="33"/>
  <c r="BF42" i="33"/>
  <c r="BF71" i="33"/>
  <c r="BF61" i="33"/>
  <c r="BF19" i="33"/>
  <c r="BF23" i="33"/>
  <c r="BF50" i="33"/>
  <c r="BF14" i="33"/>
  <c r="BF34" i="33"/>
  <c r="BF72" i="33"/>
  <c r="BF16" i="33"/>
  <c r="BF66" i="33"/>
  <c r="BF30" i="33"/>
  <c r="BF67" i="33"/>
  <c r="BF15" i="33"/>
  <c r="BF49" i="33"/>
  <c r="BF58" i="33"/>
  <c r="BF32" i="33"/>
  <c r="BF57" i="33"/>
  <c r="BF20" i="33"/>
  <c r="BF36" i="33"/>
  <c r="BF47" i="33"/>
  <c r="BF54" i="33"/>
  <c r="BH8" i="33"/>
  <c r="BG2" i="33"/>
  <c r="BF7" i="33" l="1"/>
  <c r="BI5" i="33"/>
  <c r="BG71" i="33"/>
  <c r="BG67" i="33"/>
  <c r="BG48" i="33"/>
  <c r="BG58" i="33"/>
  <c r="BG30" i="33"/>
  <c r="BG63" i="33"/>
  <c r="BG73" i="33"/>
  <c r="BG41" i="33"/>
  <c r="BG52" i="33"/>
  <c r="BG21" i="33"/>
  <c r="BG28" i="33"/>
  <c r="BG13" i="33"/>
  <c r="BG69" i="33"/>
  <c r="BG61" i="33"/>
  <c r="BG57" i="33"/>
  <c r="BG39" i="33"/>
  <c r="BG45" i="33"/>
  <c r="BG17" i="33"/>
  <c r="BG16" i="33"/>
  <c r="BG72" i="33"/>
  <c r="BG70" i="33"/>
  <c r="BG47" i="33"/>
  <c r="BG35" i="33"/>
  <c r="BG32" i="33"/>
  <c r="BG24" i="33"/>
  <c r="BG12" i="33"/>
  <c r="BG60" i="33"/>
  <c r="BG50" i="33"/>
  <c r="BG49" i="33"/>
  <c r="BG56" i="33"/>
  <c r="BG42" i="33"/>
  <c r="BG25" i="33"/>
  <c r="BG34" i="33"/>
  <c r="BG65" i="33"/>
  <c r="BG55" i="33"/>
  <c r="BG40" i="33"/>
  <c r="BG14" i="33"/>
  <c r="BG74" i="33"/>
  <c r="BG46" i="33"/>
  <c r="BG38" i="33"/>
  <c r="BG19" i="33"/>
  <c r="BG76" i="33"/>
  <c r="BG33" i="33"/>
  <c r="BG27" i="33"/>
  <c r="BG15" i="33"/>
  <c r="BG62" i="33"/>
  <c r="BG44" i="33"/>
  <c r="BG36" i="33"/>
  <c r="BG59" i="33"/>
  <c r="BG20" i="33"/>
  <c r="BG37" i="33"/>
  <c r="BG18" i="33"/>
  <c r="BG75" i="33"/>
  <c r="BG31" i="33"/>
  <c r="BG11" i="33"/>
  <c r="BG64" i="33"/>
  <c r="BG51" i="33"/>
  <c r="BG29" i="33"/>
  <c r="BG43" i="33"/>
  <c r="BG53" i="33"/>
  <c r="BG66" i="33"/>
  <c r="BG26" i="33"/>
  <c r="BG68" i="33"/>
  <c r="BG22" i="33"/>
  <c r="BG54" i="33"/>
  <c r="BG23" i="33"/>
  <c r="BH3" i="33"/>
  <c r="BI8" i="33"/>
  <c r="BG7" i="33" l="1"/>
  <c r="BJ5" i="33"/>
  <c r="BI3" i="33"/>
  <c r="BJ8" i="33"/>
  <c r="BI4" i="33"/>
  <c r="BI6" i="33" s="1"/>
  <c r="BJ6" i="33" l="1"/>
  <c r="BI32" i="33"/>
  <c r="BI58" i="33"/>
  <c r="BI49" i="33"/>
  <c r="BI53" i="33"/>
  <c r="BI40" i="33"/>
  <c r="BI73" i="33"/>
  <c r="BI72" i="33"/>
  <c r="BI34" i="33"/>
  <c r="BI14" i="33"/>
  <c r="BI65" i="33"/>
  <c r="BI64" i="33"/>
  <c r="BI42" i="33"/>
  <c r="BI24" i="33"/>
  <c r="BI45" i="33"/>
  <c r="BI54" i="33"/>
  <c r="BI63" i="33"/>
  <c r="BI13" i="33"/>
  <c r="BI31" i="33"/>
  <c r="BI56" i="33"/>
  <c r="BI15" i="33"/>
  <c r="BI47" i="33"/>
  <c r="BI17" i="33"/>
  <c r="BI60" i="33"/>
  <c r="BI12" i="33"/>
  <c r="BI51" i="33"/>
  <c r="BI52" i="33"/>
  <c r="BI38" i="33"/>
  <c r="BI67" i="33"/>
  <c r="BI68" i="33"/>
  <c r="BI62" i="33"/>
  <c r="BI76" i="33"/>
  <c r="BI30" i="33"/>
  <c r="BI20" i="33"/>
  <c r="BI57" i="33"/>
  <c r="BI55" i="33"/>
  <c r="BI59" i="33"/>
  <c r="BI50" i="33"/>
  <c r="BI43" i="33"/>
  <c r="BI18" i="33"/>
  <c r="BI44" i="33"/>
  <c r="BI70" i="33"/>
  <c r="BI46" i="33"/>
  <c r="BI19" i="33"/>
  <c r="BI66" i="33"/>
  <c r="BI16" i="33"/>
  <c r="BI33" i="33"/>
  <c r="BI71" i="33"/>
  <c r="BI28" i="33"/>
  <c r="BI48" i="33"/>
  <c r="BI11" i="33"/>
  <c r="BI74" i="33"/>
  <c r="BI69" i="33"/>
  <c r="BI37" i="33"/>
  <c r="BI21" i="33"/>
  <c r="BI25" i="33"/>
  <c r="BI39" i="33"/>
  <c r="BI36" i="33"/>
  <c r="BI23" i="33"/>
  <c r="BI22" i="33"/>
  <c r="BI27" i="33"/>
  <c r="BI35" i="33"/>
  <c r="BI41" i="33"/>
  <c r="BI26" i="33"/>
  <c r="BI29" i="33"/>
  <c r="BI75" i="33"/>
  <c r="BI61" i="33"/>
  <c r="BJ3" i="33"/>
  <c r="BK8" i="33"/>
  <c r="BI7" i="33" l="1"/>
  <c r="BJ73" i="33"/>
  <c r="BJ56" i="33"/>
  <c r="BJ70" i="33"/>
  <c r="BJ58" i="33"/>
  <c r="BJ50" i="33"/>
  <c r="BJ48" i="33"/>
  <c r="BJ21" i="33"/>
  <c r="BJ52" i="33"/>
  <c r="BJ41" i="33"/>
  <c r="BJ4" i="33"/>
  <c r="BJ44" i="33"/>
  <c r="BJ63" i="33"/>
  <c r="BJ33" i="33"/>
  <c r="BJ20" i="33"/>
  <c r="BJ59" i="33"/>
  <c r="BJ36" i="33"/>
  <c r="BJ60" i="33"/>
  <c r="BJ65" i="33"/>
  <c r="BJ34" i="33"/>
  <c r="BJ35" i="33"/>
  <c r="BJ14" i="33"/>
  <c r="BJ18" i="33"/>
  <c r="BJ12" i="33"/>
  <c r="BJ32" i="33"/>
  <c r="BJ46" i="33"/>
  <c r="BJ26" i="33"/>
  <c r="BJ75" i="33"/>
  <c r="BJ53" i="33"/>
  <c r="BJ55" i="33"/>
  <c r="BJ76" i="33"/>
  <c r="BJ19" i="33"/>
  <c r="BJ38" i="33"/>
  <c r="BJ42" i="33"/>
  <c r="BJ31" i="33"/>
  <c r="BJ15" i="33"/>
  <c r="BJ40" i="33"/>
  <c r="BJ57" i="33"/>
  <c r="BJ74" i="33"/>
  <c r="BJ49" i="33"/>
  <c r="BJ13" i="33"/>
  <c r="BJ27" i="33"/>
  <c r="BJ28" i="33"/>
  <c r="BJ17" i="33"/>
  <c r="BJ45" i="33"/>
  <c r="BJ39" i="33"/>
  <c r="BJ64" i="33"/>
  <c r="BJ47" i="33"/>
  <c r="BJ69" i="33"/>
  <c r="BJ54" i="33"/>
  <c r="BJ43" i="33"/>
  <c r="BJ23" i="33"/>
  <c r="BJ67" i="33"/>
  <c r="BJ71" i="33"/>
  <c r="BJ11" i="33"/>
  <c r="BJ68" i="33"/>
  <c r="BJ61" i="33"/>
  <c r="BJ30" i="33"/>
  <c r="BJ66" i="33"/>
  <c r="BJ37" i="33"/>
  <c r="BJ29" i="33"/>
  <c r="BJ51" i="33"/>
  <c r="BJ22" i="33"/>
  <c r="BJ25" i="33"/>
  <c r="BJ62" i="33"/>
  <c r="BJ72" i="33"/>
  <c r="BJ16" i="33"/>
  <c r="BJ24" i="33"/>
  <c r="BL8" i="33"/>
  <c r="BK2" i="33"/>
  <c r="BJ7" i="33" l="1"/>
  <c r="BK71" i="33"/>
  <c r="BN71" i="33" s="1"/>
  <c r="BK64" i="33"/>
  <c r="BN64" i="33" s="1"/>
  <c r="BK60" i="33"/>
  <c r="BN60" i="33" s="1"/>
  <c r="BK46" i="33"/>
  <c r="BN46" i="33" s="1"/>
  <c r="BK43" i="33"/>
  <c r="BN43" i="33" s="1"/>
  <c r="BK21" i="33"/>
  <c r="BN21" i="33" s="1"/>
  <c r="BK44" i="33"/>
  <c r="BN44" i="33" s="1"/>
  <c r="BK20" i="33"/>
  <c r="BN20" i="33" s="1"/>
  <c r="BK70" i="33"/>
  <c r="BN70" i="33" s="1"/>
  <c r="BK65" i="33"/>
  <c r="BN65" i="33" s="1"/>
  <c r="BK50" i="33"/>
  <c r="BN50" i="33" s="1"/>
  <c r="BK37" i="33"/>
  <c r="BN37" i="33" s="1"/>
  <c r="BK39" i="33"/>
  <c r="BN39" i="33" s="1"/>
  <c r="BK27" i="33"/>
  <c r="BN27" i="33" s="1"/>
  <c r="BK13" i="33"/>
  <c r="BK73" i="33"/>
  <c r="BN73" i="33" s="1"/>
  <c r="BK62" i="33"/>
  <c r="BN62" i="33" s="1"/>
  <c r="BK63" i="33"/>
  <c r="BN63" i="33" s="1"/>
  <c r="BK45" i="33"/>
  <c r="BN45" i="33" s="1"/>
  <c r="BK35" i="33"/>
  <c r="BN35" i="33" s="1"/>
  <c r="BK23" i="33"/>
  <c r="BN23" i="33" s="1"/>
  <c r="BK15" i="33"/>
  <c r="BN15" i="33" s="1"/>
  <c r="BK75" i="33"/>
  <c r="BN75" i="33" s="1"/>
  <c r="BK57" i="33"/>
  <c r="BN57" i="33" s="1"/>
  <c r="BK51" i="33"/>
  <c r="BN51" i="33" s="1"/>
  <c r="BK42" i="33"/>
  <c r="BN42" i="33" s="1"/>
  <c r="BK31" i="33"/>
  <c r="BN31" i="33" s="1"/>
  <c r="BK38" i="33"/>
  <c r="BN38" i="33" s="1"/>
  <c r="BK22" i="33"/>
  <c r="BN22" i="33" s="1"/>
  <c r="BK11" i="33"/>
  <c r="BN11" i="33" s="1"/>
  <c r="BK69" i="33"/>
  <c r="BN69" i="33" s="1"/>
  <c r="BK48" i="33"/>
  <c r="BN48" i="33" s="1"/>
  <c r="BK52" i="33"/>
  <c r="BN52" i="33" s="1"/>
  <c r="BK33" i="33"/>
  <c r="BN33" i="33" s="1"/>
  <c r="BK16" i="33"/>
  <c r="BN16" i="33" s="1"/>
  <c r="BK72" i="33"/>
  <c r="BN72" i="33" s="1"/>
  <c r="BK47" i="33"/>
  <c r="BN47" i="33" s="1"/>
  <c r="BK41" i="33"/>
  <c r="BN41" i="33" s="1"/>
  <c r="BK14" i="33"/>
  <c r="BN14" i="33" s="1"/>
  <c r="BK66" i="33"/>
  <c r="BN66" i="33" s="1"/>
  <c r="BK56" i="33"/>
  <c r="BN56" i="33" s="1"/>
  <c r="BK25" i="33"/>
  <c r="BN25" i="33" s="1"/>
  <c r="BK24" i="33"/>
  <c r="BN24" i="33" s="1"/>
  <c r="BK68" i="33"/>
  <c r="BN68" i="33" s="1"/>
  <c r="BK59" i="33"/>
  <c r="BN59" i="33" s="1"/>
  <c r="BK19" i="33"/>
  <c r="BN19" i="33" s="1"/>
  <c r="BK26" i="33"/>
  <c r="BN26" i="33" s="1"/>
  <c r="BK67" i="33"/>
  <c r="BN67" i="33" s="1"/>
  <c r="BK32" i="33"/>
  <c r="BN32" i="33" s="1"/>
  <c r="BK12" i="33"/>
  <c r="BN12" i="33" s="1"/>
  <c r="BK58" i="33"/>
  <c r="BN58" i="33" s="1"/>
  <c r="BK34" i="33"/>
  <c r="BN34" i="33" s="1"/>
  <c r="BK54" i="33"/>
  <c r="BN54" i="33" s="1"/>
  <c r="BK30" i="33"/>
  <c r="BN30" i="33" s="1"/>
  <c r="BK53" i="33"/>
  <c r="BN53" i="33" s="1"/>
  <c r="BK28" i="33"/>
  <c r="BN28" i="33" s="1"/>
  <c r="BK49" i="33"/>
  <c r="BN49" i="33" s="1"/>
  <c r="BK74" i="33"/>
  <c r="BN74" i="33" s="1"/>
  <c r="BK55" i="33"/>
  <c r="BN55" i="33" s="1"/>
  <c r="BK29" i="33"/>
  <c r="BN29" i="33" s="1"/>
  <c r="BK18" i="33"/>
  <c r="BN18" i="33" s="1"/>
  <c r="BK76" i="33"/>
  <c r="BN76" i="33" s="1"/>
  <c r="BK36" i="33"/>
  <c r="BN36" i="33" s="1"/>
  <c r="BK61" i="33"/>
  <c r="BN61" i="33" s="1"/>
  <c r="BK40" i="33"/>
  <c r="BN40" i="33" s="1"/>
  <c r="BK17" i="33"/>
  <c r="BN17" i="33" s="1"/>
  <c r="BM8" i="33"/>
  <c r="BL2" i="33"/>
  <c r="BK7" i="33" l="1"/>
  <c r="BN13" i="33"/>
  <c r="BN7" i="33" s="1"/>
  <c r="BL76" i="33"/>
  <c r="BL62" i="33"/>
  <c r="BL65" i="33"/>
  <c r="BL63" i="33"/>
  <c r="BL44" i="33"/>
  <c r="BL28" i="33"/>
  <c r="BL33" i="33"/>
  <c r="BL37" i="33"/>
  <c r="BL20" i="33"/>
  <c r="BL75" i="33"/>
  <c r="BL54" i="33"/>
  <c r="BL60" i="33"/>
  <c r="BL38" i="33"/>
  <c r="BL36" i="33"/>
  <c r="BL45" i="33"/>
  <c r="BL23" i="33"/>
  <c r="BL66" i="33"/>
  <c r="BL67" i="33"/>
  <c r="BL55" i="33"/>
  <c r="BL49" i="33"/>
  <c r="BL24" i="33"/>
  <c r="BL25" i="33"/>
  <c r="BL14" i="33"/>
  <c r="BL64" i="33"/>
  <c r="BL71" i="33"/>
  <c r="BL58" i="33"/>
  <c r="BL32" i="33"/>
  <c r="BL34" i="33"/>
  <c r="BL27" i="33"/>
  <c r="BL13" i="33"/>
  <c r="BL74" i="33"/>
  <c r="BL56" i="33"/>
  <c r="BL40" i="33"/>
  <c r="BL18" i="33"/>
  <c r="BL68" i="33"/>
  <c r="BL47" i="33"/>
  <c r="BL42" i="33"/>
  <c r="BL11" i="33"/>
  <c r="BL73" i="33"/>
  <c r="BL61" i="33"/>
  <c r="BL39" i="33"/>
  <c r="BL21" i="33"/>
  <c r="BL59" i="33"/>
  <c r="BL53" i="33"/>
  <c r="BL31" i="33"/>
  <c r="BL29" i="33"/>
  <c r="BL48" i="33"/>
  <c r="BL26" i="33"/>
  <c r="BL43" i="33"/>
  <c r="BL22" i="33"/>
  <c r="BL51" i="33"/>
  <c r="BL17" i="33"/>
  <c r="BL72" i="33"/>
  <c r="BL50" i="33"/>
  <c r="BL19" i="33"/>
  <c r="BL16" i="33"/>
  <c r="BL52" i="33"/>
  <c r="BL69" i="33"/>
  <c r="BL35" i="33"/>
  <c r="BL15" i="33"/>
  <c r="BL46" i="33"/>
  <c r="BL70" i="33"/>
  <c r="BL57" i="33"/>
  <c r="BL12" i="33"/>
  <c r="BL41" i="33"/>
  <c r="BL30" i="33"/>
  <c r="BN8" i="33"/>
  <c r="BM2" i="33"/>
  <c r="BM71" i="33" l="1"/>
  <c r="BM65" i="33"/>
  <c r="BM59" i="33"/>
  <c r="BM35" i="33"/>
  <c r="BM46" i="33"/>
  <c r="BM43" i="33"/>
  <c r="BM38" i="33"/>
  <c r="BM12" i="33"/>
  <c r="BM63" i="33"/>
  <c r="BM48" i="33"/>
  <c r="BM57" i="33"/>
  <c r="BM53" i="33"/>
  <c r="BM34" i="33"/>
  <c r="BM29" i="33"/>
  <c r="BM26" i="33"/>
  <c r="BM73" i="33"/>
  <c r="BM75" i="33"/>
  <c r="BM55" i="33"/>
  <c r="BM39" i="33"/>
  <c r="BM42" i="33"/>
  <c r="BM21" i="33"/>
  <c r="BM27" i="33"/>
  <c r="BM15" i="33"/>
  <c r="BM66" i="33"/>
  <c r="BM74" i="33"/>
  <c r="BM58" i="33"/>
  <c r="BM41" i="33"/>
  <c r="BM36" i="33"/>
  <c r="BM25" i="33"/>
  <c r="BM13" i="33"/>
  <c r="BM70" i="33"/>
  <c r="BM64" i="33"/>
  <c r="BM37" i="33"/>
  <c r="BM30" i="33"/>
  <c r="BM11" i="33"/>
  <c r="BM62" i="33"/>
  <c r="BM60" i="33"/>
  <c r="BM45" i="33"/>
  <c r="BM44" i="33"/>
  <c r="BM76" i="33"/>
  <c r="BM56" i="33"/>
  <c r="BM28" i="33"/>
  <c r="BM22" i="33"/>
  <c r="BM72" i="33"/>
  <c r="BM51" i="33"/>
  <c r="BM24" i="33"/>
  <c r="BM20" i="33"/>
  <c r="BM69" i="33"/>
  <c r="BM33" i="33"/>
  <c r="BM17" i="33"/>
  <c r="BM68" i="33"/>
  <c r="BM14" i="33"/>
  <c r="BM50" i="33"/>
  <c r="BM67" i="33"/>
  <c r="BM40" i="33"/>
  <c r="BM16" i="33"/>
  <c r="BM61" i="33"/>
  <c r="BM47" i="33"/>
  <c r="BM19" i="33"/>
  <c r="BM31" i="33"/>
  <c r="BM52" i="33"/>
  <c r="BM32" i="33"/>
  <c r="BM54" i="33"/>
  <c r="BM49" i="33"/>
  <c r="BM18" i="33"/>
  <c r="BM23" i="33"/>
  <c r="BN3" i="33"/>
  <c r="BO8" i="33"/>
  <c r="BL7" i="33"/>
  <c r="BO5" i="33"/>
  <c r="BO3" i="33" l="1"/>
  <c r="BP8" i="33"/>
  <c r="BO4" i="33"/>
  <c r="BO6" i="33" s="1"/>
  <c r="BM7" i="33"/>
  <c r="BP5" i="33"/>
  <c r="BP6" i="33" l="1"/>
  <c r="BO44" i="33"/>
  <c r="BO49" i="33"/>
  <c r="BO65" i="33"/>
  <c r="BO12" i="33"/>
  <c r="BO60" i="33"/>
  <c r="BO34" i="33"/>
  <c r="BO55" i="33"/>
  <c r="BO69" i="33"/>
  <c r="BO27" i="33"/>
  <c r="BO71" i="33"/>
  <c r="BO23" i="33"/>
  <c r="BO14" i="33"/>
  <c r="BO21" i="33"/>
  <c r="BO33" i="33"/>
  <c r="BO38" i="33"/>
  <c r="BO63" i="33"/>
  <c r="BO51" i="33"/>
  <c r="BO24" i="33"/>
  <c r="BO58" i="33"/>
  <c r="BO76" i="33"/>
  <c r="BO26" i="33"/>
  <c r="BO19" i="33"/>
  <c r="BO70" i="33"/>
  <c r="BO36" i="33"/>
  <c r="BO59" i="33"/>
  <c r="BO15" i="33"/>
  <c r="BO67" i="33"/>
  <c r="BO42" i="33"/>
  <c r="BO61" i="33"/>
  <c r="BO48" i="33"/>
  <c r="BO50" i="33"/>
  <c r="BO28" i="33"/>
  <c r="BO22" i="33"/>
  <c r="BO66" i="33"/>
  <c r="BO45" i="33"/>
  <c r="BO31" i="33"/>
  <c r="BO39" i="33"/>
  <c r="BO41" i="33"/>
  <c r="BO13" i="33"/>
  <c r="BO17" i="33"/>
  <c r="BO68" i="33"/>
  <c r="BO53" i="33"/>
  <c r="BO75" i="33"/>
  <c r="BO43" i="33"/>
  <c r="BO56" i="33"/>
  <c r="BO73" i="33"/>
  <c r="BO29" i="33"/>
  <c r="BO47" i="33"/>
  <c r="BO32" i="33"/>
  <c r="BO30" i="33"/>
  <c r="BO62" i="33"/>
  <c r="BO40" i="33"/>
  <c r="BO64" i="33"/>
  <c r="BO74" i="33"/>
  <c r="BO54" i="33"/>
  <c r="BO52" i="33"/>
  <c r="BO37" i="33"/>
  <c r="BO11" i="33"/>
  <c r="BO35" i="33"/>
  <c r="BO46" i="33"/>
  <c r="BO18" i="33"/>
  <c r="BO20" i="33"/>
  <c r="BO16" i="33"/>
  <c r="BO57" i="33"/>
  <c r="BO72" i="33"/>
  <c r="BO25" i="33"/>
  <c r="BP3" i="33"/>
  <c r="BQ8" i="33"/>
  <c r="BO7" i="33" l="1"/>
  <c r="BR8" i="33"/>
  <c r="BQ2" i="33"/>
  <c r="BP16" i="33"/>
  <c r="BP30" i="33"/>
  <c r="BP37" i="33"/>
  <c r="BP67" i="33"/>
  <c r="BP66" i="33"/>
  <c r="BP25" i="33"/>
  <c r="BP40" i="33"/>
  <c r="BP58" i="33"/>
  <c r="BP54" i="33"/>
  <c r="BP74" i="33"/>
  <c r="BP24" i="33"/>
  <c r="BP70" i="33"/>
  <c r="BP21" i="33"/>
  <c r="BP62" i="33"/>
  <c r="BP34" i="33"/>
  <c r="BP36" i="33"/>
  <c r="BP47" i="33"/>
  <c r="BP73" i="33"/>
  <c r="BP76" i="33"/>
  <c r="BP50" i="33"/>
  <c r="BP35" i="33"/>
  <c r="BP33" i="33"/>
  <c r="BP43" i="33"/>
  <c r="BP49" i="33"/>
  <c r="BP60" i="33"/>
  <c r="BP59" i="33"/>
  <c r="BP38" i="33"/>
  <c r="BP55" i="33"/>
  <c r="BP26" i="33"/>
  <c r="BP75" i="33"/>
  <c r="BP45" i="33"/>
  <c r="BP15" i="33"/>
  <c r="BP19" i="33"/>
  <c r="BP48" i="33"/>
  <c r="BP22" i="33"/>
  <c r="BP63" i="33"/>
  <c r="BP13" i="33"/>
  <c r="BP46" i="33"/>
  <c r="BP42" i="33"/>
  <c r="BP4" i="33"/>
  <c r="BP51" i="33"/>
  <c r="BP31" i="33"/>
  <c r="BP28" i="33"/>
  <c r="BP32" i="33"/>
  <c r="BP69" i="33"/>
  <c r="BP44" i="33"/>
  <c r="BP68" i="33"/>
  <c r="BP23" i="33"/>
  <c r="BP65" i="33"/>
  <c r="BP18" i="33"/>
  <c r="BP71" i="33"/>
  <c r="BP27" i="33"/>
  <c r="BP52" i="33"/>
  <c r="BP12" i="33"/>
  <c r="BP53" i="33"/>
  <c r="BP11" i="33"/>
  <c r="BP61" i="33"/>
  <c r="BP29" i="33"/>
  <c r="BP20" i="33"/>
  <c r="BP41" i="33"/>
  <c r="BP64" i="33"/>
  <c r="BP39" i="33"/>
  <c r="BP56" i="33"/>
  <c r="BP14" i="33"/>
  <c r="BP17" i="33"/>
  <c r="BP57" i="33"/>
  <c r="BP72" i="33"/>
  <c r="BP7" i="33" l="1"/>
  <c r="BQ71" i="33"/>
  <c r="BT71" i="33" s="1"/>
  <c r="BQ53" i="33"/>
  <c r="BT53" i="33" s="1"/>
  <c r="BQ59" i="33"/>
  <c r="BT59" i="33" s="1"/>
  <c r="BQ38" i="33"/>
  <c r="BT38" i="33" s="1"/>
  <c r="BQ31" i="33"/>
  <c r="BT31" i="33" s="1"/>
  <c r="BQ33" i="33"/>
  <c r="BT33" i="33" s="1"/>
  <c r="BQ12" i="33"/>
  <c r="BT12" i="33" s="1"/>
  <c r="BQ13" i="33"/>
  <c r="BT13" i="33" s="1"/>
  <c r="BQ72" i="33"/>
  <c r="BT72" i="33" s="1"/>
  <c r="BQ68" i="33"/>
  <c r="BT68" i="33" s="1"/>
  <c r="BQ61" i="33"/>
  <c r="BT61" i="33" s="1"/>
  <c r="BQ43" i="33"/>
  <c r="BT43" i="33" s="1"/>
  <c r="BQ28" i="33"/>
  <c r="BT28" i="33" s="1"/>
  <c r="BQ21" i="33"/>
  <c r="BT21" i="33" s="1"/>
  <c r="BQ24" i="33"/>
  <c r="BT24" i="33" s="1"/>
  <c r="BQ70" i="33"/>
  <c r="BT70" i="33" s="1"/>
  <c r="BQ55" i="33"/>
  <c r="BT55" i="33" s="1"/>
  <c r="BQ63" i="33"/>
  <c r="BT63" i="33" s="1"/>
  <c r="BQ34" i="33"/>
  <c r="BT34" i="33" s="1"/>
  <c r="BQ23" i="33"/>
  <c r="BT23" i="33" s="1"/>
  <c r="BQ39" i="33"/>
  <c r="BT39" i="33" s="1"/>
  <c r="BQ18" i="33"/>
  <c r="BT18" i="33" s="1"/>
  <c r="BQ73" i="33"/>
  <c r="BT73" i="33" s="1"/>
  <c r="BQ57" i="33"/>
  <c r="BT57" i="33" s="1"/>
  <c r="BQ46" i="33"/>
  <c r="BT46" i="33" s="1"/>
  <c r="BQ47" i="33"/>
  <c r="BT47" i="33" s="1"/>
  <c r="BQ37" i="33"/>
  <c r="BT37" i="33" s="1"/>
  <c r="BQ29" i="33"/>
  <c r="BT29" i="33" s="1"/>
  <c r="BQ14" i="33"/>
  <c r="BT14" i="33" s="1"/>
  <c r="BQ74" i="33"/>
  <c r="BT74" i="33" s="1"/>
  <c r="BQ51" i="33"/>
  <c r="BT51" i="33" s="1"/>
  <c r="BQ42" i="33"/>
  <c r="BT42" i="33" s="1"/>
  <c r="BQ27" i="33"/>
  <c r="BT27" i="33" s="1"/>
  <c r="BQ11" i="33"/>
  <c r="BQ76" i="33"/>
  <c r="BT76" i="33" s="1"/>
  <c r="BQ50" i="33"/>
  <c r="BT50" i="33" s="1"/>
  <c r="BQ58" i="33"/>
  <c r="BT58" i="33" s="1"/>
  <c r="BQ25" i="33"/>
  <c r="BT25" i="33" s="1"/>
  <c r="BQ75" i="33"/>
  <c r="BT75" i="33" s="1"/>
  <c r="BQ64" i="33"/>
  <c r="BT64" i="33" s="1"/>
  <c r="BQ32" i="33"/>
  <c r="BT32" i="33" s="1"/>
  <c r="BQ15" i="33"/>
  <c r="BT15" i="33" s="1"/>
  <c r="BQ66" i="33"/>
  <c r="BT66" i="33" s="1"/>
  <c r="BQ48" i="33"/>
  <c r="BT48" i="33" s="1"/>
  <c r="BQ30" i="33"/>
  <c r="BT30" i="33" s="1"/>
  <c r="BQ35" i="33"/>
  <c r="BT35" i="33" s="1"/>
  <c r="BQ56" i="33"/>
  <c r="BT56" i="33" s="1"/>
  <c r="BQ36" i="33"/>
  <c r="BT36" i="33" s="1"/>
  <c r="BQ41" i="33"/>
  <c r="BT41" i="33" s="1"/>
  <c r="BQ49" i="33"/>
  <c r="BT49" i="33" s="1"/>
  <c r="BQ60" i="33"/>
  <c r="BT60" i="33" s="1"/>
  <c r="BQ26" i="33"/>
  <c r="BT26" i="33" s="1"/>
  <c r="BQ54" i="33"/>
  <c r="BT54" i="33" s="1"/>
  <c r="BQ22" i="33"/>
  <c r="BT22" i="33" s="1"/>
  <c r="BQ44" i="33"/>
  <c r="BT44" i="33" s="1"/>
  <c r="BQ40" i="33"/>
  <c r="BT40" i="33" s="1"/>
  <c r="BQ67" i="33"/>
  <c r="BT67" i="33" s="1"/>
  <c r="BQ52" i="33"/>
  <c r="BT52" i="33" s="1"/>
  <c r="BQ20" i="33"/>
  <c r="BT20" i="33" s="1"/>
  <c r="BQ65" i="33"/>
  <c r="BT65" i="33" s="1"/>
  <c r="BQ19" i="33"/>
  <c r="BT19" i="33" s="1"/>
  <c r="BQ17" i="33"/>
  <c r="BT17" i="33" s="1"/>
  <c r="BQ62" i="33"/>
  <c r="BT62" i="33" s="1"/>
  <c r="BQ45" i="33"/>
  <c r="BT45" i="33" s="1"/>
  <c r="BQ69" i="33"/>
  <c r="BT69" i="33" s="1"/>
  <c r="BQ16" i="33"/>
  <c r="BT16" i="33" s="1"/>
  <c r="BS8" i="33"/>
  <c r="BR2" i="33"/>
  <c r="BR74" i="33" l="1"/>
  <c r="BR63" i="33"/>
  <c r="BR61" i="33"/>
  <c r="BR53" i="33"/>
  <c r="BR50" i="33"/>
  <c r="BR37" i="33"/>
  <c r="BR15" i="33"/>
  <c r="BR22" i="33"/>
  <c r="BR14" i="33"/>
  <c r="BR66" i="33"/>
  <c r="BR72" i="33"/>
  <c r="BR51" i="33"/>
  <c r="BR48" i="33"/>
  <c r="BR32" i="33"/>
  <c r="BR34" i="33"/>
  <c r="BR11" i="33"/>
  <c r="BR59" i="33"/>
  <c r="BR75" i="33"/>
  <c r="BR62" i="33"/>
  <c r="BR43" i="33"/>
  <c r="BR28" i="33"/>
  <c r="BR13" i="33"/>
  <c r="BR18" i="33"/>
  <c r="BR69" i="33"/>
  <c r="BR57" i="33"/>
  <c r="BR55" i="33"/>
  <c r="BR40" i="33"/>
  <c r="BR35" i="33"/>
  <c r="BR29" i="33"/>
  <c r="BR21" i="33"/>
  <c r="BR68" i="33"/>
  <c r="BR49" i="33"/>
  <c r="BR38" i="33"/>
  <c r="BR25" i="33"/>
  <c r="BR65" i="33"/>
  <c r="BR46" i="33"/>
  <c r="BR23" i="33"/>
  <c r="BR16" i="33"/>
  <c r="BR70" i="33"/>
  <c r="BR60" i="33"/>
  <c r="BR36" i="33"/>
  <c r="BR39" i="33"/>
  <c r="BR73" i="33"/>
  <c r="BR54" i="33"/>
  <c r="BR42" i="33"/>
  <c r="BR33" i="33"/>
  <c r="BR47" i="33"/>
  <c r="BR27" i="33"/>
  <c r="BR41" i="33"/>
  <c r="BR67" i="33"/>
  <c r="BR17" i="33"/>
  <c r="BR76" i="33"/>
  <c r="BR52" i="33"/>
  <c r="BR31" i="33"/>
  <c r="BR58" i="33"/>
  <c r="BR30" i="33"/>
  <c r="BR20" i="33"/>
  <c r="BR24" i="33"/>
  <c r="BR19" i="33"/>
  <c r="BR71" i="33"/>
  <c r="BR26" i="33"/>
  <c r="BR12" i="33"/>
  <c r="BR44" i="33"/>
  <c r="BR45" i="33"/>
  <c r="BR64" i="33"/>
  <c r="BR56" i="33"/>
  <c r="BT8" i="33"/>
  <c r="BS2" i="33"/>
  <c r="BQ7" i="33"/>
  <c r="BT11" i="33"/>
  <c r="BT7" i="33" s="1"/>
  <c r="BR7" i="33" l="1"/>
  <c r="BU5" i="33"/>
  <c r="BT3" i="33"/>
  <c r="BU8" i="33"/>
  <c r="BS60" i="33"/>
  <c r="BS66" i="33"/>
  <c r="BS53" i="33"/>
  <c r="BS57" i="33"/>
  <c r="BS40" i="33"/>
  <c r="BS43" i="33"/>
  <c r="BS25" i="33"/>
  <c r="BS19" i="33"/>
  <c r="BS71" i="33"/>
  <c r="BS74" i="33"/>
  <c r="BS59" i="33"/>
  <c r="BS41" i="33"/>
  <c r="BS38" i="33"/>
  <c r="BS32" i="33"/>
  <c r="BS11" i="33"/>
  <c r="BS12" i="33"/>
  <c r="BS76" i="33"/>
  <c r="BS67" i="33"/>
  <c r="BS54" i="33"/>
  <c r="BS37" i="33"/>
  <c r="BS30" i="33"/>
  <c r="BS23" i="33"/>
  <c r="BS18" i="33"/>
  <c r="BS72" i="33"/>
  <c r="BS58" i="33"/>
  <c r="BS52" i="33"/>
  <c r="BS39" i="33"/>
  <c r="BS22" i="33"/>
  <c r="BS21" i="33"/>
  <c r="BS34" i="33"/>
  <c r="BS65" i="33"/>
  <c r="BS47" i="33"/>
  <c r="BS45" i="33"/>
  <c r="BS48" i="33"/>
  <c r="BS63" i="33"/>
  <c r="BS46" i="33"/>
  <c r="BS42" i="33"/>
  <c r="BS13" i="33"/>
  <c r="BS61" i="33"/>
  <c r="BS35" i="33"/>
  <c r="BS29" i="33"/>
  <c r="BS16" i="33"/>
  <c r="BS75" i="33"/>
  <c r="BS56" i="33"/>
  <c r="BS31" i="33"/>
  <c r="BS27" i="33"/>
  <c r="BS73" i="33"/>
  <c r="BS36" i="33"/>
  <c r="BS15" i="33"/>
  <c r="BS69" i="33"/>
  <c r="BS26" i="33"/>
  <c r="BS50" i="33"/>
  <c r="BS49" i="33"/>
  <c r="BS51" i="33"/>
  <c r="BS28" i="33"/>
  <c r="BS24" i="33"/>
  <c r="BS14" i="33"/>
  <c r="BS62" i="33"/>
  <c r="BS17" i="33"/>
  <c r="BS55" i="33"/>
  <c r="BS33" i="33"/>
  <c r="BS44" i="33"/>
  <c r="BS64" i="33"/>
  <c r="BS20" i="33"/>
  <c r="BS70" i="33"/>
  <c r="BS68" i="33"/>
  <c r="BU3" i="33" l="1"/>
  <c r="BU4" i="33"/>
  <c r="BU6" i="33" s="1"/>
  <c r="BV8" i="33"/>
  <c r="BS7" i="33"/>
  <c r="BV5" i="33"/>
  <c r="BU33" i="33" l="1"/>
  <c r="BV6" i="33"/>
  <c r="BU27" i="33"/>
  <c r="BU18" i="33"/>
  <c r="BU28" i="33"/>
  <c r="BU76" i="33"/>
  <c r="BU60" i="33"/>
  <c r="BU73" i="33"/>
  <c r="BU21" i="33"/>
  <c r="BU39" i="33"/>
  <c r="BU41" i="33"/>
  <c r="BU49" i="33"/>
  <c r="BU34" i="33"/>
  <c r="BU48" i="33"/>
  <c r="BU54" i="33"/>
  <c r="BU31" i="33"/>
  <c r="BU65" i="33"/>
  <c r="BU37" i="33"/>
  <c r="BU25" i="33"/>
  <c r="BU36" i="33"/>
  <c r="BU75" i="33"/>
  <c r="BU57" i="33"/>
  <c r="BU68" i="33"/>
  <c r="BU26" i="33"/>
  <c r="BU17" i="33"/>
  <c r="BU22" i="33"/>
  <c r="BU15" i="33"/>
  <c r="BU50" i="33"/>
  <c r="BU46" i="33"/>
  <c r="BU16" i="33"/>
  <c r="BU40" i="33"/>
  <c r="BU52" i="33"/>
  <c r="BU55" i="33"/>
  <c r="BU38" i="33"/>
  <c r="BU44" i="33"/>
  <c r="BU69" i="33"/>
  <c r="BU35" i="33"/>
  <c r="BU71" i="33"/>
  <c r="BU62" i="33"/>
  <c r="BU58" i="33"/>
  <c r="BU32" i="33"/>
  <c r="BU43" i="33"/>
  <c r="BU72" i="33"/>
  <c r="BU66" i="33"/>
  <c r="BU59" i="33"/>
  <c r="BU67" i="33"/>
  <c r="BU20" i="33"/>
  <c r="BU47" i="33"/>
  <c r="BU42" i="33"/>
  <c r="BU11" i="33"/>
  <c r="BU51" i="33"/>
  <c r="BU61" i="33"/>
  <c r="BU56" i="33"/>
  <c r="BU63" i="33"/>
  <c r="BU14" i="33"/>
  <c r="BU24" i="33"/>
  <c r="BU64" i="33"/>
  <c r="BU74" i="33"/>
  <c r="BU29" i="33"/>
  <c r="BU45" i="33"/>
  <c r="BU12" i="33"/>
  <c r="BU70" i="33"/>
  <c r="BU23" i="33"/>
  <c r="BU13" i="33"/>
  <c r="BU53" i="33"/>
  <c r="BU19" i="33"/>
  <c r="BU30" i="33"/>
  <c r="BV3" i="33"/>
  <c r="BW8" i="33"/>
  <c r="BX8" i="33" l="1"/>
  <c r="BW2" i="33"/>
  <c r="BU7" i="33"/>
  <c r="BV46" i="33"/>
  <c r="BV63" i="33"/>
  <c r="BV21" i="33"/>
  <c r="BV69" i="33"/>
  <c r="BV31" i="33"/>
  <c r="BV60" i="33"/>
  <c r="BV72" i="33"/>
  <c r="BV18" i="33"/>
  <c r="BV64" i="33"/>
  <c r="BV43" i="33"/>
  <c r="BV42" i="33"/>
  <c r="BV12" i="33"/>
  <c r="BV44" i="33"/>
  <c r="BV15" i="33"/>
  <c r="BV19" i="33"/>
  <c r="BV51" i="33"/>
  <c r="BV59" i="33"/>
  <c r="BV52" i="33"/>
  <c r="BV29" i="33"/>
  <c r="BV20" i="33"/>
  <c r="BV40" i="33"/>
  <c r="BV38" i="33"/>
  <c r="BV17" i="33"/>
  <c r="BV67" i="33"/>
  <c r="BV45" i="33"/>
  <c r="BV28" i="33"/>
  <c r="BV11" i="33"/>
  <c r="BV55" i="33"/>
  <c r="BV68" i="33"/>
  <c r="BV66" i="33"/>
  <c r="BV76" i="33"/>
  <c r="BV35" i="33"/>
  <c r="BV61" i="33"/>
  <c r="BV33" i="33"/>
  <c r="BV23" i="33"/>
  <c r="BV75" i="33"/>
  <c r="BV62" i="33"/>
  <c r="BV71" i="33"/>
  <c r="BV47" i="33"/>
  <c r="BV30" i="33"/>
  <c r="BV32" i="33"/>
  <c r="BV37" i="33"/>
  <c r="BV39" i="33"/>
  <c r="BV50" i="33"/>
  <c r="BV16" i="33"/>
  <c r="BV70" i="33"/>
  <c r="BV27" i="33"/>
  <c r="BV53" i="33"/>
  <c r="BV24" i="33"/>
  <c r="BV13" i="33"/>
  <c r="BV26" i="33"/>
  <c r="BV74" i="33"/>
  <c r="BV58" i="33"/>
  <c r="BV36" i="33"/>
  <c r="BV73" i="33"/>
  <c r="BV25" i="33"/>
  <c r="BV34" i="33"/>
  <c r="BV41" i="33"/>
  <c r="BV57" i="33"/>
  <c r="BV54" i="33"/>
  <c r="BV56" i="33"/>
  <c r="BV48" i="33"/>
  <c r="BV14" i="33"/>
  <c r="BV49" i="33"/>
  <c r="BV22" i="33"/>
  <c r="BV4" i="33"/>
  <c r="BV65" i="33"/>
  <c r="BV7" i="33" l="1"/>
  <c r="BW73" i="33"/>
  <c r="BZ73" i="33" s="1"/>
  <c r="BW72" i="33"/>
  <c r="BZ72" i="33" s="1"/>
  <c r="BW51" i="33"/>
  <c r="BZ51" i="33" s="1"/>
  <c r="BW45" i="33"/>
  <c r="BZ45" i="33" s="1"/>
  <c r="BW46" i="33"/>
  <c r="BZ46" i="33" s="1"/>
  <c r="BW26" i="33"/>
  <c r="BZ26" i="33" s="1"/>
  <c r="BW27" i="33"/>
  <c r="BZ27" i="33" s="1"/>
  <c r="BW15" i="33"/>
  <c r="BW74" i="33"/>
  <c r="BZ74" i="33" s="1"/>
  <c r="BW57" i="33"/>
  <c r="BZ57" i="33" s="1"/>
  <c r="BW65" i="33"/>
  <c r="BZ65" i="33" s="1"/>
  <c r="BW44" i="33"/>
  <c r="BZ44" i="33" s="1"/>
  <c r="BW41" i="33"/>
  <c r="BZ41" i="33" s="1"/>
  <c r="BW24" i="33"/>
  <c r="BZ24" i="33" s="1"/>
  <c r="BW21" i="33"/>
  <c r="BZ21" i="33" s="1"/>
  <c r="BW68" i="33"/>
  <c r="BZ68" i="33" s="1"/>
  <c r="BW53" i="33"/>
  <c r="BZ53" i="33" s="1"/>
  <c r="BW62" i="33"/>
  <c r="BZ62" i="33" s="1"/>
  <c r="BW40" i="33"/>
  <c r="BZ40" i="33" s="1"/>
  <c r="BW39" i="33"/>
  <c r="BZ39" i="33" s="1"/>
  <c r="BW28" i="33"/>
  <c r="BZ28" i="33" s="1"/>
  <c r="BW17" i="33"/>
  <c r="BZ17" i="33" s="1"/>
  <c r="BW67" i="33"/>
  <c r="BZ67" i="33" s="1"/>
  <c r="BW56" i="33"/>
  <c r="BZ56" i="33" s="1"/>
  <c r="BW47" i="33"/>
  <c r="BZ47" i="33" s="1"/>
  <c r="BW60" i="33"/>
  <c r="BZ60" i="33" s="1"/>
  <c r="BW49" i="33"/>
  <c r="BZ49" i="33" s="1"/>
  <c r="BW38" i="33"/>
  <c r="BZ38" i="33" s="1"/>
  <c r="BW31" i="33"/>
  <c r="BZ31" i="33" s="1"/>
  <c r="BW30" i="33"/>
  <c r="BZ30" i="33" s="1"/>
  <c r="BW69" i="33"/>
  <c r="BZ69" i="33" s="1"/>
  <c r="BW52" i="33"/>
  <c r="BZ52" i="33" s="1"/>
  <c r="BW35" i="33"/>
  <c r="BZ35" i="33" s="1"/>
  <c r="BW20" i="33"/>
  <c r="BZ20" i="33" s="1"/>
  <c r="BW12" i="33"/>
  <c r="BZ12" i="33" s="1"/>
  <c r="BW61" i="33"/>
  <c r="BZ61" i="33" s="1"/>
  <c r="BW48" i="33"/>
  <c r="BZ48" i="33" s="1"/>
  <c r="BW22" i="33"/>
  <c r="BZ22" i="33" s="1"/>
  <c r="BW14" i="33"/>
  <c r="BZ14" i="33" s="1"/>
  <c r="BW64" i="33"/>
  <c r="BZ64" i="33" s="1"/>
  <c r="BW59" i="33"/>
  <c r="BZ59" i="33" s="1"/>
  <c r="BW37" i="33"/>
  <c r="BZ37" i="33" s="1"/>
  <c r="BW43" i="33"/>
  <c r="BZ43" i="33" s="1"/>
  <c r="BW58" i="33"/>
  <c r="BZ58" i="33" s="1"/>
  <c r="BW34" i="33"/>
  <c r="BZ34" i="33" s="1"/>
  <c r="BW11" i="33"/>
  <c r="BZ11" i="33" s="1"/>
  <c r="BW63" i="33"/>
  <c r="BZ63" i="33" s="1"/>
  <c r="BW29" i="33"/>
  <c r="BZ29" i="33" s="1"/>
  <c r="BW76" i="33"/>
  <c r="BZ76" i="33" s="1"/>
  <c r="BW55" i="33"/>
  <c r="BZ55" i="33" s="1"/>
  <c r="BW19" i="33"/>
  <c r="BZ19" i="33" s="1"/>
  <c r="BW75" i="33"/>
  <c r="BZ75" i="33" s="1"/>
  <c r="BW36" i="33"/>
  <c r="BZ36" i="33" s="1"/>
  <c r="BW25" i="33"/>
  <c r="BZ25" i="33" s="1"/>
  <c r="BW50" i="33"/>
  <c r="BZ50" i="33" s="1"/>
  <c r="BW33" i="33"/>
  <c r="BZ33" i="33" s="1"/>
  <c r="BW71" i="33"/>
  <c r="BZ71" i="33" s="1"/>
  <c r="BW32" i="33"/>
  <c r="BZ32" i="33" s="1"/>
  <c r="BW16" i="33"/>
  <c r="BZ16" i="33" s="1"/>
  <c r="BW70" i="33"/>
  <c r="BZ70" i="33" s="1"/>
  <c r="BW23" i="33"/>
  <c r="BZ23" i="33" s="1"/>
  <c r="BW13" i="33"/>
  <c r="BZ13" i="33" s="1"/>
  <c r="BW18" i="33"/>
  <c r="BZ18" i="33" s="1"/>
  <c r="BW42" i="33"/>
  <c r="BZ42" i="33" s="1"/>
  <c r="BW54" i="33"/>
  <c r="BZ54" i="33" s="1"/>
  <c r="BW66" i="33"/>
  <c r="BZ66" i="33" s="1"/>
  <c r="BY8" i="33"/>
  <c r="BX2" i="33"/>
  <c r="BX72" i="33" l="1"/>
  <c r="BX65" i="33"/>
  <c r="BX56" i="33"/>
  <c r="BX63" i="33"/>
  <c r="BX39" i="33"/>
  <c r="BX30" i="33"/>
  <c r="BX46" i="33"/>
  <c r="BX57" i="33"/>
  <c r="BX52" i="33"/>
  <c r="BX53" i="33"/>
  <c r="BX49" i="33"/>
  <c r="BX76" i="33"/>
  <c r="BX67" i="33"/>
  <c r="BX62" i="33"/>
  <c r="BX42" i="33"/>
  <c r="BX35" i="33"/>
  <c r="BX17" i="33"/>
  <c r="BX18" i="33"/>
  <c r="BX15" i="33"/>
  <c r="BX69" i="33"/>
  <c r="BX43" i="33"/>
  <c r="BX73" i="33"/>
  <c r="BX51" i="33"/>
  <c r="BX28" i="33"/>
  <c r="BX23" i="33"/>
  <c r="BX13" i="33"/>
  <c r="BX75" i="33"/>
  <c r="BX70" i="33"/>
  <c r="BX50" i="33"/>
  <c r="BX26" i="33"/>
  <c r="BX11" i="33"/>
  <c r="BX27" i="33"/>
  <c r="BX66" i="33"/>
  <c r="BX60" i="33"/>
  <c r="BX45" i="33"/>
  <c r="BX22" i="33"/>
  <c r="BX29" i="33"/>
  <c r="BX25" i="33"/>
  <c r="BX47" i="33"/>
  <c r="BX24" i="33"/>
  <c r="BX19" i="33"/>
  <c r="BX68" i="33"/>
  <c r="BX31" i="33"/>
  <c r="BX48" i="33"/>
  <c r="BX14" i="33"/>
  <c r="BX74" i="33"/>
  <c r="BX61" i="33"/>
  <c r="BX37" i="33"/>
  <c r="BX21" i="33"/>
  <c r="BX71" i="33"/>
  <c r="BX58" i="33"/>
  <c r="BX40" i="33"/>
  <c r="BX16" i="33"/>
  <c r="BX38" i="33"/>
  <c r="BX33" i="33"/>
  <c r="BX64" i="33"/>
  <c r="BX41" i="33"/>
  <c r="BX34" i="33"/>
  <c r="BX12" i="33"/>
  <c r="BX44" i="33"/>
  <c r="BX20" i="33"/>
  <c r="BX54" i="33"/>
  <c r="BX32" i="33"/>
  <c r="BX59" i="33"/>
  <c r="BX55" i="33"/>
  <c r="BX36" i="33"/>
  <c r="BZ8" i="33"/>
  <c r="BY2" i="33"/>
  <c r="BW7" i="33"/>
  <c r="BZ15" i="33"/>
  <c r="BZ7" i="33" s="1"/>
  <c r="CA5" i="33" l="1"/>
  <c r="BY66" i="33"/>
  <c r="BY61" i="33"/>
  <c r="BY52" i="33"/>
  <c r="BY51" i="33"/>
  <c r="BY33" i="33"/>
  <c r="BY43" i="33"/>
  <c r="BY29" i="33"/>
  <c r="BY21" i="33"/>
  <c r="BY75" i="33"/>
  <c r="BY57" i="33"/>
  <c r="BY39" i="33"/>
  <c r="BY42" i="33"/>
  <c r="BY26" i="33"/>
  <c r="BY32" i="33"/>
  <c r="BY23" i="33"/>
  <c r="BY72" i="33"/>
  <c r="BY60" i="33"/>
  <c r="BY58" i="33"/>
  <c r="BY31" i="33"/>
  <c r="BY45" i="33"/>
  <c r="BY44" i="33"/>
  <c r="BY14" i="33"/>
  <c r="BY25" i="33"/>
  <c r="BY62" i="33"/>
  <c r="BY59" i="33"/>
  <c r="BY67" i="33"/>
  <c r="BY49" i="33"/>
  <c r="BY28" i="33"/>
  <c r="BY27" i="33"/>
  <c r="BY13" i="33"/>
  <c r="BY69" i="33"/>
  <c r="BY54" i="33"/>
  <c r="BY41" i="33"/>
  <c r="BY36" i="33"/>
  <c r="BY15" i="33"/>
  <c r="BY65" i="33"/>
  <c r="BY37" i="33"/>
  <c r="BY11" i="33"/>
  <c r="BY48" i="33"/>
  <c r="BY22" i="33"/>
  <c r="BY68" i="33"/>
  <c r="BY55" i="33"/>
  <c r="BY47" i="33"/>
  <c r="BY20" i="33"/>
  <c r="BY12" i="33"/>
  <c r="BY76" i="33"/>
  <c r="BY53" i="33"/>
  <c r="BY38" i="33"/>
  <c r="BY18" i="33"/>
  <c r="BY71" i="33"/>
  <c r="BY17" i="33"/>
  <c r="BY63" i="33"/>
  <c r="BY34" i="33"/>
  <c r="BY74" i="33"/>
  <c r="BY50" i="33"/>
  <c r="BY24" i="33"/>
  <c r="BY16" i="33"/>
  <c r="BY70" i="33"/>
  <c r="BY19" i="33"/>
  <c r="BY40" i="33"/>
  <c r="BY73" i="33"/>
  <c r="BY64" i="33"/>
  <c r="BY56" i="33"/>
  <c r="BY35" i="33"/>
  <c r="BY46" i="33"/>
  <c r="BY30" i="33"/>
  <c r="BX7" i="33"/>
  <c r="BZ3" i="33"/>
  <c r="CA8" i="33"/>
  <c r="CA6" i="33" l="1"/>
  <c r="BY7" i="33"/>
  <c r="CB5" i="33"/>
  <c r="CA3" i="33"/>
  <c r="CA4" i="33"/>
  <c r="CB8" i="33"/>
  <c r="CB6" i="33" l="1"/>
  <c r="CA32" i="33"/>
  <c r="CA46" i="33"/>
  <c r="CA30" i="33"/>
  <c r="CA39" i="33"/>
  <c r="CA56" i="33"/>
  <c r="CA65" i="33"/>
  <c r="CA72" i="33"/>
  <c r="CA37" i="33"/>
  <c r="CA70" i="33"/>
  <c r="CA45" i="33"/>
  <c r="CA60" i="33"/>
  <c r="CA66" i="33"/>
  <c r="CA34" i="33"/>
  <c r="CA35" i="33"/>
  <c r="CA33" i="33"/>
  <c r="CA54" i="33"/>
  <c r="CA20" i="33"/>
  <c r="CA61" i="33"/>
  <c r="CA38" i="33"/>
  <c r="CA16" i="33"/>
  <c r="CA47" i="33"/>
  <c r="CA74" i="33"/>
  <c r="CA14" i="33"/>
  <c r="CA40" i="33"/>
  <c r="CA12" i="33"/>
  <c r="CA36" i="33"/>
  <c r="CA41" i="33"/>
  <c r="CA44" i="33"/>
  <c r="CA24" i="33"/>
  <c r="CA48" i="33"/>
  <c r="CA58" i="33"/>
  <c r="CA71" i="33"/>
  <c r="CA21" i="33"/>
  <c r="CA27" i="33"/>
  <c r="CA22" i="33"/>
  <c r="CA31" i="33"/>
  <c r="CA68" i="33"/>
  <c r="CA19" i="33"/>
  <c r="CA28" i="33"/>
  <c r="CA25" i="33"/>
  <c r="CA29" i="33"/>
  <c r="CA11" i="33"/>
  <c r="CA26" i="33"/>
  <c r="CA50" i="33"/>
  <c r="CA51" i="33"/>
  <c r="CA73" i="33"/>
  <c r="CA43" i="33"/>
  <c r="CA42" i="33"/>
  <c r="CA62" i="33"/>
  <c r="CA67" i="33"/>
  <c r="CA69" i="33"/>
  <c r="CA75" i="33"/>
  <c r="CA13" i="33"/>
  <c r="CA23" i="33"/>
  <c r="CA55" i="33"/>
  <c r="CA57" i="33"/>
  <c r="CA76" i="33"/>
  <c r="CA15" i="33"/>
  <c r="CA18" i="33"/>
  <c r="CA17" i="33"/>
  <c r="CA59" i="33"/>
  <c r="CA63" i="33"/>
  <c r="CA49" i="33"/>
  <c r="CA53" i="33"/>
  <c r="CA52" i="33"/>
  <c r="CA64" i="33"/>
  <c r="CB3" i="33"/>
  <c r="CC8" i="33"/>
  <c r="CA7" i="33" l="1"/>
  <c r="CB19" i="33"/>
  <c r="CB55" i="33"/>
  <c r="CB53" i="33"/>
  <c r="CB14" i="33"/>
  <c r="CB27" i="33"/>
  <c r="CB45" i="33"/>
  <c r="CB15" i="33"/>
  <c r="CB36" i="33"/>
  <c r="CB68" i="33"/>
  <c r="CB38" i="33"/>
  <c r="CB48" i="33"/>
  <c r="CB32" i="33"/>
  <c r="CB44" i="33"/>
  <c r="CB42" i="33"/>
  <c r="CB49" i="33"/>
  <c r="CB67" i="33"/>
  <c r="CB41" i="33"/>
  <c r="CB22" i="33"/>
  <c r="CB69" i="33"/>
  <c r="CB43" i="33"/>
  <c r="CB26" i="33"/>
  <c r="CB51" i="33"/>
  <c r="CB31" i="33"/>
  <c r="CB58" i="33"/>
  <c r="CB59" i="33"/>
  <c r="CB54" i="33"/>
  <c r="CB25" i="33"/>
  <c r="CB64" i="33"/>
  <c r="CB33" i="33"/>
  <c r="CB20" i="33"/>
  <c r="CB39" i="33"/>
  <c r="CB57" i="33"/>
  <c r="CB60" i="33"/>
  <c r="CB62" i="33"/>
  <c r="CB46" i="33"/>
  <c r="CB66" i="33"/>
  <c r="CB56" i="33"/>
  <c r="CB63" i="33"/>
  <c r="CB17" i="33"/>
  <c r="CB71" i="33"/>
  <c r="CB16" i="33"/>
  <c r="CB35" i="33"/>
  <c r="CB50" i="33"/>
  <c r="CB13" i="33"/>
  <c r="CB37" i="33"/>
  <c r="CB11" i="33"/>
  <c r="CB47" i="33"/>
  <c r="CB18" i="33"/>
  <c r="CB28" i="33"/>
  <c r="CB24" i="33"/>
  <c r="CB23" i="33"/>
  <c r="CB73" i="33"/>
  <c r="CB74" i="33"/>
  <c r="CB65" i="33"/>
  <c r="CB52" i="33"/>
  <c r="CB61" i="33"/>
  <c r="CB75" i="33"/>
  <c r="CB72" i="33"/>
  <c r="CB70" i="33"/>
  <c r="CB29" i="33"/>
  <c r="CB34" i="33"/>
  <c r="CB40" i="33"/>
  <c r="CB30" i="33"/>
  <c r="CB21" i="33"/>
  <c r="CB76" i="33"/>
  <c r="CB12" i="33"/>
  <c r="CB4" i="33"/>
  <c r="CC2" i="33"/>
  <c r="CD8" i="33"/>
  <c r="CD2" i="33" l="1"/>
  <c r="CE8" i="33"/>
  <c r="CB7" i="33"/>
  <c r="CC69" i="33"/>
  <c r="CF69" i="33" s="1"/>
  <c r="CC71" i="33"/>
  <c r="CF71" i="33" s="1"/>
  <c r="CC73" i="33"/>
  <c r="CF73" i="33" s="1"/>
  <c r="CC38" i="33"/>
  <c r="CF38" i="33" s="1"/>
  <c r="CC48" i="33"/>
  <c r="CF48" i="33" s="1"/>
  <c r="CC47" i="33"/>
  <c r="CF47" i="33" s="1"/>
  <c r="CC14" i="33"/>
  <c r="CF14" i="33" s="1"/>
  <c r="CC30" i="33"/>
  <c r="CF30" i="33" s="1"/>
  <c r="CC76" i="33"/>
  <c r="CF76" i="33" s="1"/>
  <c r="CC58" i="33"/>
  <c r="CF58" i="33" s="1"/>
  <c r="CC53" i="33"/>
  <c r="CF53" i="33" s="1"/>
  <c r="CC43" i="33"/>
  <c r="CF43" i="33" s="1"/>
  <c r="CC24" i="33"/>
  <c r="CF24" i="33" s="1"/>
  <c r="CC21" i="33"/>
  <c r="CF21" i="33" s="1"/>
  <c r="CC17" i="33"/>
  <c r="CF17" i="33" s="1"/>
  <c r="CC18" i="33"/>
  <c r="CF18" i="33" s="1"/>
  <c r="CC72" i="33"/>
  <c r="CF72" i="33" s="1"/>
  <c r="CC65" i="33"/>
  <c r="CF65" i="33" s="1"/>
  <c r="CC49" i="33"/>
  <c r="CF49" i="33" s="1"/>
  <c r="CC45" i="33"/>
  <c r="CF45" i="33" s="1"/>
  <c r="CC54" i="33"/>
  <c r="CF54" i="33" s="1"/>
  <c r="CC23" i="33"/>
  <c r="CF23" i="33" s="1"/>
  <c r="CC15" i="33"/>
  <c r="CF15" i="33" s="1"/>
  <c r="CC68" i="33"/>
  <c r="CF68" i="33" s="1"/>
  <c r="CC63" i="33"/>
  <c r="CF63" i="33" s="1"/>
  <c r="CC70" i="33"/>
  <c r="CF70" i="33" s="1"/>
  <c r="CC44" i="33"/>
  <c r="CF44" i="33" s="1"/>
  <c r="CC27" i="33"/>
  <c r="CF27" i="33" s="1"/>
  <c r="CC19" i="33"/>
  <c r="CF19" i="33" s="1"/>
  <c r="CC29" i="33"/>
  <c r="CF29" i="33" s="1"/>
  <c r="CC64" i="33"/>
  <c r="CF64" i="33" s="1"/>
  <c r="CC75" i="33"/>
  <c r="CF75" i="33" s="1"/>
  <c r="CC36" i="33"/>
  <c r="CF36" i="33" s="1"/>
  <c r="CC26" i="33"/>
  <c r="CF26" i="33" s="1"/>
  <c r="CC16" i="33"/>
  <c r="CF16" i="33" s="1"/>
  <c r="CC60" i="33"/>
  <c r="CF60" i="33" s="1"/>
  <c r="CC40" i="33"/>
  <c r="CF40" i="33" s="1"/>
  <c r="CC11" i="33"/>
  <c r="CC50" i="33"/>
  <c r="CF50" i="33" s="1"/>
  <c r="CC51" i="33"/>
  <c r="CF51" i="33" s="1"/>
  <c r="CC66" i="33"/>
  <c r="CF66" i="33" s="1"/>
  <c r="CC57" i="33"/>
  <c r="CF57" i="33" s="1"/>
  <c r="CC37" i="33"/>
  <c r="CF37" i="33" s="1"/>
  <c r="CC39" i="33"/>
  <c r="CF39" i="33" s="1"/>
  <c r="CC13" i="33"/>
  <c r="CF13" i="33" s="1"/>
  <c r="CC62" i="33"/>
  <c r="CF62" i="33" s="1"/>
  <c r="CC52" i="33"/>
  <c r="CF52" i="33" s="1"/>
  <c r="CC32" i="33"/>
  <c r="CF32" i="33" s="1"/>
  <c r="CC31" i="33"/>
  <c r="CF31" i="33" s="1"/>
  <c r="CC56" i="33"/>
  <c r="CF56" i="33" s="1"/>
  <c r="CC55" i="33"/>
  <c r="CF55" i="33" s="1"/>
  <c r="CC41" i="33"/>
  <c r="CF41" i="33" s="1"/>
  <c r="CC59" i="33"/>
  <c r="CF59" i="33" s="1"/>
  <c r="CC46" i="33"/>
  <c r="CF46" i="33" s="1"/>
  <c r="CC22" i="33"/>
  <c r="CF22" i="33" s="1"/>
  <c r="CC28" i="33"/>
  <c r="CF28" i="33" s="1"/>
  <c r="CC67" i="33"/>
  <c r="CF67" i="33" s="1"/>
  <c r="CC42" i="33"/>
  <c r="CF42" i="33" s="1"/>
  <c r="CC35" i="33"/>
  <c r="CF35" i="33" s="1"/>
  <c r="CC74" i="33"/>
  <c r="CF74" i="33" s="1"/>
  <c r="CC20" i="33"/>
  <c r="CF20" i="33" s="1"/>
  <c r="CC34" i="33"/>
  <c r="CF34" i="33" s="1"/>
  <c r="CC12" i="33"/>
  <c r="CF12" i="33" s="1"/>
  <c r="CC61" i="33"/>
  <c r="CF61" i="33" s="1"/>
  <c r="CC25" i="33"/>
  <c r="CF25" i="33" s="1"/>
  <c r="CC33" i="33"/>
  <c r="CF33" i="33" s="1"/>
  <c r="CE2" i="33" l="1"/>
  <c r="CF8" i="33"/>
  <c r="CC7" i="33"/>
  <c r="CF11" i="33"/>
  <c r="CF7" i="33" s="1"/>
  <c r="CD72" i="33"/>
  <c r="CD61" i="33"/>
  <c r="CD52" i="33"/>
  <c r="CD42" i="33"/>
  <c r="CD28" i="33"/>
  <c r="CD44" i="33"/>
  <c r="CD34" i="33"/>
  <c r="CD27" i="33"/>
  <c r="CD67" i="33"/>
  <c r="CD55" i="33"/>
  <c r="CD62" i="33"/>
  <c r="CD36" i="33"/>
  <c r="CD15" i="33"/>
  <c r="CD38" i="33"/>
  <c r="CD18" i="33"/>
  <c r="CD59" i="33"/>
  <c r="CD45" i="33"/>
  <c r="CD43" i="33"/>
  <c r="CD30" i="33"/>
  <c r="CD29" i="33"/>
  <c r="CD11" i="33"/>
  <c r="CD16" i="33"/>
  <c r="CD74" i="33"/>
  <c r="CD69" i="33"/>
  <c r="CD50" i="33"/>
  <c r="CD56" i="33"/>
  <c r="CD26" i="33"/>
  <c r="CD51" i="33"/>
  <c r="CD22" i="33"/>
  <c r="CD12" i="33"/>
  <c r="CD65" i="33"/>
  <c r="CD48" i="33"/>
  <c r="CD24" i="33"/>
  <c r="CD21" i="33"/>
  <c r="CD53" i="33"/>
  <c r="CD57" i="33"/>
  <c r="CD63" i="33"/>
  <c r="CD25" i="33"/>
  <c r="CD64" i="33"/>
  <c r="CD41" i="33"/>
  <c r="CD19" i="33"/>
  <c r="CD23" i="33"/>
  <c r="CD70" i="33"/>
  <c r="CD71" i="33"/>
  <c r="CD60" i="33"/>
  <c r="CD32" i="33"/>
  <c r="CD20" i="33"/>
  <c r="CD75" i="33"/>
  <c r="CD39" i="33"/>
  <c r="CD54" i="33"/>
  <c r="CD66" i="33"/>
  <c r="CD68" i="33"/>
  <c r="CD37" i="33"/>
  <c r="CD47" i="33"/>
  <c r="CD46" i="33"/>
  <c r="CD73" i="33"/>
  <c r="CD35" i="33"/>
  <c r="CD14" i="33"/>
  <c r="CD40" i="33"/>
  <c r="CD13" i="33"/>
  <c r="CD49" i="33"/>
  <c r="CD31" i="33"/>
  <c r="CD58" i="33"/>
  <c r="CD17" i="33"/>
  <c r="CD76" i="33"/>
  <c r="CD33" i="33"/>
  <c r="CF3" i="33" l="1"/>
  <c r="CG8" i="33"/>
  <c r="CD7" i="33"/>
  <c r="CG5" i="33"/>
  <c r="CE64" i="33"/>
  <c r="CE63" i="33"/>
  <c r="CE56" i="33"/>
  <c r="CE46" i="33"/>
  <c r="CE39" i="33"/>
  <c r="CE67" i="33"/>
  <c r="CE73" i="33"/>
  <c r="CE59" i="33"/>
  <c r="CE41" i="33"/>
  <c r="CE40" i="33"/>
  <c r="CE29" i="33"/>
  <c r="CE15" i="33"/>
  <c r="CE19" i="33"/>
  <c r="CE70" i="33"/>
  <c r="CE72" i="33"/>
  <c r="CE61" i="33"/>
  <c r="CE33" i="33"/>
  <c r="CE26" i="33"/>
  <c r="CE44" i="33"/>
  <c r="CE34" i="33"/>
  <c r="CE12" i="33"/>
  <c r="CE66" i="33"/>
  <c r="CE65" i="33"/>
  <c r="CE58" i="33"/>
  <c r="CE57" i="33"/>
  <c r="CE22" i="33"/>
  <c r="CE25" i="33"/>
  <c r="CE23" i="33"/>
  <c r="CE14" i="33"/>
  <c r="CE48" i="33"/>
  <c r="CE50" i="33"/>
  <c r="CE45" i="33"/>
  <c r="CE42" i="33"/>
  <c r="CE11" i="33"/>
  <c r="CE75" i="33"/>
  <c r="CE37" i="33"/>
  <c r="CE36" i="33"/>
  <c r="CE53" i="33"/>
  <c r="CE20" i="33"/>
  <c r="CE60" i="33"/>
  <c r="CE68" i="33"/>
  <c r="CE52" i="33"/>
  <c r="CE32" i="33"/>
  <c r="CE18" i="33"/>
  <c r="CE76" i="33"/>
  <c r="CE54" i="33"/>
  <c r="CE35" i="33"/>
  <c r="CE24" i="33"/>
  <c r="CE27" i="33"/>
  <c r="CE62" i="33"/>
  <c r="CE17" i="33"/>
  <c r="CE55" i="33"/>
  <c r="CE69" i="33"/>
  <c r="CE49" i="33"/>
  <c r="CE31" i="33"/>
  <c r="CE38" i="33"/>
  <c r="CE16" i="33"/>
  <c r="CE51" i="33"/>
  <c r="CE28" i="33"/>
  <c r="CE47" i="33"/>
  <c r="CE74" i="33"/>
  <c r="CE43" i="33"/>
  <c r="CE13" i="33"/>
  <c r="CE30" i="33"/>
  <c r="CE71" i="33"/>
  <c r="CE21" i="33"/>
  <c r="CH5" i="33" l="1"/>
  <c r="CE7" i="33"/>
  <c r="CG3" i="33"/>
  <c r="CH8" i="33"/>
  <c r="CG4" i="33"/>
  <c r="CG6" i="33" s="1"/>
  <c r="CG33" i="33" l="1"/>
  <c r="CH6" i="33"/>
  <c r="CG71" i="33"/>
  <c r="CG66" i="33"/>
  <c r="CG14" i="33"/>
  <c r="CG68" i="33"/>
  <c r="CG72" i="33"/>
  <c r="CG76" i="33"/>
  <c r="CG18" i="33"/>
  <c r="CG57" i="33"/>
  <c r="CG70" i="33"/>
  <c r="CG54" i="33"/>
  <c r="CG35" i="33"/>
  <c r="CG73" i="33"/>
  <c r="CG17" i="33"/>
  <c r="CG34" i="33"/>
  <c r="CG51" i="33"/>
  <c r="CG53" i="33"/>
  <c r="CG23" i="33"/>
  <c r="CG39" i="33"/>
  <c r="CG75" i="33"/>
  <c r="CG58" i="33"/>
  <c r="CG32" i="33"/>
  <c r="CG47" i="33"/>
  <c r="CG11" i="33"/>
  <c r="CG29" i="33"/>
  <c r="CG26" i="33"/>
  <c r="CG21" i="33"/>
  <c r="CG19" i="33"/>
  <c r="CG41" i="33"/>
  <c r="CG46" i="33"/>
  <c r="CG25" i="33"/>
  <c r="CG49" i="33"/>
  <c r="CG15" i="33"/>
  <c r="CG36" i="33"/>
  <c r="CG30" i="33"/>
  <c r="CG56" i="33"/>
  <c r="CG24" i="33"/>
  <c r="CG48" i="33"/>
  <c r="CG20" i="33"/>
  <c r="CG12" i="33"/>
  <c r="CG37" i="33"/>
  <c r="CG28" i="33"/>
  <c r="CG42" i="33"/>
  <c r="CG62" i="33"/>
  <c r="CG43" i="33"/>
  <c r="CG50" i="33"/>
  <c r="CG69" i="33"/>
  <c r="CG64" i="33"/>
  <c r="CG16" i="33"/>
  <c r="CG60" i="33"/>
  <c r="CG13" i="33"/>
  <c r="CG52" i="33"/>
  <c r="CG55" i="33"/>
  <c r="CG45" i="33"/>
  <c r="CG59" i="33"/>
  <c r="CG65" i="33"/>
  <c r="CG38" i="33"/>
  <c r="CG63" i="33"/>
  <c r="CG40" i="33"/>
  <c r="CG31" i="33"/>
  <c r="CG61" i="33"/>
  <c r="CG67" i="33"/>
  <c r="CG27" i="33"/>
  <c r="CG74" i="33"/>
  <c r="CG44" i="33"/>
  <c r="CG22" i="33"/>
  <c r="CH3" i="33"/>
  <c r="CI8" i="33"/>
  <c r="CG7" i="33" l="1"/>
  <c r="CI2" i="33"/>
  <c r="CJ8" i="33"/>
  <c r="CH64" i="33"/>
  <c r="CH76" i="33"/>
  <c r="CH19" i="33"/>
  <c r="CH52" i="33"/>
  <c r="CH27" i="33"/>
  <c r="CH13" i="33"/>
  <c r="CH55" i="33"/>
  <c r="CH31" i="33"/>
  <c r="CH30" i="33"/>
  <c r="CH37" i="33"/>
  <c r="CH20" i="33"/>
  <c r="CH23" i="33"/>
  <c r="CH50" i="33"/>
  <c r="CH17" i="33"/>
  <c r="CH62" i="33"/>
  <c r="CH63" i="33"/>
  <c r="CH21" i="33"/>
  <c r="CH73" i="33"/>
  <c r="CH16" i="33"/>
  <c r="CH67" i="33"/>
  <c r="CH38" i="33"/>
  <c r="CH60" i="33"/>
  <c r="CH54" i="33"/>
  <c r="CH45" i="33"/>
  <c r="CH14" i="33"/>
  <c r="CH75" i="33"/>
  <c r="CH33" i="33"/>
  <c r="CH53" i="33"/>
  <c r="CH25" i="33"/>
  <c r="CH11" i="33"/>
  <c r="CH42" i="33"/>
  <c r="CH24" i="33"/>
  <c r="CH35" i="33"/>
  <c r="CH49" i="33"/>
  <c r="CH69" i="33"/>
  <c r="CH34" i="33"/>
  <c r="CH44" i="33"/>
  <c r="CH4" i="33"/>
  <c r="CH29" i="33"/>
  <c r="CH56" i="33"/>
  <c r="CH26" i="33"/>
  <c r="CH41" i="33"/>
  <c r="CH58" i="33"/>
  <c r="CH65" i="33"/>
  <c r="CH48" i="33"/>
  <c r="CH12" i="33"/>
  <c r="CH74" i="33"/>
  <c r="CH15" i="33"/>
  <c r="CH28" i="33"/>
  <c r="CH51" i="33"/>
  <c r="CH40" i="33"/>
  <c r="CH61" i="33"/>
  <c r="CH72" i="33"/>
  <c r="CH66" i="33"/>
  <c r="CH46" i="33"/>
  <c r="CH59" i="33"/>
  <c r="CH70" i="33"/>
  <c r="CH47" i="33"/>
  <c r="CH32" i="33"/>
  <c r="CH71" i="33"/>
  <c r="CH39" i="33"/>
  <c r="CH68" i="33"/>
  <c r="CH43" i="33"/>
  <c r="CH18" i="33"/>
  <c r="CH57" i="33"/>
  <c r="CH36" i="33"/>
  <c r="CH22" i="33"/>
  <c r="CK8" i="33" l="1"/>
  <c r="CJ2" i="33"/>
  <c r="CH7" i="33"/>
  <c r="CI75" i="33"/>
  <c r="CL75" i="33" s="1"/>
  <c r="CI64" i="33"/>
  <c r="CL64" i="33" s="1"/>
  <c r="CI57" i="33"/>
  <c r="CL57" i="33" s="1"/>
  <c r="CI50" i="33"/>
  <c r="CL50" i="33" s="1"/>
  <c r="CI44" i="33"/>
  <c r="CL44" i="33" s="1"/>
  <c r="CI39" i="33"/>
  <c r="CL39" i="33" s="1"/>
  <c r="CI28" i="33"/>
  <c r="CL28" i="33" s="1"/>
  <c r="CI16" i="33"/>
  <c r="CL16" i="33" s="1"/>
  <c r="CI11" i="33"/>
  <c r="CI70" i="33"/>
  <c r="CL70" i="33" s="1"/>
  <c r="CI63" i="33"/>
  <c r="CL63" i="33" s="1"/>
  <c r="CI60" i="33"/>
  <c r="CL60" i="33" s="1"/>
  <c r="CI62" i="33"/>
  <c r="CL62" i="33" s="1"/>
  <c r="CI43" i="33"/>
  <c r="CL43" i="33" s="1"/>
  <c r="CI35" i="33"/>
  <c r="CL35" i="33" s="1"/>
  <c r="CI26" i="33"/>
  <c r="CL26" i="33" s="1"/>
  <c r="CI23" i="33"/>
  <c r="CL23" i="33" s="1"/>
  <c r="CI68" i="33"/>
  <c r="CL68" i="33" s="1"/>
  <c r="CI66" i="33"/>
  <c r="CL66" i="33" s="1"/>
  <c r="CI47" i="33"/>
  <c r="CL47" i="33" s="1"/>
  <c r="CI56" i="33"/>
  <c r="CL56" i="33" s="1"/>
  <c r="CI45" i="33"/>
  <c r="CL45" i="33" s="1"/>
  <c r="CI34" i="33"/>
  <c r="CL34" i="33" s="1"/>
  <c r="CI15" i="33"/>
  <c r="CL15" i="33" s="1"/>
  <c r="CI29" i="33"/>
  <c r="CL29" i="33" s="1"/>
  <c r="CI59" i="33"/>
  <c r="CL59" i="33" s="1"/>
  <c r="CI55" i="33"/>
  <c r="CL55" i="33" s="1"/>
  <c r="CI31" i="33"/>
  <c r="CL31" i="33" s="1"/>
  <c r="CI24" i="33"/>
  <c r="CL24" i="33" s="1"/>
  <c r="CI13" i="33"/>
  <c r="CL13" i="33" s="1"/>
  <c r="CI76" i="33"/>
  <c r="CL76" i="33" s="1"/>
  <c r="CI46" i="33"/>
  <c r="CL46" i="33" s="1"/>
  <c r="CI21" i="33"/>
  <c r="CL21" i="33" s="1"/>
  <c r="CI17" i="33"/>
  <c r="CL17" i="33" s="1"/>
  <c r="CI58" i="33"/>
  <c r="CL58" i="33" s="1"/>
  <c r="CI38" i="33"/>
  <c r="CL38" i="33" s="1"/>
  <c r="CI74" i="33"/>
  <c r="CL74" i="33" s="1"/>
  <c r="CI53" i="33"/>
  <c r="CL53" i="33" s="1"/>
  <c r="CI40" i="33"/>
  <c r="CL40" i="33" s="1"/>
  <c r="CI49" i="33"/>
  <c r="CL49" i="33" s="1"/>
  <c r="CI22" i="33"/>
  <c r="CL22" i="33" s="1"/>
  <c r="CI73" i="33"/>
  <c r="CL73" i="33" s="1"/>
  <c r="CI54" i="33"/>
  <c r="CL54" i="33" s="1"/>
  <c r="CI36" i="33"/>
  <c r="CL36" i="33" s="1"/>
  <c r="CI37" i="33"/>
  <c r="CL37" i="33" s="1"/>
  <c r="CI20" i="33"/>
  <c r="CL20" i="33" s="1"/>
  <c r="CI52" i="33"/>
  <c r="CL52" i="33" s="1"/>
  <c r="CI19" i="33"/>
  <c r="CL19" i="33" s="1"/>
  <c r="CI72" i="33"/>
  <c r="CL72" i="33" s="1"/>
  <c r="CI33" i="33"/>
  <c r="CL33" i="33" s="1"/>
  <c r="CI69" i="33"/>
  <c r="CL69" i="33" s="1"/>
  <c r="CI51" i="33"/>
  <c r="CL51" i="33" s="1"/>
  <c r="CI32" i="33"/>
  <c r="CL32" i="33" s="1"/>
  <c r="CI30" i="33"/>
  <c r="CL30" i="33" s="1"/>
  <c r="CI18" i="33"/>
  <c r="CL18" i="33" s="1"/>
  <c r="CI61" i="33"/>
  <c r="CL61" i="33" s="1"/>
  <c r="CI48" i="33"/>
  <c r="CL48" i="33" s="1"/>
  <c r="CI27" i="33"/>
  <c r="CL27" i="33" s="1"/>
  <c r="CI42" i="33"/>
  <c r="CL42" i="33" s="1"/>
  <c r="CI41" i="33"/>
  <c r="CL41" i="33" s="1"/>
  <c r="CI71" i="33"/>
  <c r="CL71" i="33" s="1"/>
  <c r="CI25" i="33"/>
  <c r="CL25" i="33" s="1"/>
  <c r="CI67" i="33"/>
  <c r="CL67" i="33" s="1"/>
  <c r="CI12" i="33"/>
  <c r="CL12" i="33" s="1"/>
  <c r="CI65" i="33"/>
  <c r="CL65" i="33" s="1"/>
  <c r="CI14" i="33"/>
  <c r="CL14" i="33" s="1"/>
  <c r="CI7" i="33" l="1"/>
  <c r="CL11" i="33"/>
  <c r="CL7" i="33" s="1"/>
  <c r="CJ75" i="33"/>
  <c r="CJ65" i="33"/>
  <c r="CJ52" i="33"/>
  <c r="CJ59" i="33"/>
  <c r="CJ39" i="33"/>
  <c r="CJ22" i="33"/>
  <c r="CJ36" i="33"/>
  <c r="CJ23" i="33"/>
  <c r="CJ71" i="33"/>
  <c r="CJ66" i="33"/>
  <c r="CJ47" i="33"/>
  <c r="CJ55" i="33"/>
  <c r="CJ38" i="33"/>
  <c r="CJ33" i="33"/>
  <c r="CJ19" i="33"/>
  <c r="CJ13" i="33"/>
  <c r="CJ67" i="33"/>
  <c r="CJ54" i="33"/>
  <c r="CJ43" i="33"/>
  <c r="CJ58" i="33"/>
  <c r="CJ34" i="33"/>
  <c r="CJ21" i="33"/>
  <c r="CJ11" i="33"/>
  <c r="CJ29" i="33"/>
  <c r="CJ64" i="33"/>
  <c r="CJ56" i="33"/>
  <c r="CJ42" i="33"/>
  <c r="CJ40" i="33"/>
  <c r="CJ18" i="33"/>
  <c r="CJ60" i="33"/>
  <c r="CJ17" i="33"/>
  <c r="CJ57" i="33"/>
  <c r="CJ46" i="33"/>
  <c r="CJ16" i="33"/>
  <c r="CJ69" i="33"/>
  <c r="CJ48" i="33"/>
  <c r="CJ35" i="33"/>
  <c r="CJ27" i="33"/>
  <c r="CJ14" i="33"/>
  <c r="CJ70" i="33"/>
  <c r="CJ53" i="33"/>
  <c r="CJ45" i="33"/>
  <c r="CJ31" i="33"/>
  <c r="CJ25" i="33"/>
  <c r="CJ61" i="33"/>
  <c r="CJ30" i="33"/>
  <c r="CJ74" i="33"/>
  <c r="CJ26" i="33"/>
  <c r="CJ76" i="33"/>
  <c r="CJ73" i="33"/>
  <c r="CJ50" i="33"/>
  <c r="CJ28" i="33"/>
  <c r="CJ37" i="33"/>
  <c r="CJ15" i="33"/>
  <c r="CJ62" i="33"/>
  <c r="CJ24" i="33"/>
  <c r="CJ12" i="33"/>
  <c r="CJ68" i="33"/>
  <c r="CJ41" i="33"/>
  <c r="CJ63" i="33"/>
  <c r="CJ20" i="33"/>
  <c r="CJ72" i="33"/>
  <c r="CJ49" i="33"/>
  <c r="CJ32" i="33"/>
  <c r="CJ51" i="33"/>
  <c r="CJ44" i="33"/>
  <c r="CL8" i="33"/>
  <c r="CK2" i="33"/>
  <c r="CK74" i="33" l="1"/>
  <c r="CK72" i="33"/>
  <c r="CK55" i="33"/>
  <c r="CK35" i="33"/>
  <c r="CK43" i="33"/>
  <c r="CK27" i="33"/>
  <c r="CK14" i="33"/>
  <c r="CK16" i="33"/>
  <c r="CK73" i="33"/>
  <c r="CK69" i="33"/>
  <c r="CK54" i="33"/>
  <c r="CK49" i="33"/>
  <c r="CK61" i="33"/>
  <c r="CK38" i="33"/>
  <c r="CK40" i="33"/>
  <c r="CK29" i="33"/>
  <c r="CK15" i="33"/>
  <c r="CK68" i="33"/>
  <c r="CK70" i="33"/>
  <c r="CK52" i="33"/>
  <c r="CK45" i="33"/>
  <c r="CK51" i="33"/>
  <c r="CK34" i="33"/>
  <c r="CK23" i="33"/>
  <c r="CK25" i="33"/>
  <c r="CK12" i="33"/>
  <c r="CK62" i="33"/>
  <c r="CK57" i="33"/>
  <c r="CK67" i="33"/>
  <c r="CK36" i="33"/>
  <c r="CK32" i="33"/>
  <c r="CK66" i="33"/>
  <c r="CK47" i="33"/>
  <c r="CK30" i="33"/>
  <c r="CK56" i="33"/>
  <c r="CK28" i="33"/>
  <c r="CK71" i="33"/>
  <c r="CK48" i="33"/>
  <c r="CK39" i="33"/>
  <c r="CK24" i="33"/>
  <c r="CK13" i="33"/>
  <c r="CK76" i="33"/>
  <c r="CK59" i="33"/>
  <c r="CK31" i="33"/>
  <c r="CK44" i="33"/>
  <c r="CK19" i="33"/>
  <c r="CK65" i="33"/>
  <c r="CK21" i="33"/>
  <c r="CK60" i="33"/>
  <c r="CK20" i="33"/>
  <c r="CK75" i="33"/>
  <c r="CK64" i="33"/>
  <c r="CK50" i="33"/>
  <c r="CK46" i="33"/>
  <c r="CK17" i="33"/>
  <c r="CK58" i="33"/>
  <c r="CK22" i="33"/>
  <c r="CK37" i="33"/>
  <c r="CK33" i="33"/>
  <c r="CK63" i="33"/>
  <c r="CK41" i="33"/>
  <c r="CK26" i="33"/>
  <c r="CK53" i="33"/>
  <c r="CK11" i="33"/>
  <c r="CK42" i="33"/>
  <c r="CK18" i="33"/>
  <c r="CL3" i="33"/>
  <c r="CM8" i="33"/>
  <c r="CJ7" i="33"/>
  <c r="CM5" i="33"/>
  <c r="CM3" i="33" l="1"/>
  <c r="CM4" i="33"/>
  <c r="CM6" i="33" s="1"/>
  <c r="CN8" i="33"/>
  <c r="CK7" i="33"/>
  <c r="CN5" i="33"/>
  <c r="CN6" i="33" l="1"/>
  <c r="CM32" i="33"/>
  <c r="CM33" i="33"/>
  <c r="CM35" i="33"/>
  <c r="CM40" i="33"/>
  <c r="CM43" i="33"/>
  <c r="CM53" i="33"/>
  <c r="CM17" i="33"/>
  <c r="CM26" i="33"/>
  <c r="CM22" i="33"/>
  <c r="CM18" i="33"/>
  <c r="CM58" i="33"/>
  <c r="CM47" i="33"/>
  <c r="CM29" i="33"/>
  <c r="CM74" i="33"/>
  <c r="CM41" i="33"/>
  <c r="CM34" i="33"/>
  <c r="CM55" i="33"/>
  <c r="CM52" i="33"/>
  <c r="CM15" i="33"/>
  <c r="CM24" i="33"/>
  <c r="CM38" i="33"/>
  <c r="CM59" i="33"/>
  <c r="CM30" i="33"/>
  <c r="CM72" i="33"/>
  <c r="CM39" i="33"/>
  <c r="CM50" i="33"/>
  <c r="CM66" i="33"/>
  <c r="CM64" i="33"/>
  <c r="CM13" i="33"/>
  <c r="CM27" i="33"/>
  <c r="CM20" i="33"/>
  <c r="CM28" i="33"/>
  <c r="CM31" i="33"/>
  <c r="CM44" i="33"/>
  <c r="CM65" i="33"/>
  <c r="CM67" i="33"/>
  <c r="CM23" i="33"/>
  <c r="CM11" i="33"/>
  <c r="CM19" i="33"/>
  <c r="CM54" i="33"/>
  <c r="CM46" i="33"/>
  <c r="CM60" i="33"/>
  <c r="CM37" i="33"/>
  <c r="CM25" i="33"/>
  <c r="CM69" i="33"/>
  <c r="CM68" i="33"/>
  <c r="CM63" i="33"/>
  <c r="CM71" i="33"/>
  <c r="CM12" i="33"/>
  <c r="CM21" i="33"/>
  <c r="CM61" i="33"/>
  <c r="CM48" i="33"/>
  <c r="CM42" i="33"/>
  <c r="CM73" i="33"/>
  <c r="CM75" i="33"/>
  <c r="CM49" i="33"/>
  <c r="CM36" i="33"/>
  <c r="CM45" i="33"/>
  <c r="CM51" i="33"/>
  <c r="CM62" i="33"/>
  <c r="CM16" i="33"/>
  <c r="CM76" i="33"/>
  <c r="CM70" i="33"/>
  <c r="CM14" i="33"/>
  <c r="CM56" i="33"/>
  <c r="CM57" i="33"/>
  <c r="CN3" i="33"/>
  <c r="CO8" i="33"/>
  <c r="CM7" i="33" l="1"/>
  <c r="CN43" i="33"/>
  <c r="CN15" i="33"/>
  <c r="CN18" i="33"/>
  <c r="CN37" i="33"/>
  <c r="CN62" i="33"/>
  <c r="CN68" i="33"/>
  <c r="CN73" i="33"/>
  <c r="CN24" i="33"/>
  <c r="CN65" i="33"/>
  <c r="CN46" i="33"/>
  <c r="CN41" i="33"/>
  <c r="CN50" i="33"/>
  <c r="CN70" i="33"/>
  <c r="CN69" i="33"/>
  <c r="CN74" i="33"/>
  <c r="CN66" i="33"/>
  <c r="CN39" i="33"/>
  <c r="CN19" i="33"/>
  <c r="CN44" i="33"/>
  <c r="CN31" i="33"/>
  <c r="CN63" i="33"/>
  <c r="CN54" i="33"/>
  <c r="CN72" i="33"/>
  <c r="CN23" i="33"/>
  <c r="CN32" i="33"/>
  <c r="CN48" i="33"/>
  <c r="CN71" i="33"/>
  <c r="CN28" i="33"/>
  <c r="CN64" i="33"/>
  <c r="CN55" i="33"/>
  <c r="CN42" i="33"/>
  <c r="CN13" i="33"/>
  <c r="CN16" i="33"/>
  <c r="CN51" i="33"/>
  <c r="CN29" i="33"/>
  <c r="CN34" i="33"/>
  <c r="CN36" i="33"/>
  <c r="CN67" i="33"/>
  <c r="CN57" i="33"/>
  <c r="CN33" i="33"/>
  <c r="CN11" i="33"/>
  <c r="CN40" i="33"/>
  <c r="CN45" i="33"/>
  <c r="CN52" i="33"/>
  <c r="CN75" i="33"/>
  <c r="CN76" i="33"/>
  <c r="CN47" i="33"/>
  <c r="CN4" i="33"/>
  <c r="CN20" i="33"/>
  <c r="CN14" i="33"/>
  <c r="CN38" i="33"/>
  <c r="CN60" i="33"/>
  <c r="CN61" i="33"/>
  <c r="CN49" i="33"/>
  <c r="CN59" i="33"/>
  <c r="CN30" i="33"/>
  <c r="CN25" i="33"/>
  <c r="CN58" i="33"/>
  <c r="CN53" i="33"/>
  <c r="CN22" i="33"/>
  <c r="CN27" i="33"/>
  <c r="CN35" i="33"/>
  <c r="CN56" i="33"/>
  <c r="CN12" i="33"/>
  <c r="CN21" i="33"/>
  <c r="CN17" i="33"/>
  <c r="CN26" i="33"/>
  <c r="CO2" i="33"/>
  <c r="CP8" i="33"/>
  <c r="CN7" i="33" l="1"/>
  <c r="CQ8" i="33"/>
  <c r="CP2" i="33"/>
  <c r="CO62" i="33"/>
  <c r="CR62" i="33" s="1"/>
  <c r="CO64" i="33"/>
  <c r="CR64" i="33" s="1"/>
  <c r="CO56" i="33"/>
  <c r="CR56" i="33" s="1"/>
  <c r="CO41" i="33"/>
  <c r="CR41" i="33" s="1"/>
  <c r="CO40" i="33"/>
  <c r="CR40" i="33" s="1"/>
  <c r="CO26" i="33"/>
  <c r="CR26" i="33" s="1"/>
  <c r="CO25" i="33"/>
  <c r="CR25" i="33" s="1"/>
  <c r="CO14" i="33"/>
  <c r="CR14" i="33" s="1"/>
  <c r="CO76" i="33"/>
  <c r="CR76" i="33" s="1"/>
  <c r="CO65" i="33"/>
  <c r="CR65" i="33" s="1"/>
  <c r="CO59" i="33"/>
  <c r="CR59" i="33" s="1"/>
  <c r="CO38" i="33"/>
  <c r="CR38" i="33" s="1"/>
  <c r="CO51" i="33"/>
  <c r="CR51" i="33" s="1"/>
  <c r="CO50" i="33"/>
  <c r="CR50" i="33" s="1"/>
  <c r="CO37" i="33"/>
  <c r="CR37" i="33" s="1"/>
  <c r="CO12" i="33"/>
  <c r="CR12" i="33" s="1"/>
  <c r="CO11" i="33"/>
  <c r="CR11" i="33" s="1"/>
  <c r="CO71" i="33"/>
  <c r="CR71" i="33" s="1"/>
  <c r="CO60" i="33"/>
  <c r="CR60" i="33" s="1"/>
  <c r="CO57" i="33"/>
  <c r="CR57" i="33" s="1"/>
  <c r="CO34" i="33"/>
  <c r="CR34" i="33" s="1"/>
  <c r="CO47" i="33"/>
  <c r="CR47" i="33" s="1"/>
  <c r="CO36" i="33"/>
  <c r="CR36" i="33" s="1"/>
  <c r="CO20" i="33"/>
  <c r="CO27" i="33"/>
  <c r="CR27" i="33" s="1"/>
  <c r="CO33" i="33"/>
  <c r="CR33" i="33" s="1"/>
  <c r="CO74" i="33"/>
  <c r="CR74" i="33" s="1"/>
  <c r="CO55" i="33"/>
  <c r="CR55" i="33" s="1"/>
  <c r="CO39" i="33"/>
  <c r="CR39" i="33" s="1"/>
  <c r="CO28" i="33"/>
  <c r="CR28" i="33" s="1"/>
  <c r="CO17" i="33"/>
  <c r="CR17" i="33" s="1"/>
  <c r="CO70" i="33"/>
  <c r="CR70" i="33" s="1"/>
  <c r="CO48" i="33"/>
  <c r="CR48" i="33" s="1"/>
  <c r="CO15" i="33"/>
  <c r="CR15" i="33" s="1"/>
  <c r="CO53" i="33"/>
  <c r="CR53" i="33" s="1"/>
  <c r="CO23" i="33"/>
  <c r="CR23" i="33" s="1"/>
  <c r="CO61" i="33"/>
  <c r="CR61" i="33" s="1"/>
  <c r="CO63" i="33"/>
  <c r="CR63" i="33" s="1"/>
  <c r="CO42" i="33"/>
  <c r="CR42" i="33" s="1"/>
  <c r="CO29" i="33"/>
  <c r="CR29" i="33" s="1"/>
  <c r="CO24" i="33"/>
  <c r="CR24" i="33" s="1"/>
  <c r="CO72" i="33"/>
  <c r="CR72" i="33" s="1"/>
  <c r="CO52" i="33"/>
  <c r="CR52" i="33" s="1"/>
  <c r="CO35" i="33"/>
  <c r="CR35" i="33" s="1"/>
  <c r="CO18" i="33"/>
  <c r="CR18" i="33" s="1"/>
  <c r="CO21" i="33"/>
  <c r="CR21" i="33" s="1"/>
  <c r="CO75" i="33"/>
  <c r="CR75" i="33" s="1"/>
  <c r="CO46" i="33"/>
  <c r="CR46" i="33" s="1"/>
  <c r="CO73" i="33"/>
  <c r="CR73" i="33" s="1"/>
  <c r="CO32" i="33"/>
  <c r="CR32" i="33" s="1"/>
  <c r="CO68" i="33"/>
  <c r="CR68" i="33" s="1"/>
  <c r="CO43" i="33"/>
  <c r="CR43" i="33" s="1"/>
  <c r="CO45" i="33"/>
  <c r="CR45" i="33" s="1"/>
  <c r="CO16" i="33"/>
  <c r="CR16" i="33" s="1"/>
  <c r="CO13" i="33"/>
  <c r="CR13" i="33" s="1"/>
  <c r="CO69" i="33"/>
  <c r="CR69" i="33" s="1"/>
  <c r="CO54" i="33"/>
  <c r="CR54" i="33" s="1"/>
  <c r="CO22" i="33"/>
  <c r="CR22" i="33" s="1"/>
  <c r="CO44" i="33"/>
  <c r="CR44" i="33" s="1"/>
  <c r="CO58" i="33"/>
  <c r="CR58" i="33" s="1"/>
  <c r="CO67" i="33"/>
  <c r="CR67" i="33" s="1"/>
  <c r="CO31" i="33"/>
  <c r="CR31" i="33" s="1"/>
  <c r="CO66" i="33"/>
  <c r="CR66" i="33" s="1"/>
  <c r="CO30" i="33"/>
  <c r="CR30" i="33" s="1"/>
  <c r="CO49" i="33"/>
  <c r="CR49" i="33" s="1"/>
  <c r="CO19" i="33"/>
  <c r="CR19" i="33" s="1"/>
  <c r="CO7" i="33" l="1"/>
  <c r="CR20" i="33"/>
  <c r="CR7" i="33" s="1"/>
  <c r="CP66" i="33"/>
  <c r="CP60" i="33"/>
  <c r="CP55" i="33"/>
  <c r="CP49" i="33"/>
  <c r="CP35" i="33"/>
  <c r="CP19" i="33"/>
  <c r="CP29" i="33"/>
  <c r="CP23" i="33"/>
  <c r="CP69" i="33"/>
  <c r="CP71" i="33"/>
  <c r="CP54" i="33"/>
  <c r="CP43" i="33"/>
  <c r="CP30" i="33"/>
  <c r="CP25" i="33"/>
  <c r="CP22" i="33"/>
  <c r="CP11" i="33"/>
  <c r="CP76" i="33"/>
  <c r="CP67" i="33"/>
  <c r="CP45" i="33"/>
  <c r="CP53" i="33"/>
  <c r="CP26" i="33"/>
  <c r="CP48" i="33"/>
  <c r="CP31" i="33"/>
  <c r="CP33" i="33"/>
  <c r="CP70" i="33"/>
  <c r="CP57" i="33"/>
  <c r="CP51" i="33"/>
  <c r="CP28" i="33"/>
  <c r="CP14" i="33"/>
  <c r="CP12" i="33"/>
  <c r="CP75" i="33"/>
  <c r="CP24" i="33"/>
  <c r="CP73" i="33"/>
  <c r="CP42" i="33"/>
  <c r="CP13" i="33"/>
  <c r="CP64" i="33"/>
  <c r="CP62" i="33"/>
  <c r="CP37" i="33"/>
  <c r="CP15" i="33"/>
  <c r="CP34" i="33"/>
  <c r="CP72" i="33"/>
  <c r="CP61" i="33"/>
  <c r="CP39" i="33"/>
  <c r="CP46" i="33"/>
  <c r="CP27" i="33"/>
  <c r="CP59" i="33"/>
  <c r="CP18" i="33"/>
  <c r="CP58" i="33"/>
  <c r="CP47" i="33"/>
  <c r="CP68" i="33"/>
  <c r="CP41" i="33"/>
  <c r="CP44" i="33"/>
  <c r="CP36" i="33"/>
  <c r="CP17" i="33"/>
  <c r="CP65" i="33"/>
  <c r="CP32" i="33"/>
  <c r="CP20" i="33"/>
  <c r="CP50" i="33"/>
  <c r="CP74" i="33"/>
  <c r="CP40" i="33"/>
  <c r="CP63" i="33"/>
  <c r="CP21" i="33"/>
  <c r="CP56" i="33"/>
  <c r="CP38" i="33"/>
  <c r="CP52" i="33"/>
  <c r="CP16" i="33"/>
  <c r="CR8" i="33"/>
  <c r="CQ2" i="33"/>
  <c r="CR3" i="33" l="1"/>
  <c r="CS8" i="33"/>
  <c r="CQ74" i="33"/>
  <c r="CQ63" i="33"/>
  <c r="CQ56" i="33"/>
  <c r="CQ43" i="33"/>
  <c r="CQ51" i="33"/>
  <c r="CQ45" i="33"/>
  <c r="CQ11" i="33"/>
  <c r="CQ17" i="33"/>
  <c r="CQ75" i="33"/>
  <c r="CQ68" i="33"/>
  <c r="CQ55" i="33"/>
  <c r="CQ49" i="33"/>
  <c r="CQ33" i="33"/>
  <c r="CQ34" i="33"/>
  <c r="CQ38" i="33"/>
  <c r="CQ21" i="33"/>
  <c r="CQ28" i="33"/>
  <c r="CQ76" i="33"/>
  <c r="CQ71" i="33"/>
  <c r="CQ58" i="33"/>
  <c r="CQ57" i="33"/>
  <c r="CQ41" i="33"/>
  <c r="CQ32" i="33"/>
  <c r="CQ19" i="33"/>
  <c r="CQ40" i="33"/>
  <c r="CQ16" i="33"/>
  <c r="CQ61" i="33"/>
  <c r="CQ52" i="33"/>
  <c r="CQ35" i="33"/>
  <c r="CQ27" i="33"/>
  <c r="CQ20" i="33"/>
  <c r="CQ47" i="33"/>
  <c r="CQ23" i="33"/>
  <c r="CQ73" i="33"/>
  <c r="CQ31" i="33"/>
  <c r="CQ12" i="33"/>
  <c r="CQ64" i="33"/>
  <c r="CQ65" i="33"/>
  <c r="CQ54" i="33"/>
  <c r="CQ44" i="33"/>
  <c r="CQ29" i="33"/>
  <c r="CQ60" i="33"/>
  <c r="CQ62" i="33"/>
  <c r="CQ48" i="33"/>
  <c r="CQ30" i="33"/>
  <c r="CQ15" i="33"/>
  <c r="CQ42" i="33"/>
  <c r="CQ13" i="33"/>
  <c r="CQ66" i="33"/>
  <c r="CQ36" i="33"/>
  <c r="CQ67" i="33"/>
  <c r="CQ50" i="33"/>
  <c r="CQ46" i="33"/>
  <c r="CQ26" i="33"/>
  <c r="CQ24" i="33"/>
  <c r="CQ53" i="33"/>
  <c r="CQ22" i="33"/>
  <c r="CQ70" i="33"/>
  <c r="CQ39" i="33"/>
  <c r="CQ72" i="33"/>
  <c r="CQ37" i="33"/>
  <c r="CQ14" i="33"/>
  <c r="CQ69" i="33"/>
  <c r="CQ25" i="33"/>
  <c r="CQ59" i="33"/>
  <c r="CQ18" i="33"/>
  <c r="CP7" i="33"/>
  <c r="CS5" i="33"/>
  <c r="CQ7" i="33" l="1"/>
  <c r="CS3" i="33"/>
  <c r="CT8" i="33"/>
  <c r="CS4" i="33"/>
  <c r="CS6" i="33" s="1"/>
  <c r="CT5" i="33"/>
  <c r="CT6" i="33" l="1"/>
  <c r="CS52" i="33"/>
  <c r="CS30" i="33"/>
  <c r="CS49" i="33"/>
  <c r="CS55" i="33"/>
  <c r="CS57" i="33"/>
  <c r="CS21" i="33"/>
  <c r="CS35" i="33"/>
  <c r="CS74" i="33"/>
  <c r="CS40" i="33"/>
  <c r="CS67" i="33"/>
  <c r="CS69" i="33"/>
  <c r="CS15" i="33"/>
  <c r="CS59" i="33"/>
  <c r="CS66" i="33"/>
  <c r="CS63" i="33"/>
  <c r="CS44" i="33"/>
  <c r="CS41" i="33"/>
  <c r="CS71" i="33"/>
  <c r="CS47" i="33"/>
  <c r="CS22" i="33"/>
  <c r="CS36" i="33"/>
  <c r="CS46" i="33"/>
  <c r="CS39" i="33"/>
  <c r="CS60" i="33"/>
  <c r="CS23" i="33"/>
  <c r="CS48" i="33"/>
  <c r="CS27" i="33"/>
  <c r="CS64" i="33"/>
  <c r="CS13" i="33"/>
  <c r="CS16" i="33"/>
  <c r="CS50" i="33"/>
  <c r="CS11" i="33"/>
  <c r="CS31" i="33"/>
  <c r="CS12" i="33"/>
  <c r="CS62" i="33"/>
  <c r="CS28" i="33"/>
  <c r="CS51" i="33"/>
  <c r="CS68" i="33"/>
  <c r="CS14" i="33"/>
  <c r="CS53" i="33"/>
  <c r="CS45" i="33"/>
  <c r="CS61" i="33"/>
  <c r="CS72" i="33"/>
  <c r="CS58" i="33"/>
  <c r="CS32" i="33"/>
  <c r="CS29" i="33"/>
  <c r="CS25" i="33"/>
  <c r="CS73" i="33"/>
  <c r="CS34" i="33"/>
  <c r="CS56" i="33"/>
  <c r="CS20" i="33"/>
  <c r="CS19" i="33"/>
  <c r="CS70" i="33"/>
  <c r="CS24" i="33"/>
  <c r="CS65" i="33"/>
  <c r="CS38" i="33"/>
  <c r="CS76" i="33"/>
  <c r="CS33" i="33"/>
  <c r="CS18" i="33"/>
  <c r="CS17" i="33"/>
  <c r="CS75" i="33"/>
  <c r="CS37" i="33"/>
  <c r="CS26" i="33"/>
  <c r="CS43" i="33"/>
  <c r="CS54" i="33"/>
  <c r="CS42" i="33"/>
  <c r="CT3" i="33"/>
  <c r="CU8" i="33"/>
  <c r="CS7" i="33" l="1"/>
  <c r="CT58" i="33"/>
  <c r="CT67" i="33"/>
  <c r="CT36" i="33"/>
  <c r="CT18" i="33"/>
  <c r="CT25" i="33"/>
  <c r="CT27" i="33"/>
  <c r="CT64" i="33"/>
  <c r="CT43" i="33"/>
  <c r="CT31" i="33"/>
  <c r="CT73" i="33"/>
  <c r="CT29" i="33"/>
  <c r="CT13" i="33"/>
  <c r="CT57" i="33"/>
  <c r="CT24" i="33"/>
  <c r="CT71" i="33"/>
  <c r="CT76" i="33"/>
  <c r="CT40" i="33"/>
  <c r="CT47" i="33"/>
  <c r="CT54" i="33"/>
  <c r="CT45" i="33"/>
  <c r="CT33" i="33"/>
  <c r="CT72" i="33"/>
  <c r="CT50" i="33"/>
  <c r="CT55" i="33"/>
  <c r="CT68" i="33"/>
  <c r="CT28" i="33"/>
  <c r="CT19" i="33"/>
  <c r="CT20" i="33"/>
  <c r="CT14" i="33"/>
  <c r="CT69" i="33"/>
  <c r="CT51" i="33"/>
  <c r="CT12" i="33"/>
  <c r="CT48" i="33"/>
  <c r="CT56" i="33"/>
  <c r="CT63" i="33"/>
  <c r="CT75" i="33"/>
  <c r="CT21" i="33"/>
  <c r="CT32" i="33"/>
  <c r="CT26" i="33"/>
  <c r="CT37" i="33"/>
  <c r="CT52" i="33"/>
  <c r="CT39" i="33"/>
  <c r="CT70" i="33"/>
  <c r="CT74" i="33"/>
  <c r="CT17" i="33"/>
  <c r="CT38" i="33"/>
  <c r="CT15" i="33"/>
  <c r="CT46" i="33"/>
  <c r="CT65" i="33"/>
  <c r="CT30" i="33"/>
  <c r="CT49" i="33"/>
  <c r="CT62" i="33"/>
  <c r="CT60" i="33"/>
  <c r="CT66" i="33"/>
  <c r="CT53" i="33"/>
  <c r="CT4" i="33"/>
  <c r="CT11" i="33"/>
  <c r="CT41" i="33"/>
  <c r="CT35" i="33"/>
  <c r="CT22" i="33"/>
  <c r="CT61" i="33"/>
  <c r="CT16" i="33"/>
  <c r="CT23" i="33"/>
  <c r="CT44" i="33"/>
  <c r="CT42" i="33"/>
  <c r="CT59" i="33"/>
  <c r="CT34" i="33"/>
  <c r="CV8" i="33"/>
  <c r="CU2" i="33"/>
  <c r="CU75" i="33" l="1"/>
  <c r="CX75" i="33" s="1"/>
  <c r="CU72" i="33"/>
  <c r="CX72" i="33" s="1"/>
  <c r="CU51" i="33"/>
  <c r="CX51" i="33" s="1"/>
  <c r="CU36" i="33"/>
  <c r="CX36" i="33" s="1"/>
  <c r="CU37" i="33"/>
  <c r="CX37" i="33" s="1"/>
  <c r="CU29" i="33"/>
  <c r="CX29" i="33" s="1"/>
  <c r="CU27" i="33"/>
  <c r="CX27" i="33" s="1"/>
  <c r="CU20" i="33"/>
  <c r="CX20" i="33" s="1"/>
  <c r="CU22" i="33"/>
  <c r="CX22" i="33" s="1"/>
  <c r="CU69" i="33"/>
  <c r="CX69" i="33" s="1"/>
  <c r="CU68" i="33"/>
  <c r="CX68" i="33" s="1"/>
  <c r="CU47" i="33"/>
  <c r="CX47" i="33" s="1"/>
  <c r="CU57" i="33"/>
  <c r="CX57" i="33" s="1"/>
  <c r="CU50" i="33"/>
  <c r="CX50" i="33" s="1"/>
  <c r="CU49" i="33"/>
  <c r="CX49" i="33" s="1"/>
  <c r="CU30" i="33"/>
  <c r="CX30" i="33" s="1"/>
  <c r="CU17" i="33"/>
  <c r="CX17" i="33" s="1"/>
  <c r="CU70" i="33"/>
  <c r="CX70" i="33" s="1"/>
  <c r="CU67" i="33"/>
  <c r="CX67" i="33" s="1"/>
  <c r="CU55" i="33"/>
  <c r="CX55" i="33" s="1"/>
  <c r="CU52" i="33"/>
  <c r="CX52" i="33" s="1"/>
  <c r="CU42" i="33"/>
  <c r="CX42" i="33" s="1"/>
  <c r="CU31" i="33"/>
  <c r="CX31" i="33" s="1"/>
  <c r="CU25" i="33"/>
  <c r="CX25" i="33" s="1"/>
  <c r="CU13" i="33"/>
  <c r="CX13" i="33" s="1"/>
  <c r="CU71" i="33"/>
  <c r="CX71" i="33" s="1"/>
  <c r="CU62" i="33"/>
  <c r="CX62" i="33" s="1"/>
  <c r="CU54" i="33"/>
  <c r="CX54" i="33" s="1"/>
  <c r="CU26" i="33"/>
  <c r="CX26" i="33" s="1"/>
  <c r="CU21" i="33"/>
  <c r="CX21" i="33" s="1"/>
  <c r="CU61" i="33"/>
  <c r="CX61" i="33" s="1"/>
  <c r="CU48" i="33"/>
  <c r="CX48" i="33" s="1"/>
  <c r="CU18" i="33"/>
  <c r="CX18" i="33" s="1"/>
  <c r="CU56" i="33"/>
  <c r="CX56" i="33" s="1"/>
  <c r="CU19" i="33"/>
  <c r="CX19" i="33" s="1"/>
  <c r="CU73" i="33"/>
  <c r="CX73" i="33" s="1"/>
  <c r="CU46" i="33"/>
  <c r="CX46" i="33" s="1"/>
  <c r="CU59" i="33"/>
  <c r="CX59" i="33" s="1"/>
  <c r="CU39" i="33"/>
  <c r="CX39" i="33" s="1"/>
  <c r="CU14" i="33"/>
  <c r="CX14" i="33" s="1"/>
  <c r="CU66" i="33"/>
  <c r="CX66" i="33" s="1"/>
  <c r="CU45" i="33"/>
  <c r="CX45" i="33" s="1"/>
  <c r="CU35" i="33"/>
  <c r="CX35" i="33" s="1"/>
  <c r="CU24" i="33"/>
  <c r="CX24" i="33" s="1"/>
  <c r="CU11" i="33"/>
  <c r="CU44" i="33"/>
  <c r="CX44" i="33" s="1"/>
  <c r="CU63" i="33"/>
  <c r="CX63" i="33" s="1"/>
  <c r="CU34" i="33"/>
  <c r="CX34" i="33" s="1"/>
  <c r="CU60" i="33"/>
  <c r="CX60" i="33" s="1"/>
  <c r="CU40" i="33"/>
  <c r="CX40" i="33" s="1"/>
  <c r="CU41" i="33"/>
  <c r="CX41" i="33" s="1"/>
  <c r="CU23" i="33"/>
  <c r="CX23" i="33" s="1"/>
  <c r="CU15" i="33"/>
  <c r="CX15" i="33" s="1"/>
  <c r="CU76" i="33"/>
  <c r="CX76" i="33" s="1"/>
  <c r="CU32" i="33"/>
  <c r="CX32" i="33" s="1"/>
  <c r="CU16" i="33"/>
  <c r="CX16" i="33" s="1"/>
  <c r="CU74" i="33"/>
  <c r="CX74" i="33" s="1"/>
  <c r="CU43" i="33"/>
  <c r="CX43" i="33" s="1"/>
  <c r="CU65" i="33"/>
  <c r="CX65" i="33" s="1"/>
  <c r="CU58" i="33"/>
  <c r="CX58" i="33" s="1"/>
  <c r="CU38" i="33"/>
  <c r="CX38" i="33" s="1"/>
  <c r="CU12" i="33"/>
  <c r="CX12" i="33" s="1"/>
  <c r="CU53" i="33"/>
  <c r="CX53" i="33" s="1"/>
  <c r="CU33" i="33"/>
  <c r="CX33" i="33" s="1"/>
  <c r="CU64" i="33"/>
  <c r="CX64" i="33" s="1"/>
  <c r="CU28" i="33"/>
  <c r="CX28" i="33" s="1"/>
  <c r="CW8" i="33"/>
  <c r="CV2" i="33"/>
  <c r="CT7" i="33"/>
  <c r="CU7" i="33" l="1"/>
  <c r="CX11" i="33"/>
  <c r="CX7" i="33" s="1"/>
  <c r="CV68" i="33"/>
  <c r="CV57" i="33"/>
  <c r="CV66" i="33"/>
  <c r="CV53" i="33"/>
  <c r="CV37" i="33"/>
  <c r="CV26" i="33"/>
  <c r="CV33" i="33"/>
  <c r="CV21" i="33"/>
  <c r="CV74" i="33"/>
  <c r="CV67" i="33"/>
  <c r="CV56" i="33"/>
  <c r="CV50" i="33"/>
  <c r="CV28" i="33"/>
  <c r="CV17" i="33"/>
  <c r="CV15" i="33"/>
  <c r="CV13" i="33"/>
  <c r="CV61" i="33"/>
  <c r="CV52" i="33"/>
  <c r="CV42" i="33"/>
  <c r="CV30" i="33"/>
  <c r="CV32" i="33"/>
  <c r="CV19" i="33"/>
  <c r="CV51" i="33"/>
  <c r="CV22" i="33"/>
  <c r="CV14" i="33"/>
  <c r="CV76" i="33"/>
  <c r="CV73" i="33"/>
  <c r="CV45" i="33"/>
  <c r="CV11" i="33"/>
  <c r="CV72" i="33"/>
  <c r="CV65" i="33"/>
  <c r="CV47" i="33"/>
  <c r="CV46" i="33"/>
  <c r="CV29" i="33"/>
  <c r="CV25" i="33"/>
  <c r="CV12" i="33"/>
  <c r="CV75" i="33"/>
  <c r="CV62" i="33"/>
  <c r="CV43" i="33"/>
  <c r="CV36" i="33"/>
  <c r="CV34" i="33"/>
  <c r="CV48" i="33"/>
  <c r="CV63" i="33"/>
  <c r="CV41" i="33"/>
  <c r="CV49" i="33"/>
  <c r="CV27" i="33"/>
  <c r="CV70" i="33"/>
  <c r="CV59" i="33"/>
  <c r="CV55" i="33"/>
  <c r="CV31" i="33"/>
  <c r="CV23" i="33"/>
  <c r="CV16" i="33"/>
  <c r="CV69" i="33"/>
  <c r="CV58" i="33"/>
  <c r="CV39" i="33"/>
  <c r="CV44" i="33"/>
  <c r="CV71" i="33"/>
  <c r="CV38" i="33"/>
  <c r="CV54" i="33"/>
  <c r="CV24" i="33"/>
  <c r="CV20" i="33"/>
  <c r="CV64" i="33"/>
  <c r="CV40" i="33"/>
  <c r="CV18" i="33"/>
  <c r="CV60" i="33"/>
  <c r="CV35" i="33"/>
  <c r="CX8" i="33"/>
  <c r="CW2" i="33"/>
  <c r="CV7" i="33" l="1"/>
  <c r="CY5" i="33"/>
  <c r="CX3" i="33"/>
  <c r="CY8" i="33"/>
  <c r="CW72" i="33"/>
  <c r="CW54" i="33"/>
  <c r="CW59" i="33"/>
  <c r="CW35" i="33"/>
  <c r="CW32" i="33"/>
  <c r="CW30" i="33"/>
  <c r="CW13" i="33"/>
  <c r="CW11" i="33"/>
  <c r="CW74" i="33"/>
  <c r="CW64" i="33"/>
  <c r="CW57" i="33"/>
  <c r="CW63" i="33"/>
  <c r="CW60" i="33"/>
  <c r="CW40" i="33"/>
  <c r="CW29" i="33"/>
  <c r="CW46" i="33"/>
  <c r="CW17" i="33"/>
  <c r="CW44" i="33"/>
  <c r="CW67" i="33"/>
  <c r="CW65" i="33"/>
  <c r="CW50" i="33"/>
  <c r="CW47" i="33"/>
  <c r="CW27" i="33"/>
  <c r="CW19" i="33"/>
  <c r="CW56" i="33"/>
  <c r="CW16" i="33"/>
  <c r="CW69" i="33"/>
  <c r="CW42" i="33"/>
  <c r="CW28" i="33"/>
  <c r="CW41" i="33"/>
  <c r="CW76" i="33"/>
  <c r="CW55" i="33"/>
  <c r="CW39" i="33"/>
  <c r="CW24" i="33"/>
  <c r="CW21" i="33"/>
  <c r="CW15" i="33"/>
  <c r="CW70" i="33"/>
  <c r="CW53" i="33"/>
  <c r="CW31" i="33"/>
  <c r="CW34" i="33"/>
  <c r="CW20" i="33"/>
  <c r="CW12" i="33"/>
  <c r="CW48" i="33"/>
  <c r="CW37" i="33"/>
  <c r="CW61" i="33"/>
  <c r="CW22" i="33"/>
  <c r="CW73" i="33"/>
  <c r="CW75" i="33"/>
  <c r="CW66" i="33"/>
  <c r="CW51" i="33"/>
  <c r="CW23" i="33"/>
  <c r="CW18" i="33"/>
  <c r="CW38" i="33"/>
  <c r="CW62" i="33"/>
  <c r="CW43" i="33"/>
  <c r="CW14" i="33"/>
  <c r="CW68" i="33"/>
  <c r="CW26" i="33"/>
  <c r="CW25" i="33"/>
  <c r="CW52" i="33"/>
  <c r="CW49" i="33"/>
  <c r="CW45" i="33"/>
  <c r="CW58" i="33"/>
  <c r="CW36" i="33"/>
  <c r="CW71" i="33"/>
  <c r="CW33" i="33"/>
  <c r="CW7" i="33" l="1"/>
  <c r="CZ5" i="33"/>
  <c r="CY3" i="33"/>
  <c r="CY4" i="33"/>
  <c r="CY6" i="33" s="1"/>
  <c r="CZ8" i="33"/>
  <c r="CZ3" i="33" s="1"/>
  <c r="CZ6" i="33" l="1"/>
  <c r="CY44" i="33"/>
  <c r="CY26" i="33"/>
  <c r="CY28" i="33"/>
  <c r="CY53" i="33"/>
  <c r="CY73" i="33"/>
  <c r="CY31" i="33"/>
  <c r="CY55" i="33"/>
  <c r="CY18" i="33"/>
  <c r="CY40" i="33"/>
  <c r="CY48" i="33"/>
  <c r="CY34" i="33"/>
  <c r="CY59" i="33"/>
  <c r="CY39" i="33"/>
  <c r="CY64" i="33"/>
  <c r="CY69" i="33"/>
  <c r="CY37" i="33"/>
  <c r="CY16" i="33"/>
  <c r="CY42" i="33"/>
  <c r="CY76" i="33"/>
  <c r="CY14" i="33"/>
  <c r="CY47" i="33"/>
  <c r="CY43" i="33"/>
  <c r="CY52" i="33"/>
  <c r="CY61" i="33"/>
  <c r="CY22" i="33"/>
  <c r="CY65" i="33"/>
  <c r="CY58" i="33"/>
  <c r="CY49" i="33"/>
  <c r="CY24" i="33"/>
  <c r="CY56" i="33"/>
  <c r="CY29" i="33"/>
  <c r="CY46" i="33"/>
  <c r="CY36" i="33"/>
  <c r="CY70" i="33"/>
  <c r="CY27" i="33"/>
  <c r="CY75" i="33"/>
  <c r="CY41" i="33"/>
  <c r="CY66" i="33"/>
  <c r="CY62" i="33"/>
  <c r="CY12" i="33"/>
  <c r="CY54" i="33"/>
  <c r="CY20" i="33"/>
  <c r="CY72" i="33"/>
  <c r="CY45" i="33"/>
  <c r="CY23" i="33"/>
  <c r="CY67" i="33"/>
  <c r="CY74" i="33"/>
  <c r="CY13" i="33"/>
  <c r="CY51" i="33"/>
  <c r="CY57" i="33"/>
  <c r="CY68" i="33"/>
  <c r="CY21" i="33"/>
  <c r="CY15" i="33"/>
  <c r="CY38" i="33"/>
  <c r="CY71" i="33"/>
  <c r="CY60" i="33"/>
  <c r="CY35" i="33"/>
  <c r="CY33" i="33"/>
  <c r="CY19" i="33"/>
  <c r="CY11" i="33"/>
  <c r="CY30" i="33"/>
  <c r="CY63" i="33"/>
  <c r="CY17" i="33"/>
  <c r="CY32" i="33"/>
  <c r="CY50" i="33"/>
  <c r="CY25" i="33"/>
  <c r="T4" i="32"/>
  <c r="T5" i="32" s="1"/>
  <c r="N4" i="32"/>
  <c r="N5" i="32" s="1"/>
  <c r="M4" i="32"/>
  <c r="M5" i="32" s="1"/>
  <c r="Q4" i="32"/>
  <c r="Q5" i="32" s="1"/>
  <c r="W4" i="32"/>
  <c r="W5" i="32" s="1"/>
  <c r="P4" i="32"/>
  <c r="P5" i="32" s="1"/>
  <c r="V4" i="32"/>
  <c r="V5" i="32" s="1"/>
  <c r="R4" i="32"/>
  <c r="R5" i="32" s="1"/>
  <c r="O4" i="32"/>
  <c r="O5" i="32" s="1"/>
  <c r="U4" i="32"/>
  <c r="U5" i="32" s="1"/>
  <c r="S4" i="32"/>
  <c r="S5" i="32" s="1"/>
  <c r="X4" i="32"/>
  <c r="X5" i="32" s="1"/>
  <c r="AL4" i="32"/>
  <c r="AL5" i="32" s="1"/>
  <c r="AC4" i="32"/>
  <c r="AC5" i="32" s="1"/>
  <c r="Z4" i="32"/>
  <c r="Z5" i="32" s="1"/>
  <c r="AP4" i="32"/>
  <c r="AP5" i="32" s="1"/>
  <c r="AA4" i="32"/>
  <c r="AA5" i="32" s="1"/>
  <c r="AF4" i="32"/>
  <c r="AF5" i="32" s="1"/>
  <c r="AI4" i="32"/>
  <c r="AI5" i="32" s="1"/>
  <c r="AJ4" i="32"/>
  <c r="AJ5" i="32" s="1"/>
  <c r="Y4" i="32"/>
  <c r="Y5" i="32" s="1"/>
  <c r="AB4" i="32"/>
  <c r="AB5" i="32" s="1"/>
  <c r="AK4" i="32"/>
  <c r="AK5" i="32" s="1"/>
  <c r="AD4" i="32"/>
  <c r="AD5" i="32" s="1"/>
  <c r="AH4" i="32"/>
  <c r="AH5" i="32" s="1"/>
  <c r="AE4" i="32"/>
  <c r="AE5" i="32" s="1"/>
  <c r="AG4" i="32"/>
  <c r="AG5" i="32" s="1"/>
  <c r="AN4" i="32"/>
  <c r="AN5" i="32" s="1"/>
  <c r="AO4" i="32"/>
  <c r="AO5" i="32" s="1"/>
  <c r="AM4" i="32"/>
  <c r="AM5" i="32" s="1"/>
  <c r="AR4" i="32"/>
  <c r="AR5" i="32" s="1"/>
  <c r="AU4" i="32"/>
  <c r="AU5" i="32" s="1"/>
  <c r="AS4" i="32"/>
  <c r="AS5" i="32" s="1"/>
  <c r="AX4" i="32"/>
  <c r="AX5" i="32" s="1"/>
  <c r="AW4" i="32"/>
  <c r="AW5" i="32" s="1"/>
  <c r="AV4" i="32"/>
  <c r="AV5" i="32" s="1"/>
  <c r="AQ4" i="32"/>
  <c r="AQ5" i="32" s="1"/>
  <c r="AT4" i="32"/>
  <c r="AT5" i="32" s="1"/>
  <c r="CY7" i="33" l="1"/>
  <c r="CZ25" i="33"/>
  <c r="CZ33" i="33"/>
  <c r="CZ64" i="33"/>
  <c r="CZ74" i="33"/>
  <c r="CZ19" i="33"/>
  <c r="CZ76" i="33"/>
  <c r="CZ22" i="33"/>
  <c r="CZ38" i="33"/>
  <c r="CZ70" i="33"/>
  <c r="CZ35" i="33"/>
  <c r="CZ23" i="33"/>
  <c r="CZ26" i="33"/>
  <c r="CZ54" i="33"/>
  <c r="CZ72" i="33"/>
  <c r="CZ46" i="33"/>
  <c r="CZ27" i="33"/>
  <c r="CZ53" i="33"/>
  <c r="CZ61" i="33"/>
  <c r="CZ52" i="33"/>
  <c r="CZ48" i="33"/>
  <c r="CZ51" i="33"/>
  <c r="CZ68" i="33"/>
  <c r="CZ21" i="33"/>
  <c r="CZ66" i="33"/>
  <c r="CZ36" i="33"/>
  <c r="CZ11" i="33"/>
  <c r="CZ13" i="33"/>
  <c r="CZ47" i="33"/>
  <c r="CZ50" i="33"/>
  <c r="CZ37" i="33"/>
  <c r="CZ39" i="33"/>
  <c r="CZ69" i="33"/>
  <c r="CZ12" i="33"/>
  <c r="CZ20" i="33"/>
  <c r="CZ14" i="33"/>
  <c r="CZ4" i="33"/>
  <c r="CZ40" i="33"/>
  <c r="CZ24" i="33"/>
  <c r="CZ58" i="33"/>
  <c r="CZ32" i="33"/>
  <c r="CZ57" i="33"/>
  <c r="CZ56" i="33"/>
  <c r="CZ73" i="33"/>
  <c r="CZ71" i="33"/>
  <c r="CZ45" i="33"/>
  <c r="CZ65" i="33"/>
  <c r="CZ59" i="33"/>
  <c r="CZ44" i="33"/>
  <c r="CZ17" i="33"/>
  <c r="CZ55" i="33"/>
  <c r="CZ31" i="33"/>
  <c r="CZ43" i="33"/>
  <c r="CZ49" i="33"/>
  <c r="CZ62" i="33"/>
  <c r="CZ63" i="33"/>
  <c r="CZ29" i="33"/>
  <c r="CZ41" i="33"/>
  <c r="CZ28" i="33"/>
  <c r="CZ18" i="33"/>
  <c r="CZ60" i="33"/>
  <c r="CZ15" i="33"/>
  <c r="CZ67" i="33"/>
  <c r="CZ75" i="33"/>
  <c r="CZ30" i="33"/>
  <c r="CZ42" i="33"/>
  <c r="CZ16" i="33"/>
  <c r="CZ34" i="33"/>
  <c r="AW30" i="32"/>
  <c r="AO35" i="32"/>
  <c r="AL12" i="32"/>
  <c r="AF35" i="32"/>
  <c r="AX25" i="32"/>
  <c r="AX31" i="32"/>
  <c r="S16" i="32"/>
  <c r="Z27" i="32"/>
  <c r="AR12" i="32"/>
  <c r="AT23" i="32"/>
  <c r="AU36" i="32"/>
  <c r="O26" i="32"/>
  <c r="U27" i="32"/>
  <c r="AU29" i="32"/>
  <c r="AN27" i="32"/>
  <c r="AP15" i="32"/>
  <c r="T37" i="32"/>
  <c r="Y17" i="32"/>
  <c r="AM24" i="32"/>
  <c r="V13" i="32"/>
  <c r="Z31" i="32"/>
  <c r="M28" i="32"/>
  <c r="AI28" i="32"/>
  <c r="S22" i="32"/>
  <c r="AW19" i="32"/>
  <c r="X30" i="32"/>
  <c r="AV17" i="32"/>
  <c r="AL37" i="32"/>
  <c r="AA33" i="32"/>
  <c r="AP31" i="32"/>
  <c r="U12" i="32"/>
  <c r="N19" i="32"/>
  <c r="AT24" i="32"/>
  <c r="N35" i="32"/>
  <c r="S35" i="32"/>
  <c r="AI16" i="32"/>
  <c r="O8" i="32"/>
  <c r="AA21" i="32"/>
  <c r="AP17" i="32"/>
  <c r="Z36" i="32"/>
  <c r="AD14" i="32"/>
  <c r="AV34" i="32"/>
  <c r="Y31" i="32"/>
  <c r="AM26" i="32"/>
  <c r="AC31" i="32"/>
  <c r="AE35" i="32"/>
  <c r="M15" i="32"/>
  <c r="N12" i="32"/>
  <c r="AI32" i="32"/>
  <c r="AL16" i="32"/>
  <c r="AJ19" i="32"/>
  <c r="AI31" i="32"/>
  <c r="T17" i="32"/>
  <c r="AT21" i="32"/>
  <c r="O16" i="32"/>
  <c r="AI27" i="32"/>
  <c r="Y24" i="32"/>
  <c r="O18" i="32"/>
  <c r="AF24" i="32"/>
  <c r="AE8" i="32"/>
  <c r="AP21" i="32"/>
  <c r="AP33" i="32"/>
  <c r="AT17" i="32"/>
  <c r="AQ22" i="32"/>
  <c r="S20" i="32"/>
  <c r="AG17" i="32"/>
  <c r="AK25" i="32"/>
  <c r="V33" i="32"/>
  <c r="AU12" i="32"/>
  <c r="AN30" i="32"/>
  <c r="AF12" i="32"/>
  <c r="N31" i="32"/>
  <c r="AX29" i="32"/>
  <c r="R8" i="32"/>
  <c r="O14" i="32"/>
  <c r="T30" i="32"/>
  <c r="AS30" i="32"/>
  <c r="AM31" i="32"/>
  <c r="AC24" i="32"/>
  <c r="AJ15" i="32"/>
  <c r="AT16" i="32"/>
  <c r="AK21" i="32"/>
  <c r="AU14" i="32"/>
  <c r="AT29" i="32"/>
  <c r="AI19" i="32"/>
  <c r="AT30" i="32"/>
  <c r="AK13" i="32"/>
  <c r="AW36" i="32"/>
  <c r="Y8" i="32"/>
  <c r="AO22" i="32"/>
  <c r="U34" i="32"/>
  <c r="AA24" i="32"/>
  <c r="AR15" i="32"/>
  <c r="V12" i="32"/>
  <c r="AB23" i="32"/>
  <c r="AC16" i="32"/>
  <c r="AN16" i="32"/>
  <c r="M8" i="32"/>
  <c r="AC14" i="32"/>
  <c r="R26" i="32"/>
  <c r="V24" i="32"/>
  <c r="AG14" i="32"/>
  <c r="AX15" i="32"/>
  <c r="S31" i="32"/>
  <c r="U29" i="32"/>
  <c r="T18" i="32"/>
  <c r="AS33" i="32"/>
  <c r="AD32" i="32"/>
  <c r="W19" i="32"/>
  <c r="AQ35" i="32"/>
  <c r="AT28" i="32"/>
  <c r="AM21" i="32"/>
  <c r="AC30" i="32"/>
  <c r="AM27" i="32"/>
  <c r="AV13" i="32"/>
  <c r="Z33" i="32"/>
  <c r="AJ12" i="32"/>
  <c r="AQ23" i="32"/>
  <c r="U18" i="32"/>
  <c r="AL13" i="32"/>
  <c r="AU23" i="32"/>
  <c r="AF33" i="32"/>
  <c r="AS35" i="32"/>
  <c r="S34" i="32"/>
  <c r="AK30" i="32"/>
  <c r="AO23" i="32"/>
  <c r="AB36" i="32"/>
  <c r="AR37" i="32"/>
  <c r="AD13" i="32"/>
  <c r="AK16" i="32"/>
  <c r="P27" i="32"/>
  <c r="AB8" i="32"/>
  <c r="AN32" i="32"/>
  <c r="V37" i="32"/>
  <c r="AO16" i="32"/>
  <c r="AJ26" i="32"/>
  <c r="AG35" i="32"/>
  <c r="Q36" i="32"/>
  <c r="AJ16" i="32"/>
  <c r="X27" i="32"/>
  <c r="AV19" i="32"/>
  <c r="S17" i="32"/>
  <c r="AG21" i="32"/>
  <c r="AG37" i="32"/>
  <c r="AS13" i="32"/>
  <c r="AF17" i="32"/>
  <c r="U22" i="32"/>
  <c r="AX22" i="32"/>
  <c r="AT35" i="32"/>
  <c r="Z12" i="32"/>
  <c r="AQ19" i="32"/>
  <c r="AR21" i="32"/>
  <c r="R20" i="32"/>
  <c r="AA27" i="32"/>
  <c r="AP37" i="32"/>
  <c r="Q25" i="32"/>
  <c r="O31" i="32"/>
  <c r="T24" i="32"/>
  <c r="AP25" i="32"/>
  <c r="AM14" i="32"/>
  <c r="X21" i="32"/>
  <c r="AW17" i="32"/>
  <c r="S25" i="32"/>
  <c r="AS15" i="32"/>
  <c r="AA23" i="32"/>
  <c r="N17" i="32"/>
  <c r="S37" i="32"/>
  <c r="M26" i="32"/>
  <c r="O17" i="32"/>
  <c r="AS22" i="32"/>
  <c r="AH26" i="32"/>
  <c r="AF27" i="32"/>
  <c r="AC22" i="32"/>
  <c r="AT31" i="32"/>
  <c r="AV27" i="32"/>
  <c r="Z13" i="32"/>
  <c r="AP8" i="32"/>
  <c r="T29" i="32"/>
  <c r="AK14" i="32"/>
  <c r="AL32" i="32"/>
  <c r="AP18" i="32"/>
  <c r="AD20" i="32"/>
  <c r="AJ24" i="32"/>
  <c r="AD37" i="32"/>
  <c r="AI35" i="32"/>
  <c r="N30" i="32"/>
  <c r="AE30" i="32"/>
  <c r="T35" i="32"/>
  <c r="AD18" i="32"/>
  <c r="AR33" i="32"/>
  <c r="V36" i="32"/>
  <c r="Z20" i="32"/>
  <c r="P14" i="32"/>
  <c r="V23" i="32"/>
  <c r="AH29" i="32"/>
  <c r="O35" i="32"/>
  <c r="P31" i="32"/>
  <c r="P8" i="32"/>
  <c r="AM29" i="32"/>
  <c r="AN8" i="32"/>
  <c r="AV22" i="32"/>
  <c r="AM8" i="32"/>
  <c r="AJ33" i="32"/>
  <c r="AN36" i="32"/>
  <c r="AX8" i="32"/>
  <c r="AI30" i="32"/>
  <c r="AF19" i="32"/>
  <c r="M16" i="32"/>
  <c r="AI24" i="32"/>
  <c r="S19" i="32"/>
  <c r="AW26" i="32"/>
  <c r="AB37" i="32"/>
  <c r="Y32" i="32"/>
  <c r="N23" i="32"/>
  <c r="AN19" i="32"/>
  <c r="AG32" i="32"/>
  <c r="Q12" i="32"/>
  <c r="AH37" i="32"/>
  <c r="AS37" i="32"/>
  <c r="AK20" i="32"/>
  <c r="AS19" i="32"/>
  <c r="AB15" i="32"/>
  <c r="R14" i="32"/>
  <c r="P26" i="32"/>
  <c r="AQ34" i="32"/>
  <c r="Z35" i="32"/>
  <c r="AP23" i="32"/>
  <c r="P15" i="32"/>
  <c r="Y16" i="32"/>
  <c r="Q14" i="32"/>
  <c r="AV24" i="32"/>
  <c r="AW29" i="32"/>
  <c r="M21" i="32"/>
  <c r="AG24" i="32"/>
  <c r="AE21" i="32"/>
  <c r="X31" i="32"/>
  <c r="AD30" i="32"/>
  <c r="T31" i="32"/>
  <c r="AK24" i="32"/>
  <c r="AU22" i="32"/>
  <c r="T26" i="32"/>
  <c r="R30" i="32"/>
  <c r="AA20" i="32"/>
  <c r="V28" i="32"/>
  <c r="AR23" i="32"/>
  <c r="AB33" i="32"/>
  <c r="P23" i="32"/>
  <c r="P25" i="32"/>
  <c r="Y36" i="32"/>
  <c r="AB32" i="32"/>
  <c r="AG18" i="32"/>
  <c r="Q30" i="32"/>
  <c r="M27" i="32"/>
  <c r="AW25" i="32"/>
  <c r="AO34" i="32"/>
  <c r="AO14" i="32"/>
  <c r="AJ34" i="32"/>
  <c r="Z23" i="32"/>
  <c r="AT27" i="32"/>
  <c r="AI25" i="32"/>
  <c r="AF29" i="32"/>
  <c r="AM15" i="32"/>
  <c r="R15" i="32"/>
  <c r="AG33" i="32"/>
  <c r="AN25" i="32"/>
  <c r="AH34" i="32"/>
  <c r="S32" i="32"/>
  <c r="AM22" i="32"/>
  <c r="V15" i="32"/>
  <c r="Y27" i="32"/>
  <c r="AQ16" i="32"/>
  <c r="AP22" i="32"/>
  <c r="AV31" i="32"/>
  <c r="Y15" i="32"/>
  <c r="S30" i="32"/>
  <c r="AL35" i="32"/>
  <c r="AX17" i="32"/>
  <c r="AI26" i="32"/>
  <c r="AW13" i="32"/>
  <c r="AG22" i="32"/>
  <c r="AO13" i="32"/>
  <c r="AB26" i="32"/>
  <c r="W12" i="32"/>
  <c r="M31" i="32"/>
  <c r="M22" i="32"/>
  <c r="X37" i="32"/>
  <c r="AC28" i="32"/>
  <c r="AX13" i="32"/>
  <c r="AX12" i="32"/>
  <c r="AU33" i="32"/>
  <c r="AX14" i="32"/>
  <c r="Z30" i="32"/>
  <c r="AH22" i="32"/>
  <c r="AD34" i="32"/>
  <c r="O30" i="32"/>
  <c r="AD29" i="32"/>
  <c r="AU8" i="32"/>
  <c r="AR25" i="32"/>
  <c r="AR36" i="32"/>
  <c r="M19" i="32"/>
  <c r="AW33" i="32"/>
  <c r="AE12" i="32"/>
  <c r="AH35" i="32"/>
  <c r="AF28" i="32"/>
  <c r="T20" i="32"/>
  <c r="AQ36" i="32"/>
  <c r="AB13" i="32"/>
  <c r="Z32" i="32"/>
  <c r="P29" i="32"/>
  <c r="AM37" i="32"/>
  <c r="Z29" i="32"/>
  <c r="Y23" i="32"/>
  <c r="AR27" i="32"/>
  <c r="AQ25" i="32"/>
  <c r="AR13" i="32"/>
  <c r="AM28" i="32"/>
  <c r="AN22" i="32"/>
  <c r="AH12" i="32"/>
  <c r="P12" i="32"/>
  <c r="AX19" i="32"/>
  <c r="W27" i="32"/>
  <c r="R34" i="32"/>
  <c r="AH13" i="32"/>
  <c r="AK26" i="32"/>
  <c r="AP32" i="32"/>
  <c r="Q18" i="32"/>
  <c r="AC19" i="32"/>
  <c r="AQ17" i="32"/>
  <c r="AE18" i="32"/>
  <c r="AJ30" i="32"/>
  <c r="AS17" i="32"/>
  <c r="AF14" i="32"/>
  <c r="AF22" i="32"/>
  <c r="AD15" i="32"/>
  <c r="R27" i="32"/>
  <c r="AD16" i="32"/>
  <c r="O24" i="32"/>
  <c r="AC15" i="32"/>
  <c r="R16" i="32"/>
  <c r="W25" i="32"/>
  <c r="AC20" i="32"/>
  <c r="V27" i="32"/>
  <c r="AR26" i="32"/>
  <c r="AB27" i="32"/>
  <c r="AM35" i="32"/>
  <c r="AW32" i="32"/>
  <c r="AQ28" i="32"/>
  <c r="X20" i="32"/>
  <c r="AS24" i="32"/>
  <c r="AT37" i="32"/>
  <c r="T14" i="32"/>
  <c r="AC17" i="32"/>
  <c r="N18" i="32"/>
  <c r="AO20" i="32"/>
  <c r="AA29" i="32"/>
  <c r="AB22" i="32"/>
  <c r="AD27" i="32"/>
  <c r="AQ30" i="32"/>
  <c r="V32" i="32"/>
  <c r="R13" i="32"/>
  <c r="S28" i="32"/>
  <c r="AR28" i="32"/>
  <c r="W8" i="32"/>
  <c r="N32" i="32"/>
  <c r="AU26" i="32"/>
  <c r="X13" i="32"/>
  <c r="AT15" i="32"/>
  <c r="AX35" i="32"/>
  <c r="P18" i="32"/>
  <c r="P36" i="32"/>
  <c r="AJ35" i="32"/>
  <c r="AO29" i="32"/>
  <c r="AF13" i="32"/>
  <c r="AH30" i="32"/>
  <c r="N16" i="32"/>
  <c r="AI18" i="32"/>
  <c r="AQ13" i="32"/>
  <c r="AB30" i="32"/>
  <c r="AI29" i="32"/>
  <c r="AG31" i="32"/>
  <c r="T27" i="32"/>
  <c r="Z21" i="32"/>
  <c r="AN15" i="32"/>
  <c r="W29" i="32"/>
  <c r="AP16" i="32"/>
  <c r="U19" i="32"/>
  <c r="AQ8" i="32"/>
  <c r="U13" i="32"/>
  <c r="N29" i="32"/>
  <c r="AA8" i="32"/>
  <c r="AU27" i="32"/>
  <c r="AA28" i="32"/>
  <c r="AR20" i="32"/>
  <c r="AJ27" i="32"/>
  <c r="AV21" i="32"/>
  <c r="AB35" i="32"/>
  <c r="AQ32" i="32"/>
  <c r="AB18" i="32"/>
  <c r="AC34" i="32"/>
  <c r="AQ18" i="32"/>
  <c r="AM20" i="32"/>
  <c r="AL29" i="32"/>
  <c r="AN37" i="32"/>
  <c r="T21" i="32"/>
  <c r="M20" i="32"/>
  <c r="Z25" i="32"/>
  <c r="AT12" i="32"/>
  <c r="R22" i="32"/>
  <c r="AV32" i="32"/>
  <c r="AB25" i="32"/>
  <c r="R35" i="32"/>
  <c r="AA30" i="32"/>
  <c r="O15" i="32"/>
  <c r="V21" i="32"/>
  <c r="AK23" i="32"/>
  <c r="AC12" i="32"/>
  <c r="AP35" i="32"/>
  <c r="AN34" i="32"/>
  <c r="AQ37" i="32"/>
  <c r="Q8" i="32"/>
  <c r="W34" i="32"/>
  <c r="AQ31" i="32"/>
  <c r="AT34" i="32"/>
  <c r="AM34" i="32"/>
  <c r="AX36" i="32"/>
  <c r="N25" i="32"/>
  <c r="AV12" i="32"/>
  <c r="W20" i="32"/>
  <c r="U28" i="32"/>
  <c r="R12" i="32"/>
  <c r="AM16" i="32"/>
  <c r="AB20" i="32"/>
  <c r="Q31" i="32"/>
  <c r="Y26" i="32"/>
  <c r="AL14" i="32"/>
  <c r="AF18" i="32"/>
  <c r="AB19" i="32"/>
  <c r="X28" i="32"/>
  <c r="AI22" i="32"/>
  <c r="AL8" i="32"/>
  <c r="AU21" i="32"/>
  <c r="AT14" i="32"/>
  <c r="AT13" i="32"/>
  <c r="X22" i="32"/>
  <c r="AV16" i="32"/>
  <c r="O20" i="32"/>
  <c r="AG26" i="32"/>
  <c r="O13" i="32"/>
  <c r="X17" i="32"/>
  <c r="AR29" i="32"/>
  <c r="R29" i="32"/>
  <c r="M14" i="32"/>
  <c r="V31" i="32"/>
  <c r="W18" i="32"/>
  <c r="AS23" i="32"/>
  <c r="AO32" i="32"/>
  <c r="AO27" i="32"/>
  <c r="AP26" i="32"/>
  <c r="AW16" i="32"/>
  <c r="T22" i="32"/>
  <c r="AB31" i="32"/>
  <c r="V22" i="32"/>
  <c r="AW28" i="32"/>
  <c r="AH15" i="32"/>
  <c r="X15" i="32"/>
  <c r="U8" i="32"/>
  <c r="AU19" i="32"/>
  <c r="AK8" i="32"/>
  <c r="AW14" i="32"/>
  <c r="Q16" i="32"/>
  <c r="AI15" i="32"/>
  <c r="AL28" i="32"/>
  <c r="AR18" i="32"/>
  <c r="AD17" i="32"/>
  <c r="Q19" i="32"/>
  <c r="AX27" i="32"/>
  <c r="N8" i="32"/>
  <c r="AG16" i="32"/>
  <c r="Z24" i="32"/>
  <c r="V30" i="32"/>
  <c r="AI13" i="32"/>
  <c r="AH19" i="32"/>
  <c r="AC26" i="32"/>
  <c r="AM33" i="32"/>
  <c r="X25" i="32"/>
  <c r="U37" i="32"/>
  <c r="AG36" i="32"/>
  <c r="U23" i="32"/>
  <c r="Z8" i="32"/>
  <c r="AQ27" i="32"/>
  <c r="W16" i="32"/>
  <c r="U31" i="32"/>
  <c r="V14" i="32"/>
  <c r="X14" i="32"/>
  <c r="AN20" i="32"/>
  <c r="U17" i="32"/>
  <c r="AE25" i="32"/>
  <c r="AW23" i="32"/>
  <c r="AR19" i="32"/>
  <c r="AJ32" i="32"/>
  <c r="W15" i="32"/>
  <c r="AW37" i="32"/>
  <c r="O28" i="32"/>
  <c r="R19" i="32"/>
  <c r="P19" i="32"/>
  <c r="AC8" i="32"/>
  <c r="AK17" i="32"/>
  <c r="V34" i="32"/>
  <c r="AF36" i="32"/>
  <c r="AV35" i="32"/>
  <c r="Y22" i="32"/>
  <c r="AM13" i="32"/>
  <c r="AW24" i="32"/>
  <c r="AO17" i="32"/>
  <c r="AL19" i="32"/>
  <c r="X12" i="32"/>
  <c r="T16" i="32"/>
  <c r="AH27" i="32"/>
  <c r="AA34" i="32"/>
  <c r="U36" i="32"/>
  <c r="AX32" i="32"/>
  <c r="AI34" i="32"/>
  <c r="U24" i="32"/>
  <c r="AT32" i="32"/>
  <c r="AN26" i="32"/>
  <c r="AM17" i="32"/>
  <c r="AA12" i="32"/>
  <c r="N20" i="32"/>
  <c r="AH18" i="32"/>
  <c r="V25" i="32"/>
  <c r="P34" i="32"/>
  <c r="Y19" i="32"/>
  <c r="AN23" i="32"/>
  <c r="W35" i="32"/>
  <c r="AT36" i="32"/>
  <c r="AJ22" i="32"/>
  <c r="AW34" i="32"/>
  <c r="X8" i="32"/>
  <c r="AI20" i="32"/>
  <c r="W21" i="32"/>
  <c r="O22" i="32"/>
  <c r="U32" i="32"/>
  <c r="R28" i="32"/>
  <c r="AA17" i="32"/>
  <c r="U30" i="32"/>
  <c r="AS34" i="32"/>
  <c r="AE27" i="32"/>
  <c r="S29" i="32"/>
  <c r="AX33" i="32"/>
  <c r="AM19" i="32"/>
  <c r="AA26" i="32"/>
  <c r="AU16" i="32"/>
  <c r="AC27" i="32"/>
  <c r="AB14" i="32"/>
  <c r="AP36" i="32"/>
  <c r="W36" i="32"/>
  <c r="T8" i="32"/>
  <c r="AO12" i="32"/>
  <c r="AS28" i="32"/>
  <c r="AP12" i="32"/>
  <c r="AP29" i="32"/>
  <c r="AP24" i="32"/>
  <c r="P22" i="32"/>
  <c r="AV26" i="32"/>
  <c r="AJ36" i="32"/>
  <c r="AD26" i="32"/>
  <c r="AM36" i="32"/>
  <c r="AA16" i="32"/>
  <c r="AC25" i="32"/>
  <c r="Q28" i="32"/>
  <c r="U25" i="32"/>
  <c r="AE32" i="32"/>
  <c r="AK33" i="32"/>
  <c r="AD25" i="32"/>
  <c r="AK27" i="32"/>
  <c r="Y25" i="32"/>
  <c r="AS8" i="32"/>
  <c r="U15" i="32"/>
  <c r="V35" i="32"/>
  <c r="AR14" i="32"/>
  <c r="AM25" i="32"/>
  <c r="AS32" i="32"/>
  <c r="AA13" i="32"/>
  <c r="AM32" i="32"/>
  <c r="M35" i="32"/>
  <c r="AN33" i="32"/>
  <c r="AE31" i="32"/>
  <c r="Q13" i="32"/>
  <c r="AU17" i="32"/>
  <c r="O21" i="32"/>
  <c r="AT26" i="32"/>
  <c r="P21" i="32"/>
  <c r="AC23" i="32"/>
  <c r="AQ15" i="32"/>
  <c r="Y13" i="32"/>
  <c r="X35" i="32"/>
  <c r="M13" i="32"/>
  <c r="AE36" i="32"/>
  <c r="N22" i="32"/>
  <c r="AV18" i="32"/>
  <c r="X36" i="32"/>
  <c r="N27" i="32"/>
  <c r="AJ21" i="32"/>
  <c r="AX34" i="32"/>
  <c r="AD23" i="32"/>
  <c r="AM23" i="32"/>
  <c r="T28" i="32"/>
  <c r="AN28" i="32"/>
  <c r="AQ14" i="32"/>
  <c r="AU20" i="32"/>
  <c r="AA18" i="32"/>
  <c r="AS26" i="32"/>
  <c r="AH25" i="32"/>
  <c r="AK12" i="32"/>
  <c r="AD28" i="32"/>
  <c r="Z22" i="32"/>
  <c r="R31" i="32"/>
  <c r="Y20" i="32"/>
  <c r="Z28" i="32"/>
  <c r="AN21" i="32"/>
  <c r="AQ26" i="32"/>
  <c r="AC37" i="32"/>
  <c r="Z19" i="32"/>
  <c r="AD24" i="32"/>
  <c r="AG34" i="32"/>
  <c r="AW21" i="32"/>
  <c r="Y34" i="32"/>
  <c r="AF15" i="32"/>
  <c r="AW15" i="32"/>
  <c r="AB24" i="32"/>
  <c r="AR24" i="32"/>
  <c r="Z16" i="32"/>
  <c r="W13" i="32"/>
  <c r="V17" i="32"/>
  <c r="AH36" i="32"/>
  <c r="AE37" i="32"/>
  <c r="T19" i="32"/>
  <c r="AR34" i="32"/>
  <c r="R24" i="32"/>
  <c r="Z15" i="32"/>
  <c r="Q37" i="32"/>
  <c r="AJ31" i="32"/>
  <c r="X32" i="32"/>
  <c r="AV33" i="32"/>
  <c r="P30" i="32"/>
  <c r="AU13" i="32"/>
  <c r="W14" i="32"/>
  <c r="AC33" i="32"/>
  <c r="M34" i="32"/>
  <c r="Q29" i="32"/>
  <c r="AB12" i="32"/>
  <c r="AF32" i="32"/>
  <c r="AK18" i="32"/>
  <c r="AK36" i="32"/>
  <c r="AK37" i="32"/>
  <c r="Q26" i="32"/>
  <c r="Q22" i="32"/>
  <c r="AU24" i="32"/>
  <c r="W23" i="32"/>
  <c r="AN24" i="32"/>
  <c r="AR16" i="32"/>
  <c r="X24" i="32"/>
  <c r="AE16" i="32"/>
  <c r="O29" i="32"/>
  <c r="AF30" i="32"/>
  <c r="AE26" i="32"/>
  <c r="AU37" i="32"/>
  <c r="V26" i="32"/>
  <c r="N37" i="32"/>
  <c r="P35" i="32"/>
  <c r="O37" i="32"/>
  <c r="AP34" i="32"/>
  <c r="M37" i="32"/>
  <c r="O34" i="32"/>
  <c r="Z37" i="32"/>
  <c r="Q24" i="32"/>
  <c r="AU30" i="32"/>
  <c r="AB34" i="32"/>
  <c r="T36" i="32"/>
  <c r="AB21" i="32"/>
  <c r="Z26" i="32"/>
  <c r="AH24" i="32"/>
  <c r="Q35" i="32"/>
  <c r="R32" i="32"/>
  <c r="R18" i="32"/>
  <c r="AO15" i="32"/>
  <c r="R23" i="32"/>
  <c r="AM30" i="32"/>
  <c r="AV20" i="32"/>
  <c r="AN13" i="32"/>
  <c r="AB16" i="32"/>
  <c r="N28" i="32"/>
  <c r="O27" i="32"/>
  <c r="AG15" i="32"/>
  <c r="AN17" i="32"/>
  <c r="AR32" i="32"/>
  <c r="N15" i="32"/>
  <c r="AG20" i="32"/>
  <c r="P33" i="32"/>
  <c r="AA35" i="32"/>
  <c r="AO19" i="32"/>
  <c r="S33" i="32"/>
  <c r="V18" i="32"/>
  <c r="AB17" i="32"/>
  <c r="P24" i="32"/>
  <c r="Q15" i="32"/>
  <c r="AS25" i="32"/>
  <c r="AE28" i="32"/>
  <c r="AG12" i="32"/>
  <c r="AE20" i="32"/>
  <c r="AJ28" i="32"/>
  <c r="AG25" i="32"/>
  <c r="T15" i="32"/>
  <c r="M30" i="32"/>
  <c r="P13" i="32"/>
  <c r="P37" i="32"/>
  <c r="AD21" i="32"/>
  <c r="AH17" i="32"/>
  <c r="M17" i="32"/>
  <c r="AE15" i="32"/>
  <c r="Y21" i="32"/>
  <c r="AR8" i="32"/>
  <c r="AV36" i="32"/>
  <c r="AE29" i="32"/>
  <c r="AV14" i="32"/>
  <c r="AF8" i="32"/>
  <c r="AX30" i="32"/>
  <c r="AW18" i="32"/>
  <c r="S14" i="32"/>
  <c r="Y12" i="32"/>
  <c r="X26" i="32"/>
  <c r="W37" i="32"/>
  <c r="W28" i="32"/>
  <c r="AI23" i="32"/>
  <c r="AW35" i="32"/>
  <c r="AN29" i="32"/>
  <c r="M25" i="32"/>
  <c r="Z14" i="32"/>
  <c r="Q34" i="32"/>
  <c r="O19" i="32"/>
  <c r="X34" i="32"/>
  <c r="AL21" i="32"/>
  <c r="R33" i="32"/>
  <c r="T25" i="32"/>
  <c r="AO18" i="32"/>
  <c r="AE17" i="32"/>
  <c r="AP28" i="32"/>
  <c r="X19" i="32"/>
  <c r="S15" i="32"/>
  <c r="AS14" i="32"/>
  <c r="AA15" i="32"/>
  <c r="AQ29" i="32"/>
  <c r="AL23" i="32"/>
  <c r="AQ24" i="32"/>
  <c r="AC36" i="32"/>
  <c r="AO30" i="32"/>
  <c r="AU31" i="32"/>
  <c r="U21" i="32"/>
  <c r="Y14" i="32"/>
  <c r="AF20" i="32"/>
  <c r="S12" i="32"/>
  <c r="R17" i="32"/>
  <c r="AA31" i="32"/>
  <c r="AT25" i="32"/>
  <c r="AX21" i="32"/>
  <c r="AL30" i="32"/>
  <c r="AU34" i="32"/>
  <c r="AJ18" i="32"/>
  <c r="X29" i="32"/>
  <c r="W32" i="32"/>
  <c r="U26" i="32"/>
  <c r="V29" i="32"/>
  <c r="AQ20" i="32"/>
  <c r="AL18" i="32"/>
  <c r="P20" i="32"/>
  <c r="AJ37" i="32"/>
  <c r="T12" i="32"/>
  <c r="P32" i="32"/>
  <c r="X23" i="32"/>
  <c r="AH33" i="32"/>
  <c r="M18" i="32"/>
  <c r="AE14" i="32"/>
  <c r="AC18" i="32"/>
  <c r="T23" i="32"/>
  <c r="W17" i="32"/>
  <c r="AC13" i="32"/>
  <c r="AK29" i="32"/>
  <c r="AI36" i="32"/>
  <c r="AL15" i="32"/>
  <c r="U16" i="32"/>
  <c r="R25" i="32"/>
  <c r="M23" i="32"/>
  <c r="AK19" i="32"/>
  <c r="AU28" i="32"/>
  <c r="AL20" i="32"/>
  <c r="AC21" i="32"/>
  <c r="AG23" i="32"/>
  <c r="AI33" i="32"/>
  <c r="T33" i="32"/>
  <c r="AA22" i="32"/>
  <c r="AQ33" i="32"/>
  <c r="AV25" i="32"/>
  <c r="AU32" i="32"/>
  <c r="AA25" i="32"/>
  <c r="AL31" i="32"/>
  <c r="AP19" i="32"/>
  <c r="Q17" i="32"/>
  <c r="W26" i="32"/>
  <c r="AF26" i="32"/>
  <c r="AL24" i="32"/>
  <c r="AG19" i="32"/>
  <c r="N14" i="32"/>
  <c r="M33" i="32"/>
  <c r="AX26" i="32"/>
  <c r="AS36" i="32"/>
  <c r="AJ29" i="32"/>
  <c r="AT22" i="32"/>
  <c r="AK32" i="32"/>
  <c r="AL33" i="32"/>
  <c r="U20" i="32"/>
  <c r="AP20" i="32"/>
  <c r="AU35" i="32"/>
  <c r="AE22" i="32"/>
  <c r="AJ8" i="32"/>
  <c r="Q33" i="32"/>
  <c r="AX18" i="32"/>
  <c r="AX37" i="32"/>
  <c r="Y37" i="32"/>
  <c r="AQ12" i="32"/>
  <c r="AV23" i="32"/>
  <c r="AX23" i="32"/>
  <c r="AF34" i="32"/>
  <c r="AE33" i="32"/>
  <c r="AK22" i="32"/>
  <c r="AV28" i="32"/>
  <c r="AI8" i="32"/>
  <c r="R37" i="32"/>
  <c r="AH32" i="32"/>
  <c r="Z18" i="32"/>
  <c r="AN12" i="32"/>
  <c r="AN35" i="32"/>
  <c r="AH23" i="32"/>
  <c r="AF31" i="32"/>
  <c r="AG29" i="32"/>
  <c r="N13" i="32"/>
  <c r="AH8" i="32"/>
  <c r="Y33" i="32"/>
  <c r="AS29" i="32"/>
  <c r="O25" i="32"/>
  <c r="AV15" i="32"/>
  <c r="AW12" i="32"/>
  <c r="N26" i="32"/>
  <c r="R36" i="32"/>
  <c r="AG27" i="32"/>
  <c r="S13" i="32"/>
  <c r="AA14" i="32"/>
  <c r="AR35" i="32"/>
  <c r="AK31" i="32"/>
  <c r="AF21" i="32"/>
  <c r="AW31" i="32"/>
  <c r="T32" i="32"/>
  <c r="S36" i="32"/>
  <c r="AW8" i="32"/>
  <c r="V19" i="32"/>
  <c r="O23" i="32"/>
  <c r="Y35" i="32"/>
  <c r="AP14" i="32"/>
  <c r="N21" i="32"/>
  <c r="AJ13" i="32"/>
  <c r="N34" i="32"/>
  <c r="AL34" i="32"/>
  <c r="AV29" i="32"/>
  <c r="AE19" i="32"/>
  <c r="AX24" i="32"/>
  <c r="Z17" i="32"/>
  <c r="AO8" i="32"/>
  <c r="AH31" i="32"/>
  <c r="AH28" i="32"/>
  <c r="T34" i="32"/>
  <c r="AJ17" i="32"/>
  <c r="AA36" i="32"/>
  <c r="AK28" i="32"/>
  <c r="V16" i="32"/>
  <c r="Z34" i="32"/>
  <c r="Q27" i="32"/>
  <c r="S23" i="32"/>
  <c r="S24" i="32"/>
  <c r="U33" i="32"/>
  <c r="AD22" i="32"/>
  <c r="Q23" i="32"/>
  <c r="AL25" i="32"/>
  <c r="AL22" i="32"/>
  <c r="AE24" i="32"/>
  <c r="M32" i="32"/>
  <c r="N24" i="32"/>
  <c r="AF37" i="32"/>
  <c r="O33" i="32"/>
  <c r="AL26" i="32"/>
  <c r="AR17" i="32"/>
  <c r="O32" i="32"/>
  <c r="AD33" i="32"/>
  <c r="Y18" i="32"/>
  <c r="AQ21" i="32"/>
  <c r="AR22" i="32"/>
  <c r="S26" i="32"/>
  <c r="X33" i="32"/>
  <c r="AM12" i="32"/>
  <c r="Y28" i="32"/>
  <c r="M36" i="32"/>
  <c r="AC29" i="32"/>
  <c r="AH20" i="32"/>
  <c r="AV30" i="32"/>
  <c r="AP27" i="32"/>
  <c r="AT19" i="32"/>
  <c r="AD35" i="32"/>
  <c r="AW22" i="32"/>
  <c r="O12" i="32"/>
  <c r="N33" i="32"/>
  <c r="AE23" i="32"/>
  <c r="U14" i="32"/>
  <c r="AC35" i="32"/>
  <c r="AL17" i="32"/>
  <c r="AA32" i="32"/>
  <c r="P17" i="32"/>
  <c r="AS27" i="32"/>
  <c r="AJ23" i="32"/>
  <c r="AD31" i="32"/>
  <c r="AS16" i="32"/>
  <c r="AN31" i="32"/>
  <c r="AM18" i="32"/>
  <c r="AK35" i="32"/>
  <c r="AA19" i="32"/>
  <c r="AG13" i="32"/>
  <c r="AF23" i="32"/>
  <c r="AC32" i="32"/>
  <c r="R21" i="32"/>
  <c r="S18" i="32"/>
  <c r="AU15" i="32"/>
  <c r="Y30" i="32"/>
  <c r="O36" i="32"/>
  <c r="AI14" i="32"/>
  <c r="X16" i="32"/>
  <c r="AR30" i="32"/>
  <c r="W31" i="32"/>
  <c r="Y29" i="32"/>
  <c r="AO33" i="32"/>
  <c r="AS21" i="32"/>
  <c r="AL36" i="32"/>
  <c r="AS31" i="32"/>
  <c r="AN18" i="32"/>
  <c r="AB29" i="32"/>
  <c r="AI21" i="32"/>
  <c r="AA37" i="32"/>
  <c r="AL27" i="32"/>
  <c r="Q32" i="32"/>
  <c r="AS18" i="32"/>
  <c r="P28" i="32"/>
  <c r="AT33" i="32"/>
  <c r="AJ25" i="32"/>
  <c r="AP13" i="32"/>
  <c r="AJ14" i="32"/>
  <c r="W24" i="32"/>
  <c r="AW27" i="32"/>
  <c r="M12" i="32"/>
  <c r="AO37" i="32"/>
  <c r="S21" i="32"/>
  <c r="AE34" i="32"/>
  <c r="S8" i="32"/>
  <c r="AO36" i="32"/>
  <c r="Q20" i="32"/>
  <c r="AJ20" i="32"/>
  <c r="AU25" i="32"/>
  <c r="M29" i="32"/>
  <c r="AN14" i="32"/>
  <c r="AR31" i="32"/>
  <c r="AO26" i="32"/>
  <c r="AK15" i="32"/>
  <c r="AH16" i="32"/>
  <c r="T13" i="32"/>
  <c r="AG30" i="32"/>
  <c r="AH14" i="32"/>
  <c r="V20" i="32"/>
  <c r="AX20" i="32"/>
  <c r="AE13" i="32"/>
  <c r="M24" i="32"/>
  <c r="AX16" i="32"/>
  <c r="AI37" i="32"/>
  <c r="AU18" i="32"/>
  <c r="AI12" i="32"/>
  <c r="AD12" i="32"/>
  <c r="AT18" i="32"/>
  <c r="AD36" i="32"/>
  <c r="P16" i="32"/>
  <c r="AS20" i="32"/>
  <c r="AK34" i="32"/>
  <c r="AD8" i="32"/>
  <c r="AV8" i="32"/>
  <c r="AO25" i="32"/>
  <c r="AO21" i="32"/>
  <c r="AH21" i="32"/>
  <c r="S27" i="32"/>
  <c r="AF16" i="32"/>
  <c r="AO24" i="32"/>
  <c r="AP30" i="32"/>
  <c r="N36" i="32"/>
  <c r="AG8" i="32"/>
  <c r="V8" i="32"/>
  <c r="AO28" i="32"/>
  <c r="AB28" i="32"/>
  <c r="AO31" i="32"/>
  <c r="AV37" i="32"/>
  <c r="AT20" i="32"/>
  <c r="AT8" i="32"/>
  <c r="AS12" i="32"/>
  <c r="AI17" i="32"/>
  <c r="X18" i="32"/>
  <c r="Q21" i="32"/>
  <c r="U35" i="32"/>
  <c r="W33" i="32"/>
  <c r="AX28" i="32"/>
  <c r="AG28" i="32"/>
  <c r="W30" i="32"/>
  <c r="W22" i="32"/>
  <c r="AF25" i="32"/>
  <c r="AD19" i="32"/>
  <c r="AW20" i="32"/>
  <c r="AF27" i="34" l="1"/>
  <c r="CA31" i="32"/>
  <c r="AE14" i="34"/>
  <c r="BZ18" i="32"/>
  <c r="AX31" i="34"/>
  <c r="CS35" i="32"/>
  <c r="AX30" i="34"/>
  <c r="CS34" i="32"/>
  <c r="N14" i="34"/>
  <c r="BI18" i="32"/>
  <c r="BI14" i="34" s="1"/>
  <c r="N15" i="34"/>
  <c r="BI19" i="32"/>
  <c r="BI15" i="34" s="1"/>
  <c r="M27" i="34"/>
  <c r="BH31" i="32"/>
  <c r="BH27" i="34" s="1"/>
  <c r="M18" i="34"/>
  <c r="BH22" i="32"/>
  <c r="BH18" i="34" s="1"/>
  <c r="M21" i="34"/>
  <c r="BH25" i="32"/>
  <c r="BH21" i="34" s="1"/>
  <c r="S24" i="34"/>
  <c r="BN28" i="32"/>
  <c r="S16" i="34"/>
  <c r="BN20" i="32"/>
  <c r="S30" i="34"/>
  <c r="BN34" i="32"/>
  <c r="CD35" i="32"/>
  <c r="AI31" i="34"/>
  <c r="AI21" i="34"/>
  <c r="CD25" i="32"/>
  <c r="CD19" i="32"/>
  <c r="AI15" i="34"/>
  <c r="CB26" i="32"/>
  <c r="AG22" i="34"/>
  <c r="AG13" i="34"/>
  <c r="CB17" i="32"/>
  <c r="CR35" i="32"/>
  <c r="AW31" i="34"/>
  <c r="AW16" i="34"/>
  <c r="CR20" i="32"/>
  <c r="AW32" i="34"/>
  <c r="CR36" i="32"/>
  <c r="AW24" i="34"/>
  <c r="CR28" i="32"/>
  <c r="AL23" i="34"/>
  <c r="CG27" i="32"/>
  <c r="AL28" i="34"/>
  <c r="CG32" i="32"/>
  <c r="AL27" i="34"/>
  <c r="CG31" i="32"/>
  <c r="CJ23" i="32"/>
  <c r="AO19" i="34"/>
  <c r="AO22" i="34"/>
  <c r="CJ26" i="32"/>
  <c r="AO23" i="34"/>
  <c r="CJ27" i="32"/>
  <c r="Q23" i="34"/>
  <c r="BL27" i="32"/>
  <c r="BL12" i="32"/>
  <c r="Q8" i="34"/>
  <c r="Q7" i="32"/>
  <c r="BL24" i="32"/>
  <c r="Q20" i="34"/>
  <c r="Q21" i="34"/>
  <c r="BL25" i="32"/>
  <c r="BS21" i="32"/>
  <c r="X17" i="34"/>
  <c r="X25" i="34"/>
  <c r="BS29" i="32"/>
  <c r="X22" i="34"/>
  <c r="BS26" i="32"/>
  <c r="AJ26" i="34"/>
  <c r="CE30" i="32"/>
  <c r="AJ32" i="34"/>
  <c r="CE36" i="32"/>
  <c r="CE20" i="32"/>
  <c r="AJ16" i="34"/>
  <c r="AJ20" i="34"/>
  <c r="CE24" i="32"/>
  <c r="CI27" i="32"/>
  <c r="AN23" i="34"/>
  <c r="CI31" i="32"/>
  <c r="AN27" i="34"/>
  <c r="CI13" i="32"/>
  <c r="AN9" i="34"/>
  <c r="AV8" i="34"/>
  <c r="CQ12" i="32"/>
  <c r="AV7" i="32"/>
  <c r="AV11" i="34"/>
  <c r="CQ15" i="32"/>
  <c r="AV25" i="34"/>
  <c r="CQ29" i="32"/>
  <c r="W13" i="34"/>
  <c r="BR17" i="32"/>
  <c r="BR24" i="32"/>
  <c r="W20" i="34"/>
  <c r="W29" i="34"/>
  <c r="BR33" i="32"/>
  <c r="W23" i="34"/>
  <c r="BR27" i="32"/>
  <c r="BT18" i="32"/>
  <c r="Y14" i="34"/>
  <c r="Y10" i="34"/>
  <c r="BT14" i="32"/>
  <c r="BT34" i="32"/>
  <c r="Y30" i="34"/>
  <c r="AQ30" i="34"/>
  <c r="CL34" i="32"/>
  <c r="AQ20" i="34"/>
  <c r="CL24" i="32"/>
  <c r="AQ17" i="34"/>
  <c r="CL21" i="32"/>
  <c r="BK17" i="32"/>
  <c r="P13" i="34"/>
  <c r="P24" i="34"/>
  <c r="BK28" i="32"/>
  <c r="AC24" i="34"/>
  <c r="BX28" i="32"/>
  <c r="AC17" i="34"/>
  <c r="BX21" i="32"/>
  <c r="AB7" i="32"/>
  <c r="BW12" i="32"/>
  <c r="AB8" i="34"/>
  <c r="BW30" i="32"/>
  <c r="AB26" i="34"/>
  <c r="AM14" i="34"/>
  <c r="CH18" i="32"/>
  <c r="AM29" i="34"/>
  <c r="CH33" i="32"/>
  <c r="CO32" i="32"/>
  <c r="AT28" i="34"/>
  <c r="CO25" i="32"/>
  <c r="AT21" i="34"/>
  <c r="BQ34" i="32"/>
  <c r="V30" i="34"/>
  <c r="V28" i="34"/>
  <c r="BQ32" i="32"/>
  <c r="Z14" i="34"/>
  <c r="BU18" i="32"/>
  <c r="Z10" i="34"/>
  <c r="BU14" i="32"/>
  <c r="AK9" i="34"/>
  <c r="CF13" i="32"/>
  <c r="CF36" i="32"/>
  <c r="AK32" i="34"/>
  <c r="AR15" i="34"/>
  <c r="CM19" i="32"/>
  <c r="CM35" i="32"/>
  <c r="AR31" i="34"/>
  <c r="CK23" i="32"/>
  <c r="AP19" i="34"/>
  <c r="CK32" i="32"/>
  <c r="AP28" i="34"/>
  <c r="CK25" i="32"/>
  <c r="AP21" i="34"/>
  <c r="CK36" i="32"/>
  <c r="AP32" i="34"/>
  <c r="AD18" i="34"/>
  <c r="BY22" i="32"/>
  <c r="AD16" i="34"/>
  <c r="BY20" i="32"/>
  <c r="CP26" i="32"/>
  <c r="AU22" i="34"/>
  <c r="CP37" i="32"/>
  <c r="AU33" i="34"/>
  <c r="AU28" i="34"/>
  <c r="CP32" i="32"/>
  <c r="BM13" i="32"/>
  <c r="R9" i="34"/>
  <c r="R11" i="34"/>
  <c r="BM15" i="32"/>
  <c r="R8" i="34"/>
  <c r="BM12" i="32"/>
  <c r="R7" i="32"/>
  <c r="BO21" i="32"/>
  <c r="T17" i="34"/>
  <c r="BO17" i="32"/>
  <c r="T13" i="34"/>
  <c r="BO24" i="32"/>
  <c r="T20" i="34"/>
  <c r="BJ30" i="32"/>
  <c r="BJ26" i="34" s="1"/>
  <c r="O26" i="34"/>
  <c r="O15" i="34"/>
  <c r="BJ19" i="32"/>
  <c r="BJ15" i="34" s="1"/>
  <c r="BJ20" i="32"/>
  <c r="BJ16" i="34" s="1"/>
  <c r="O16" i="34"/>
  <c r="O23" i="34"/>
  <c r="BJ27" i="32"/>
  <c r="BJ23" i="34" s="1"/>
  <c r="BV13" i="32"/>
  <c r="AA9" i="34"/>
  <c r="AA8" i="34"/>
  <c r="BV12" i="32"/>
  <c r="AA7" i="32"/>
  <c r="AA29" i="34"/>
  <c r="BV33" i="32"/>
  <c r="AH14" i="34"/>
  <c r="CC18" i="32"/>
  <c r="AH29" i="34"/>
  <c r="CC33" i="32"/>
  <c r="CC13" i="32"/>
  <c r="AH9" i="34"/>
  <c r="AS19" i="34"/>
  <c r="CN23" i="32"/>
  <c r="CN14" i="32"/>
  <c r="AS10" i="34"/>
  <c r="AS25" i="34"/>
  <c r="CN29" i="32"/>
  <c r="BP25" i="32"/>
  <c r="U21" i="34"/>
  <c r="U10" i="34"/>
  <c r="BP14" i="32"/>
  <c r="U14" i="34"/>
  <c r="BP18" i="32"/>
  <c r="CA26" i="32"/>
  <c r="AF22" i="34"/>
  <c r="AF25" i="34"/>
  <c r="CA29" i="32"/>
  <c r="BZ24" i="32"/>
  <c r="AE20" i="34"/>
  <c r="BZ16" i="32"/>
  <c r="AE12" i="34"/>
  <c r="AX26" i="34"/>
  <c r="CS30" i="32"/>
  <c r="BI34" i="32"/>
  <c r="BI30" i="34" s="1"/>
  <c r="N30" i="34"/>
  <c r="N23" i="34"/>
  <c r="BI27" i="32"/>
  <c r="BI23" i="34" s="1"/>
  <c r="CB31" i="32"/>
  <c r="AG27" i="34"/>
  <c r="P9" i="34"/>
  <c r="BK13" i="32"/>
  <c r="BK35" i="32"/>
  <c r="P31" i="34"/>
  <c r="BK22" i="32"/>
  <c r="BK18" i="34" s="1"/>
  <c r="P18" i="34"/>
  <c r="AC28" i="34"/>
  <c r="BX32" i="32"/>
  <c r="AC29" i="34"/>
  <c r="BX33" i="32"/>
  <c r="AC16" i="34"/>
  <c r="BX20" i="32"/>
  <c r="BX36" i="32"/>
  <c r="AC32" i="34"/>
  <c r="BW28" i="32"/>
  <c r="AB24" i="34"/>
  <c r="BW24" i="32"/>
  <c r="AB20" i="34"/>
  <c r="AB28" i="34"/>
  <c r="BW32" i="32"/>
  <c r="CH28" i="32"/>
  <c r="AM24" i="34"/>
  <c r="AM13" i="34"/>
  <c r="CH17" i="32"/>
  <c r="CH20" i="32"/>
  <c r="AM16" i="34"/>
  <c r="AT12" i="34"/>
  <c r="CO16" i="32"/>
  <c r="CO12" i="32"/>
  <c r="AT8" i="34"/>
  <c r="AT7" i="32"/>
  <c r="CO13" i="32"/>
  <c r="AT9" i="34"/>
  <c r="AT10" i="34"/>
  <c r="CO14" i="32"/>
  <c r="V33" i="34"/>
  <c r="BQ37" i="32"/>
  <c r="V25" i="34"/>
  <c r="BQ29" i="32"/>
  <c r="BQ31" i="32"/>
  <c r="V27" i="34"/>
  <c r="BU33" i="32"/>
  <c r="Z29" i="34"/>
  <c r="BU13" i="32"/>
  <c r="Z9" i="34"/>
  <c r="Z17" i="34"/>
  <c r="BU21" i="32"/>
  <c r="CF34" i="32"/>
  <c r="AK30" i="34"/>
  <c r="CF15" i="32"/>
  <c r="AK11" i="34"/>
  <c r="CF35" i="32"/>
  <c r="AK31" i="34"/>
  <c r="AR32" i="34"/>
  <c r="CM36" i="32"/>
  <c r="AR23" i="34"/>
  <c r="CM27" i="32"/>
  <c r="CM21" i="32"/>
  <c r="AR17" i="34"/>
  <c r="CK34" i="32"/>
  <c r="AP30" i="34"/>
  <c r="CK16" i="32"/>
  <c r="AP12" i="34"/>
  <c r="CK29" i="32"/>
  <c r="AP25" i="34"/>
  <c r="AP31" i="34"/>
  <c r="CK35" i="32"/>
  <c r="AD32" i="34"/>
  <c r="BY36" i="32"/>
  <c r="BY12" i="32"/>
  <c r="AD8" i="34"/>
  <c r="AD7" i="32"/>
  <c r="BY27" i="32"/>
  <c r="AD23" i="34"/>
  <c r="AU32" i="34"/>
  <c r="CP36" i="32"/>
  <c r="CP17" i="32"/>
  <c r="AU13" i="34"/>
  <c r="CP25" i="32"/>
  <c r="AU21" i="34"/>
  <c r="R19" i="34"/>
  <c r="BM23" i="32"/>
  <c r="R27" i="34"/>
  <c r="BM31" i="32"/>
  <c r="BM26" i="32"/>
  <c r="R22" i="34"/>
  <c r="R10" i="34"/>
  <c r="BM14" i="32"/>
  <c r="BO14" i="32"/>
  <c r="T10" i="34"/>
  <c r="BO34" i="32"/>
  <c r="T30" i="34"/>
  <c r="BO28" i="32"/>
  <c r="T24" i="34"/>
  <c r="BJ28" i="32"/>
  <c r="BJ24" i="34" s="1"/>
  <c r="O24" i="34"/>
  <c r="BJ18" i="32"/>
  <c r="BJ14" i="34" s="1"/>
  <c r="O14" i="34"/>
  <c r="O20" i="34"/>
  <c r="BJ24" i="32"/>
  <c r="BJ20" i="34" s="1"/>
  <c r="BJ16" i="32"/>
  <c r="BJ12" i="34" s="1"/>
  <c r="O12" i="34"/>
  <c r="AA11" i="34"/>
  <c r="BV15" i="32"/>
  <c r="BV20" i="32"/>
  <c r="AA16" i="34"/>
  <c r="AA28" i="34"/>
  <c r="BV32" i="32"/>
  <c r="CC15" i="32"/>
  <c r="AH11" i="34"/>
  <c r="AH25" i="34"/>
  <c r="CC29" i="32"/>
  <c r="CC22" i="32"/>
  <c r="AH18" i="34"/>
  <c r="AS26" i="34"/>
  <c r="CN30" i="32"/>
  <c r="CN19" i="32"/>
  <c r="AS15" i="34"/>
  <c r="CN37" i="32"/>
  <c r="AS33" i="34"/>
  <c r="AS8" i="34"/>
  <c r="CN12" i="32"/>
  <c r="AS7" i="32"/>
  <c r="BP36" i="32"/>
  <c r="U32" i="34"/>
  <c r="U16" i="34"/>
  <c r="BP20" i="32"/>
  <c r="BP12" i="32"/>
  <c r="U8" i="34"/>
  <c r="U7" i="32"/>
  <c r="CA33" i="32"/>
  <c r="CA29" i="34" s="1"/>
  <c r="AF29" i="34"/>
  <c r="CA27" i="32"/>
  <c r="AF23" i="34"/>
  <c r="CA36" i="32"/>
  <c r="AF32" i="34"/>
  <c r="AE9" i="34"/>
  <c r="BZ13" i="32"/>
  <c r="BZ27" i="32"/>
  <c r="AE23" i="34"/>
  <c r="BZ25" i="32"/>
  <c r="AE21" i="34"/>
  <c r="AE10" i="34"/>
  <c r="BZ14" i="32"/>
  <c r="AX10" i="34"/>
  <c r="CS14" i="32"/>
  <c r="AX8" i="34"/>
  <c r="AX7" i="32"/>
  <c r="CS12" i="32"/>
  <c r="AX18" i="34"/>
  <c r="CS22" i="32"/>
  <c r="N31" i="34"/>
  <c r="BI35" i="32"/>
  <c r="BI31" i="34" s="1"/>
  <c r="N17" i="34"/>
  <c r="BI21" i="32"/>
  <c r="BI17" i="34" s="1"/>
  <c r="N29" i="34"/>
  <c r="BI33" i="32"/>
  <c r="BI29" i="34" s="1"/>
  <c r="N28" i="34"/>
  <c r="BI32" i="32"/>
  <c r="BI28" i="34" s="1"/>
  <c r="M8" i="34"/>
  <c r="BH12" i="32"/>
  <c r="M7" i="32"/>
  <c r="BH24" i="32"/>
  <c r="BH20" i="34" s="1"/>
  <c r="M20" i="34"/>
  <c r="M29" i="34"/>
  <c r="BH33" i="32"/>
  <c r="BH29" i="34" s="1"/>
  <c r="BN16" i="32"/>
  <c r="S12" i="34"/>
  <c r="BN18" i="32"/>
  <c r="S14" i="34"/>
  <c r="S28" i="34"/>
  <c r="BN32" i="32"/>
  <c r="CD18" i="32"/>
  <c r="AI14" i="34"/>
  <c r="AI28" i="34"/>
  <c r="CD32" i="32"/>
  <c r="AI23" i="34"/>
  <c r="CD27" i="32"/>
  <c r="CD33" i="32"/>
  <c r="CD29" i="34" s="1"/>
  <c r="AI29" i="34"/>
  <c r="CB27" i="32"/>
  <c r="AG23" i="34"/>
  <c r="AG15" i="34"/>
  <c r="CB19" i="32"/>
  <c r="CB14" i="32"/>
  <c r="AG10" i="34"/>
  <c r="AW23" i="34"/>
  <c r="CR27" i="32"/>
  <c r="AW22" i="34"/>
  <c r="CR26" i="32"/>
  <c r="AW15" i="34"/>
  <c r="CR19" i="32"/>
  <c r="AL30" i="34"/>
  <c r="CG34" i="32"/>
  <c r="CG24" i="32"/>
  <c r="AL20" i="34"/>
  <c r="AL13" i="34"/>
  <c r="CG17" i="32"/>
  <c r="AO18" i="34"/>
  <c r="CJ22" i="32"/>
  <c r="CJ18" i="32"/>
  <c r="AO14" i="34"/>
  <c r="AO9" i="34"/>
  <c r="CJ13" i="32"/>
  <c r="BL28" i="32"/>
  <c r="Q24" i="34"/>
  <c r="Q25" i="34"/>
  <c r="BL29" i="32"/>
  <c r="Q17" i="34"/>
  <c r="BL21" i="32"/>
  <c r="Q14" i="34"/>
  <c r="BL18" i="32"/>
  <c r="BS12" i="32"/>
  <c r="X8" i="34"/>
  <c r="X7" i="32"/>
  <c r="X14" i="34"/>
  <c r="BS18" i="32"/>
  <c r="X12" i="34"/>
  <c r="BS16" i="32"/>
  <c r="CE34" i="32"/>
  <c r="AJ30" i="34"/>
  <c r="AJ10" i="34"/>
  <c r="CE14" i="32"/>
  <c r="AJ25" i="34"/>
  <c r="CE29" i="32"/>
  <c r="CI25" i="32"/>
  <c r="AN21" i="34"/>
  <c r="CI24" i="32"/>
  <c r="AN20" i="34"/>
  <c r="AN16" i="34"/>
  <c r="CI20" i="32"/>
  <c r="CI37" i="32"/>
  <c r="AN33" i="34"/>
  <c r="AV33" i="34"/>
  <c r="CQ37" i="32"/>
  <c r="AV15" i="34"/>
  <c r="CQ19" i="32"/>
  <c r="CQ15" i="34" s="1"/>
  <c r="AV29" i="34"/>
  <c r="CQ33" i="32"/>
  <c r="BR30" i="32"/>
  <c r="W26" i="34"/>
  <c r="W27" i="34"/>
  <c r="BR31" i="32"/>
  <c r="W14" i="34"/>
  <c r="BR18" i="32"/>
  <c r="Y22" i="34"/>
  <c r="BT26" i="32"/>
  <c r="Y17" i="34"/>
  <c r="BT21" i="32"/>
  <c r="Y8" i="34"/>
  <c r="BT12" i="32"/>
  <c r="Y7" i="32"/>
  <c r="CL32" i="32"/>
  <c r="AQ28" i="34"/>
  <c r="CL33" i="32"/>
  <c r="AQ29" i="34"/>
  <c r="AQ19" i="34"/>
  <c r="CL23" i="32"/>
  <c r="BK12" i="32"/>
  <c r="P8" i="34"/>
  <c r="P7" i="32"/>
  <c r="AC27" i="34"/>
  <c r="BX31" i="32"/>
  <c r="BX27" i="34" s="1"/>
  <c r="BX26" i="32"/>
  <c r="AC22" i="34"/>
  <c r="BW21" i="32"/>
  <c r="AB17" i="34"/>
  <c r="AM30" i="34"/>
  <c r="CH34" i="32"/>
  <c r="CH21" i="32"/>
  <c r="AM17" i="34"/>
  <c r="CO19" i="32"/>
  <c r="AT15" i="34"/>
  <c r="BQ17" i="32"/>
  <c r="V13" i="34"/>
  <c r="BU34" i="32"/>
  <c r="Z30" i="34"/>
  <c r="BU31" i="32"/>
  <c r="Z27" i="34"/>
  <c r="CF18" i="32"/>
  <c r="CF14" i="34" s="1"/>
  <c r="AK14" i="34"/>
  <c r="AR9" i="34"/>
  <c r="CM13" i="32"/>
  <c r="AD20" i="34"/>
  <c r="BY24" i="32"/>
  <c r="P25" i="34"/>
  <c r="BK29" i="32"/>
  <c r="P27" i="34"/>
  <c r="BK31" i="32"/>
  <c r="BK27" i="34" s="1"/>
  <c r="P11" i="34"/>
  <c r="BK15" i="32"/>
  <c r="BX29" i="32"/>
  <c r="AC25" i="34"/>
  <c r="BX25" i="32"/>
  <c r="AC21" i="34"/>
  <c r="AC12" i="34"/>
  <c r="BX16" i="32"/>
  <c r="BW27" i="32"/>
  <c r="AB23" i="34"/>
  <c r="BW22" i="32"/>
  <c r="AB18" i="34"/>
  <c r="AB16" i="34"/>
  <c r="BW20" i="32"/>
  <c r="AM15" i="34"/>
  <c r="CH19" i="32"/>
  <c r="CH25" i="32"/>
  <c r="AM21" i="34"/>
  <c r="CH36" i="32"/>
  <c r="CH32" i="34" s="1"/>
  <c r="AM32" i="34"/>
  <c r="AT29" i="34"/>
  <c r="CO33" i="32"/>
  <c r="CO29" i="34" s="1"/>
  <c r="CO22" i="32"/>
  <c r="AT18" i="34"/>
  <c r="CO29" i="32"/>
  <c r="AT25" i="34"/>
  <c r="AT33" i="34"/>
  <c r="CO37" i="32"/>
  <c r="V29" i="34"/>
  <c r="BQ33" i="32"/>
  <c r="BQ36" i="32"/>
  <c r="V32" i="34"/>
  <c r="V8" i="34"/>
  <c r="BQ12" i="32"/>
  <c r="V7" i="32"/>
  <c r="Z11" i="34"/>
  <c r="BU15" i="32"/>
  <c r="BU16" i="32"/>
  <c r="Z12" i="34"/>
  <c r="Z21" i="34"/>
  <c r="BU25" i="32"/>
  <c r="AK10" i="34"/>
  <c r="CF14" i="32"/>
  <c r="AK20" i="34"/>
  <c r="CF24" i="32"/>
  <c r="CF27" i="32"/>
  <c r="AK23" i="34"/>
  <c r="AK25" i="34"/>
  <c r="CF29" i="32"/>
  <c r="CM25" i="32"/>
  <c r="AR21" i="34"/>
  <c r="CM20" i="32"/>
  <c r="AR16" i="34"/>
  <c r="CM22" i="32"/>
  <c r="AR18" i="34"/>
  <c r="CK30" i="32"/>
  <c r="AP26" i="34"/>
  <c r="AP33" i="34"/>
  <c r="CK37" i="32"/>
  <c r="CK14" i="32"/>
  <c r="AP10" i="34"/>
  <c r="CK24" i="32"/>
  <c r="AP20" i="34"/>
  <c r="AD14" i="34"/>
  <c r="BY18" i="32"/>
  <c r="AD28" i="34"/>
  <c r="BY32" i="32"/>
  <c r="BY28" i="34" s="1"/>
  <c r="CP24" i="32"/>
  <c r="AU20" i="34"/>
  <c r="CP23" i="32"/>
  <c r="AU19" i="34"/>
  <c r="AU25" i="34"/>
  <c r="CP29" i="32"/>
  <c r="R24" i="34"/>
  <c r="BM28" i="32"/>
  <c r="R25" i="34"/>
  <c r="BM29" i="32"/>
  <c r="R17" i="34"/>
  <c r="BM21" i="32"/>
  <c r="R13" i="34"/>
  <c r="BM17" i="32"/>
  <c r="T16" i="34"/>
  <c r="BO20" i="32"/>
  <c r="T15" i="34"/>
  <c r="BO19" i="32"/>
  <c r="BO12" i="32"/>
  <c r="T8" i="34"/>
  <c r="T7" i="32"/>
  <c r="BJ34" i="32"/>
  <c r="BJ30" i="34" s="1"/>
  <c r="O30" i="34"/>
  <c r="O8" i="34"/>
  <c r="BJ12" i="32"/>
  <c r="O7" i="32"/>
  <c r="O9" i="34"/>
  <c r="BJ13" i="32"/>
  <c r="BJ9" i="34" s="1"/>
  <c r="BV23" i="32"/>
  <c r="AA19" i="34"/>
  <c r="BV24" i="32"/>
  <c r="AA20" i="34"/>
  <c r="BV29" i="32"/>
  <c r="BV25" i="34" s="1"/>
  <c r="AA25" i="34"/>
  <c r="AH7" i="32"/>
  <c r="AH8" i="34"/>
  <c r="CC12" i="32"/>
  <c r="AH28" i="34"/>
  <c r="CC32" i="32"/>
  <c r="CC30" i="32"/>
  <c r="AH26" i="34"/>
  <c r="AS24" i="34"/>
  <c r="CN28" i="32"/>
  <c r="AS28" i="34"/>
  <c r="CN32" i="32"/>
  <c r="CN28" i="34" s="1"/>
  <c r="AS27" i="34"/>
  <c r="CN31" i="32"/>
  <c r="CN24" i="32"/>
  <c r="AS20" i="34"/>
  <c r="BP29" i="32"/>
  <c r="BP25" i="34" s="1"/>
  <c r="U25" i="34"/>
  <c r="BP16" i="32"/>
  <c r="U12" i="34"/>
  <c r="BP24" i="32"/>
  <c r="U20" i="34"/>
  <c r="AF15" i="34"/>
  <c r="CA19" i="32"/>
  <c r="AF21" i="34"/>
  <c r="CA25" i="32"/>
  <c r="CA21" i="34" s="1"/>
  <c r="CA20" i="32"/>
  <c r="CA16" i="34" s="1"/>
  <c r="AF16" i="34"/>
  <c r="BZ30" i="32"/>
  <c r="AE26" i="34"/>
  <c r="BZ21" i="32"/>
  <c r="BZ17" i="34" s="1"/>
  <c r="AE17" i="34"/>
  <c r="BZ12" i="32"/>
  <c r="AE7" i="32"/>
  <c r="AE8" i="34"/>
  <c r="BZ33" i="32"/>
  <c r="AE29" i="34"/>
  <c r="CS18" i="32"/>
  <c r="AX14" i="34"/>
  <c r="CS17" i="32"/>
  <c r="CS13" i="34" s="1"/>
  <c r="AX13" i="34"/>
  <c r="AX29" i="34"/>
  <c r="CS33" i="32"/>
  <c r="BI26" i="32"/>
  <c r="BI22" i="34" s="1"/>
  <c r="N22" i="34"/>
  <c r="BI37" i="32"/>
  <c r="BI33" i="34" s="1"/>
  <c r="N33" i="34"/>
  <c r="BI24" i="32"/>
  <c r="BI20" i="34" s="1"/>
  <c r="N20" i="34"/>
  <c r="BH29" i="32"/>
  <c r="BH25" i="34" s="1"/>
  <c r="M25" i="34"/>
  <c r="M32" i="34"/>
  <c r="BH36" i="32"/>
  <c r="BH32" i="34" s="1"/>
  <c r="M23" i="34"/>
  <c r="BH27" i="32"/>
  <c r="BH23" i="34" s="1"/>
  <c r="S8" i="34"/>
  <c r="BN12" i="32"/>
  <c r="S7" i="32"/>
  <c r="S32" i="34"/>
  <c r="BN36" i="32"/>
  <c r="S21" i="34"/>
  <c r="BN25" i="32"/>
  <c r="CD20" i="32"/>
  <c r="AI16" i="34"/>
  <c r="AI11" i="34"/>
  <c r="CD15" i="32"/>
  <c r="CD13" i="32"/>
  <c r="AI9" i="34"/>
  <c r="CD31" i="32"/>
  <c r="AI27" i="34"/>
  <c r="AG31" i="34"/>
  <c r="CB35" i="32"/>
  <c r="CB12" i="32"/>
  <c r="AG8" i="34"/>
  <c r="AG7" i="32"/>
  <c r="CB15" i="32"/>
  <c r="AG11" i="34"/>
  <c r="AW12" i="34"/>
  <c r="CR16" i="32"/>
  <c r="CR12" i="34" s="1"/>
  <c r="AW18" i="34"/>
  <c r="CR22" i="32"/>
  <c r="AW25" i="34"/>
  <c r="CR29" i="32"/>
  <c r="CR25" i="34" s="1"/>
  <c r="CG23" i="32"/>
  <c r="AL19" i="34"/>
  <c r="CG37" i="32"/>
  <c r="AL33" i="34"/>
  <c r="AL18" i="34"/>
  <c r="CG22" i="32"/>
  <c r="AL32" i="34"/>
  <c r="CG36" i="32"/>
  <c r="CJ24" i="32"/>
  <c r="AO20" i="34"/>
  <c r="AO32" i="34"/>
  <c r="CJ36" i="32"/>
  <c r="AO25" i="34"/>
  <c r="CJ29" i="32"/>
  <c r="BL23" i="32"/>
  <c r="Q19" i="34"/>
  <c r="Q15" i="34"/>
  <c r="BL19" i="32"/>
  <c r="Q12" i="34"/>
  <c r="BL16" i="32"/>
  <c r="BS36" i="32"/>
  <c r="BS32" i="34" s="1"/>
  <c r="X32" i="34"/>
  <c r="X18" i="34"/>
  <c r="BS22" i="32"/>
  <c r="X15" i="34"/>
  <c r="BS19" i="32"/>
  <c r="AJ29" i="34"/>
  <c r="CE33" i="32"/>
  <c r="CE22" i="32"/>
  <c r="AJ18" i="34"/>
  <c r="AJ21" i="34"/>
  <c r="CE25" i="32"/>
  <c r="AN31" i="34"/>
  <c r="CI35" i="32"/>
  <c r="CI21" i="32"/>
  <c r="AN17" i="34"/>
  <c r="CI28" i="32"/>
  <c r="AN24" i="34"/>
  <c r="CI23" i="32"/>
  <c r="AN19" i="34"/>
  <c r="CQ16" i="32"/>
  <c r="AV12" i="34"/>
  <c r="AV27" i="34"/>
  <c r="CQ31" i="32"/>
  <c r="BR15" i="32"/>
  <c r="W11" i="34"/>
  <c r="BR14" i="32"/>
  <c r="W10" i="34"/>
  <c r="W21" i="34"/>
  <c r="BR25" i="32"/>
  <c r="BT32" i="32"/>
  <c r="Y28" i="34"/>
  <c r="Y21" i="34"/>
  <c r="BT25" i="32"/>
  <c r="BT29" i="32"/>
  <c r="BT25" i="34" s="1"/>
  <c r="Y25" i="34"/>
  <c r="Y32" i="34"/>
  <c r="BT36" i="32"/>
  <c r="AQ11" i="34"/>
  <c r="CL15" i="32"/>
  <c r="CL17" i="32"/>
  <c r="AQ13" i="34"/>
  <c r="AQ14" i="34"/>
  <c r="CL18" i="32"/>
  <c r="AJ11" i="34"/>
  <c r="CE15" i="32"/>
  <c r="CI15" i="32"/>
  <c r="CI11" i="34" s="1"/>
  <c r="AN11" i="34"/>
  <c r="CI12" i="32"/>
  <c r="AN8" i="34"/>
  <c r="AN7" i="32"/>
  <c r="AN28" i="34"/>
  <c r="CI32" i="32"/>
  <c r="CQ36" i="32"/>
  <c r="AV32" i="34"/>
  <c r="CQ13" i="32"/>
  <c r="AV9" i="34"/>
  <c r="AV23" i="34"/>
  <c r="CQ27" i="32"/>
  <c r="W8" i="34"/>
  <c r="BR12" i="32"/>
  <c r="W7" i="32"/>
  <c r="W16" i="34"/>
  <c r="BR20" i="32"/>
  <c r="BR16" i="34" s="1"/>
  <c r="W24" i="34"/>
  <c r="BR28" i="32"/>
  <c r="Y26" i="34"/>
  <c r="BT30" i="32"/>
  <c r="BT27" i="32"/>
  <c r="Y23" i="34"/>
  <c r="BT28" i="32"/>
  <c r="Y24" i="34"/>
  <c r="Y19" i="34"/>
  <c r="BT23" i="32"/>
  <c r="AQ15" i="34"/>
  <c r="CL19" i="32"/>
  <c r="AQ18" i="34"/>
  <c r="CL22" i="32"/>
  <c r="AQ23" i="34"/>
  <c r="CL27" i="32"/>
  <c r="CL23" i="34" s="1"/>
  <c r="BK34" i="32"/>
  <c r="P30" i="34"/>
  <c r="BX12" i="32"/>
  <c r="AC8" i="34"/>
  <c r="AC7" i="32"/>
  <c r="AB29" i="34"/>
  <c r="BW33" i="32"/>
  <c r="BW19" i="32"/>
  <c r="AB15" i="34"/>
  <c r="CH12" i="32"/>
  <c r="AM8" i="34"/>
  <c r="AM7" i="32"/>
  <c r="CO23" i="32"/>
  <c r="CO19" i="34" s="1"/>
  <c r="AT19" i="34"/>
  <c r="AT23" i="34"/>
  <c r="CO27" i="32"/>
  <c r="CO23" i="34" s="1"/>
  <c r="V18" i="34"/>
  <c r="BQ22" i="32"/>
  <c r="BU26" i="32"/>
  <c r="Z22" i="34"/>
  <c r="BU22" i="32"/>
  <c r="Z18" i="34"/>
  <c r="AK12" i="34"/>
  <c r="CF16" i="32"/>
  <c r="CF31" i="32"/>
  <c r="AK27" i="34"/>
  <c r="CM32" i="32"/>
  <c r="AR28" i="34"/>
  <c r="CM29" i="32"/>
  <c r="CM25" i="34" s="1"/>
  <c r="AR25" i="34"/>
  <c r="AP24" i="34"/>
  <c r="CK28" i="32"/>
  <c r="CK33" i="32"/>
  <c r="CK29" i="34" s="1"/>
  <c r="AP29" i="34"/>
  <c r="AD19" i="34"/>
  <c r="BY23" i="32"/>
  <c r="AD12" i="34"/>
  <c r="BY16" i="32"/>
  <c r="CP34" i="32"/>
  <c r="AU30" i="34"/>
  <c r="AU12" i="34"/>
  <c r="CP16" i="32"/>
  <c r="BM30" i="32"/>
  <c r="R26" i="34"/>
  <c r="R33" i="34"/>
  <c r="BM37" i="32"/>
  <c r="BM25" i="32"/>
  <c r="R21" i="34"/>
  <c r="BO33" i="32"/>
  <c r="T29" i="34"/>
  <c r="T28" i="34"/>
  <c r="BO32" i="32"/>
  <c r="T26" i="34"/>
  <c r="BO30" i="32"/>
  <c r="O11" i="34"/>
  <c r="BJ15" i="32"/>
  <c r="BJ11" i="34" s="1"/>
  <c r="BJ25" i="32"/>
  <c r="BJ21" i="34" s="1"/>
  <c r="O21" i="34"/>
  <c r="BJ37" i="32"/>
  <c r="BJ33" i="34" s="1"/>
  <c r="O33" i="34"/>
  <c r="BV34" i="32"/>
  <c r="AA30" i="34"/>
  <c r="AA10" i="34"/>
  <c r="BV14" i="32"/>
  <c r="BV21" i="32"/>
  <c r="BV17" i="34" s="1"/>
  <c r="AA17" i="34"/>
  <c r="AA31" i="34"/>
  <c r="BV35" i="32"/>
  <c r="AH22" i="34"/>
  <c r="CC26" i="32"/>
  <c r="AH21" i="34"/>
  <c r="CC25" i="32"/>
  <c r="AH17" i="34"/>
  <c r="CC21" i="32"/>
  <c r="AS30" i="34"/>
  <c r="CN34" i="32"/>
  <c r="CN30" i="34" s="1"/>
  <c r="CN20" i="32"/>
  <c r="AS16" i="34"/>
  <c r="AS32" i="34"/>
  <c r="CN36" i="32"/>
  <c r="CN32" i="34" s="1"/>
  <c r="U31" i="34"/>
  <c r="BP35" i="32"/>
  <c r="BP19" i="32"/>
  <c r="U15" i="34"/>
  <c r="U18" i="34"/>
  <c r="BP22" i="32"/>
  <c r="CA22" i="32"/>
  <c r="AF18" i="34"/>
  <c r="CA30" i="32"/>
  <c r="AF26" i="34"/>
  <c r="AF30" i="34"/>
  <c r="CA34" i="32"/>
  <c r="BZ22" i="32"/>
  <c r="BZ18" i="34" s="1"/>
  <c r="AE18" i="34"/>
  <c r="AE25" i="34"/>
  <c r="BZ29" i="32"/>
  <c r="BZ17" i="32"/>
  <c r="AE13" i="34"/>
  <c r="CS31" i="32"/>
  <c r="AX27" i="34"/>
  <c r="AX25" i="34"/>
  <c r="CS29" i="32"/>
  <c r="CS25" i="34" s="1"/>
  <c r="CS37" i="32"/>
  <c r="CS33" i="34" s="1"/>
  <c r="AX33" i="34"/>
  <c r="N18" i="34"/>
  <c r="BI22" i="32"/>
  <c r="BI18" i="34" s="1"/>
  <c r="BI12" i="32"/>
  <c r="N7" i="32"/>
  <c r="N8" i="34"/>
  <c r="N21" i="34"/>
  <c r="BI25" i="32"/>
  <c r="BI21" i="34" s="1"/>
  <c r="BH14" i="32"/>
  <c r="BH10" i="34" s="1"/>
  <c r="M10" i="34"/>
  <c r="BH17" i="32"/>
  <c r="BH13" i="34" s="1"/>
  <c r="M13" i="34"/>
  <c r="BH37" i="32"/>
  <c r="BH33" i="34" s="1"/>
  <c r="M33" i="34"/>
  <c r="BH26" i="32"/>
  <c r="BH22" i="34" s="1"/>
  <c r="M22" i="34"/>
  <c r="BN14" i="32"/>
  <c r="S10" i="34"/>
  <c r="S15" i="34"/>
  <c r="BN19" i="32"/>
  <c r="S18" i="34"/>
  <c r="BN22" i="32"/>
  <c r="AI18" i="34"/>
  <c r="CD22" i="32"/>
  <c r="CD18" i="34" s="1"/>
  <c r="CD14" i="32"/>
  <c r="AI10" i="34"/>
  <c r="AI12" i="34"/>
  <c r="CD16" i="32"/>
  <c r="AG33" i="34"/>
  <c r="CB37" i="32"/>
  <c r="AG28" i="34"/>
  <c r="CB32" i="32"/>
  <c r="AG18" i="34"/>
  <c r="CB22" i="32"/>
  <c r="CB18" i="34" s="1"/>
  <c r="AW10" i="34"/>
  <c r="CR14" i="32"/>
  <c r="CR10" i="34" s="1"/>
  <c r="AW17" i="34"/>
  <c r="CR21" i="32"/>
  <c r="AW14" i="34"/>
  <c r="CR18" i="32"/>
  <c r="CG21" i="32"/>
  <c r="AL17" i="34"/>
  <c r="AL15" i="34"/>
  <c r="CG19" i="32"/>
  <c r="CG15" i="34" s="1"/>
  <c r="CG12" i="32"/>
  <c r="AL8" i="34"/>
  <c r="AL7" i="32"/>
  <c r="CG18" i="32"/>
  <c r="AL14" i="34"/>
  <c r="AO10" i="34"/>
  <c r="CJ14" i="32"/>
  <c r="AO8" i="34"/>
  <c r="CJ12" i="32"/>
  <c r="AO7" i="32"/>
  <c r="CJ28" i="32"/>
  <c r="AO24" i="34"/>
  <c r="BL22" i="32"/>
  <c r="Q18" i="34"/>
  <c r="BL32" i="32"/>
  <c r="Q28" i="34"/>
  <c r="Q29" i="34"/>
  <c r="BL33" i="32"/>
  <c r="X19" i="34"/>
  <c r="BS23" i="32"/>
  <c r="BS37" i="32"/>
  <c r="X33" i="34"/>
  <c r="X23" i="34"/>
  <c r="BS27" i="32"/>
  <c r="X28" i="34"/>
  <c r="BS32" i="32"/>
  <c r="CE32" i="32"/>
  <c r="AJ28" i="34"/>
  <c r="P20" i="34"/>
  <c r="BK24" i="32"/>
  <c r="BK20" i="34" s="1"/>
  <c r="P22" i="34"/>
  <c r="BK26" i="32"/>
  <c r="BK22" i="34" s="1"/>
  <c r="P29" i="34"/>
  <c r="BK33" i="32"/>
  <c r="BK29" i="34" s="1"/>
  <c r="AC31" i="34"/>
  <c r="BX35" i="32"/>
  <c r="BX18" i="32"/>
  <c r="BX14" i="34" s="1"/>
  <c r="AC14" i="34"/>
  <c r="AC9" i="34"/>
  <c r="BX13" i="32"/>
  <c r="AB31" i="34"/>
  <c r="BW35" i="32"/>
  <c r="AB32" i="34"/>
  <c r="BW36" i="32"/>
  <c r="BW32" i="34" s="1"/>
  <c r="AB21" i="34"/>
  <c r="BW25" i="32"/>
  <c r="BW21" i="34" s="1"/>
  <c r="AB12" i="34"/>
  <c r="BW16" i="32"/>
  <c r="CH26" i="32"/>
  <c r="AM22" i="34"/>
  <c r="AM9" i="34"/>
  <c r="CH13" i="32"/>
  <c r="CH15" i="32"/>
  <c r="CH11" i="34" s="1"/>
  <c r="AM11" i="34"/>
  <c r="CO34" i="32"/>
  <c r="AT30" i="34"/>
  <c r="AT24" i="34"/>
  <c r="CO28" i="32"/>
  <c r="AT26" i="34"/>
  <c r="CO30" i="32"/>
  <c r="V15" i="34"/>
  <c r="BQ19" i="32"/>
  <c r="BQ24" i="32"/>
  <c r="V20" i="34"/>
  <c r="V9" i="34"/>
  <c r="BQ13" i="32"/>
  <c r="V10" i="34"/>
  <c r="BQ14" i="32"/>
  <c r="BU35" i="32"/>
  <c r="Z31" i="34"/>
  <c r="Z15" i="34"/>
  <c r="BU19" i="32"/>
  <c r="BU32" i="32"/>
  <c r="Z28" i="34"/>
  <c r="AK22" i="34"/>
  <c r="CF26" i="32"/>
  <c r="CF22" i="34" s="1"/>
  <c r="CF30" i="32"/>
  <c r="CF26" i="34" s="1"/>
  <c r="AK26" i="34"/>
  <c r="AK33" i="34"/>
  <c r="CF37" i="32"/>
  <c r="CM28" i="32"/>
  <c r="AR24" i="34"/>
  <c r="CM31" i="32"/>
  <c r="AR27" i="34"/>
  <c r="CM26" i="32"/>
  <c r="AR22" i="34"/>
  <c r="CK20" i="32"/>
  <c r="AP16" i="34"/>
  <c r="AP14" i="34"/>
  <c r="CK18" i="32"/>
  <c r="CK14" i="34" s="1"/>
  <c r="CK12" i="32"/>
  <c r="AP8" i="34"/>
  <c r="AP7" i="32"/>
  <c r="AD30" i="34"/>
  <c r="BY34" i="32"/>
  <c r="AD17" i="34"/>
  <c r="BY21" i="32"/>
  <c r="AD10" i="34"/>
  <c r="BY14" i="32"/>
  <c r="BY29" i="32"/>
  <c r="AD25" i="34"/>
  <c r="AU10" i="34"/>
  <c r="CP14" i="32"/>
  <c r="AU14" i="34"/>
  <c r="CP18" i="32"/>
  <c r="AU31" i="34"/>
  <c r="CP35" i="32"/>
  <c r="BM34" i="32"/>
  <c r="BM30" i="34" s="1"/>
  <c r="R30" i="34"/>
  <c r="BM22" i="32"/>
  <c r="R18" i="34"/>
  <c r="R20" i="34"/>
  <c r="BM24" i="32"/>
  <c r="BM20" i="34" s="1"/>
  <c r="T33" i="34"/>
  <c r="BO37" i="32"/>
  <c r="T9" i="34"/>
  <c r="BO13" i="32"/>
  <c r="BO29" i="32"/>
  <c r="BO25" i="34" s="1"/>
  <c r="T25" i="34"/>
  <c r="T27" i="34"/>
  <c r="BO31" i="32"/>
  <c r="O27" i="34"/>
  <c r="BJ31" i="32"/>
  <c r="BJ27" i="34" s="1"/>
  <c r="BJ33" i="32"/>
  <c r="BJ29" i="34" s="1"/>
  <c r="O29" i="34"/>
  <c r="O31" i="34"/>
  <c r="BJ35" i="32"/>
  <c r="BJ31" i="34" s="1"/>
  <c r="AA24" i="34"/>
  <c r="BV28" i="32"/>
  <c r="BV16" i="32"/>
  <c r="BV12" i="34" s="1"/>
  <c r="AA12" i="34"/>
  <c r="BV22" i="32"/>
  <c r="AA18" i="34"/>
  <c r="AA23" i="34"/>
  <c r="BV27" i="32"/>
  <c r="AH27" i="34"/>
  <c r="CC31" i="32"/>
  <c r="CC14" i="32"/>
  <c r="CC10" i="34" s="1"/>
  <c r="AH10" i="34"/>
  <c r="AH15" i="34"/>
  <c r="CC19" i="32"/>
  <c r="AS31" i="34"/>
  <c r="CN35" i="32"/>
  <c r="AS29" i="34"/>
  <c r="CN33" i="32"/>
  <c r="CN21" i="32"/>
  <c r="AS17" i="34"/>
  <c r="BP28" i="32"/>
  <c r="U24" i="34"/>
  <c r="BP27" i="32"/>
  <c r="U23" i="34"/>
  <c r="U28" i="34"/>
  <c r="BP32" i="32"/>
  <c r="BP21" i="32"/>
  <c r="BP17" i="34" s="1"/>
  <c r="U17" i="34"/>
  <c r="AF11" i="34"/>
  <c r="CA15" i="32"/>
  <c r="AF19" i="34"/>
  <c r="CA23" i="32"/>
  <c r="CA28" i="32"/>
  <c r="AF24" i="34"/>
  <c r="BZ37" i="32"/>
  <c r="AE33" i="34"/>
  <c r="AE15" i="34"/>
  <c r="BZ19" i="32"/>
  <c r="BZ15" i="34" s="1"/>
  <c r="BZ34" i="32"/>
  <c r="AE30" i="34"/>
  <c r="CS23" i="32"/>
  <c r="CS19" i="34" s="1"/>
  <c r="AX19" i="34"/>
  <c r="AX24" i="34"/>
  <c r="CS28" i="32"/>
  <c r="AX23" i="34"/>
  <c r="CS27" i="32"/>
  <c r="CS19" i="32"/>
  <c r="AX15" i="34"/>
  <c r="BI15" i="32"/>
  <c r="BI11" i="34" s="1"/>
  <c r="N11" i="34"/>
  <c r="BI29" i="32"/>
  <c r="BI25" i="34" s="1"/>
  <c r="N25" i="34"/>
  <c r="N19" i="34"/>
  <c r="BI23" i="32"/>
  <c r="BI19" i="34" s="1"/>
  <c r="BH30" i="32"/>
  <c r="BH26" i="34" s="1"/>
  <c r="M26" i="34"/>
  <c r="M9" i="34"/>
  <c r="BH13" i="32"/>
  <c r="BH9" i="34" s="1"/>
  <c r="M28" i="34"/>
  <c r="BH32" i="32"/>
  <c r="BH28" i="34" s="1"/>
  <c r="S19" i="34"/>
  <c r="BN23" i="32"/>
  <c r="BN26" i="32"/>
  <c r="S22" i="34"/>
  <c r="S27" i="34"/>
  <c r="BN31" i="32"/>
  <c r="AI19" i="34"/>
  <c r="CD23" i="32"/>
  <c r="CD19" i="34" s="1"/>
  <c r="AI30" i="34"/>
  <c r="CD34" i="32"/>
  <c r="CD30" i="34" s="1"/>
  <c r="CD30" i="32"/>
  <c r="CD26" i="34" s="1"/>
  <c r="AI26" i="34"/>
  <c r="CB23" i="32"/>
  <c r="AG19" i="34"/>
  <c r="AG9" i="34"/>
  <c r="CB13" i="32"/>
  <c r="CB20" i="32"/>
  <c r="AG16" i="34"/>
  <c r="AG20" i="34"/>
  <c r="CB24" i="32"/>
  <c r="AW29" i="34"/>
  <c r="CR33" i="32"/>
  <c r="CR29" i="34" s="1"/>
  <c r="AW11" i="34"/>
  <c r="CR15" i="32"/>
  <c r="AW19" i="34"/>
  <c r="CR23" i="32"/>
  <c r="CG35" i="32"/>
  <c r="CG31" i="34" s="1"/>
  <c r="AL31" i="34"/>
  <c r="AL16" i="34"/>
  <c r="CG20" i="32"/>
  <c r="CG16" i="34" s="1"/>
  <c r="AL22" i="34"/>
  <c r="CG26" i="32"/>
  <c r="AO11" i="34"/>
  <c r="CJ15" i="32"/>
  <c r="CJ20" i="32"/>
  <c r="AO16" i="34"/>
  <c r="CJ32" i="32"/>
  <c r="CJ28" i="34" s="1"/>
  <c r="AO28" i="34"/>
  <c r="Q9" i="34"/>
  <c r="BL13" i="32"/>
  <c r="Q26" i="34"/>
  <c r="BL30" i="32"/>
  <c r="BL17" i="32"/>
  <c r="Q13" i="34"/>
  <c r="X24" i="34"/>
  <c r="BS28" i="32"/>
  <c r="X29" i="34"/>
  <c r="BS33" i="32"/>
  <c r="BS20" i="32"/>
  <c r="BS16" i="34" s="1"/>
  <c r="X16" i="34"/>
  <c r="CE21" i="32"/>
  <c r="AJ17" i="34"/>
  <c r="AJ15" i="34"/>
  <c r="CE19" i="32"/>
  <c r="CE15" i="34" s="1"/>
  <c r="AJ22" i="34"/>
  <c r="CE26" i="32"/>
  <c r="AN22" i="34"/>
  <c r="CI26" i="32"/>
  <c r="AN25" i="34"/>
  <c r="CI29" i="32"/>
  <c r="CI25" i="34" s="1"/>
  <c r="AN10" i="34"/>
  <c r="CI14" i="32"/>
  <c r="CI10" i="34" s="1"/>
  <c r="CQ23" i="32"/>
  <c r="CQ19" i="34" s="1"/>
  <c r="AV19" i="34"/>
  <c r="AV20" i="34"/>
  <c r="CQ24" i="32"/>
  <c r="CQ20" i="34" s="1"/>
  <c r="CQ26" i="32"/>
  <c r="AV22" i="34"/>
  <c r="CQ17" i="32"/>
  <c r="AV13" i="34"/>
  <c r="W18" i="34"/>
  <c r="BR22" i="32"/>
  <c r="W33" i="34"/>
  <c r="BR37" i="32"/>
  <c r="BR33" i="34" s="1"/>
  <c r="BR36" i="32"/>
  <c r="W32" i="34"/>
  <c r="Y29" i="34"/>
  <c r="BT33" i="32"/>
  <c r="BT29" i="34" s="1"/>
  <c r="BT13" i="32"/>
  <c r="BT9" i="34" s="1"/>
  <c r="Y9" i="34"/>
  <c r="BT35" i="32"/>
  <c r="Y31" i="34"/>
  <c r="AQ24" i="34"/>
  <c r="CL28" i="32"/>
  <c r="AQ33" i="34"/>
  <c r="CL37" i="32"/>
  <c r="CL33" i="34" s="1"/>
  <c r="AQ9" i="34"/>
  <c r="CL13" i="32"/>
  <c r="AC23" i="34"/>
  <c r="BX27" i="32"/>
  <c r="BW29" i="32"/>
  <c r="BW25" i="34" s="1"/>
  <c r="AB25" i="34"/>
  <c r="CO36" i="32"/>
  <c r="AT32" i="34"/>
  <c r="V22" i="34"/>
  <c r="BQ26" i="32"/>
  <c r="Z24" i="34"/>
  <c r="BU28" i="32"/>
  <c r="BU24" i="34" s="1"/>
  <c r="AK13" i="34"/>
  <c r="CF17" i="32"/>
  <c r="CF19" i="32"/>
  <c r="AK15" i="34"/>
  <c r="CM16" i="32"/>
  <c r="AR12" i="34"/>
  <c r="CK22" i="32"/>
  <c r="AP18" i="34"/>
  <c r="BY35" i="32"/>
  <c r="BY31" i="34" s="1"/>
  <c r="AD31" i="34"/>
  <c r="AD33" i="34"/>
  <c r="BY37" i="32"/>
  <c r="CP13" i="32"/>
  <c r="CP9" i="34" s="1"/>
  <c r="AU9" i="34"/>
  <c r="R12" i="34"/>
  <c r="BM16" i="32"/>
  <c r="BP23" i="32"/>
  <c r="BP19" i="34" s="1"/>
  <c r="U19" i="34"/>
  <c r="P10" i="34"/>
  <c r="BK14" i="32"/>
  <c r="BK10" i="34" s="1"/>
  <c r="P28" i="34"/>
  <c r="BK32" i="32"/>
  <c r="BK28" i="34" s="1"/>
  <c r="P21" i="34"/>
  <c r="BK25" i="32"/>
  <c r="BK21" i="34" s="1"/>
  <c r="P32" i="34"/>
  <c r="BK36" i="32"/>
  <c r="BK32" i="34" s="1"/>
  <c r="AC10" i="34"/>
  <c r="BX14" i="32"/>
  <c r="BX10" i="34" s="1"/>
  <c r="AC30" i="34"/>
  <c r="BX34" i="32"/>
  <c r="BX24" i="32"/>
  <c r="AC20" i="34"/>
  <c r="AB11" i="34"/>
  <c r="BW15" i="32"/>
  <c r="AB13" i="34"/>
  <c r="BW17" i="32"/>
  <c r="AB10" i="34"/>
  <c r="BW14" i="32"/>
  <c r="CH29" i="32"/>
  <c r="AM25" i="34"/>
  <c r="CH14" i="32"/>
  <c r="CH10" i="34" s="1"/>
  <c r="AM10" i="34"/>
  <c r="AM23" i="34"/>
  <c r="CH27" i="32"/>
  <c r="AT27" i="34"/>
  <c r="CO31" i="32"/>
  <c r="AT17" i="34"/>
  <c r="CO21" i="32"/>
  <c r="CO17" i="34" s="1"/>
  <c r="CO20" i="32"/>
  <c r="AT16" i="34"/>
  <c r="V16" i="34"/>
  <c r="BQ20" i="32"/>
  <c r="BQ16" i="34" s="1"/>
  <c r="BQ16" i="32"/>
  <c r="BQ12" i="34" s="1"/>
  <c r="V12" i="34"/>
  <c r="V11" i="34"/>
  <c r="BQ15" i="32"/>
  <c r="BQ23" i="32"/>
  <c r="V19" i="34"/>
  <c r="Z25" i="34"/>
  <c r="BU29" i="32"/>
  <c r="Z8" i="34"/>
  <c r="BU12" i="32"/>
  <c r="Z7" i="32"/>
  <c r="Z26" i="34"/>
  <c r="BU30" i="32"/>
  <c r="BU26" i="34" s="1"/>
  <c r="CF20" i="32"/>
  <c r="AK16" i="34"/>
  <c r="CF22" i="32"/>
  <c r="AK18" i="34"/>
  <c r="AK19" i="34"/>
  <c r="CF23" i="32"/>
  <c r="CM23" i="32"/>
  <c r="CM19" i="34" s="1"/>
  <c r="AR19" i="34"/>
  <c r="CM17" i="32"/>
  <c r="AR13" i="34"/>
  <c r="AR10" i="34"/>
  <c r="CM14" i="32"/>
  <c r="CM10" i="34" s="1"/>
  <c r="AR8" i="34"/>
  <c r="AR7" i="32"/>
  <c r="CM12" i="32"/>
  <c r="AP27" i="34"/>
  <c r="CK31" i="32"/>
  <c r="CK26" i="32"/>
  <c r="AP22" i="34"/>
  <c r="AP9" i="34"/>
  <c r="CK13" i="32"/>
  <c r="BY28" i="32"/>
  <c r="AD24" i="34"/>
  <c r="AD9" i="34"/>
  <c r="BY13" i="32"/>
  <c r="AD15" i="34"/>
  <c r="BY19" i="32"/>
  <c r="BY25" i="32"/>
  <c r="AD21" i="34"/>
  <c r="AU27" i="34"/>
  <c r="CP31" i="32"/>
  <c r="CP27" i="34" s="1"/>
  <c r="AU26" i="34"/>
  <c r="CP30" i="32"/>
  <c r="CP33" i="32"/>
  <c r="AU29" i="34"/>
  <c r="BM19" i="32"/>
  <c r="BM15" i="34" s="1"/>
  <c r="R15" i="34"/>
  <c r="BM27" i="32"/>
  <c r="BM23" i="34" s="1"/>
  <c r="R23" i="34"/>
  <c r="BM36" i="32"/>
  <c r="R32" i="34"/>
  <c r="BO22" i="32"/>
  <c r="T18" i="34"/>
  <c r="T22" i="34"/>
  <c r="BO26" i="32"/>
  <c r="BO15" i="32"/>
  <c r="T11" i="34"/>
  <c r="T21" i="34"/>
  <c r="BO25" i="32"/>
  <c r="O25" i="34"/>
  <c r="BJ29" i="32"/>
  <c r="BJ25" i="34" s="1"/>
  <c r="BJ32" i="32"/>
  <c r="BJ28" i="34" s="1"/>
  <c r="O28" i="34"/>
  <c r="BJ14" i="32"/>
  <c r="BJ10" i="34" s="1"/>
  <c r="O10" i="34"/>
  <c r="BV30" i="32"/>
  <c r="AA26" i="34"/>
  <c r="BV31" i="32"/>
  <c r="AA27" i="34"/>
  <c r="BV37" i="32"/>
  <c r="BV33" i="34" s="1"/>
  <c r="AA33" i="34"/>
  <c r="AH23" i="34"/>
  <c r="CC27" i="32"/>
  <c r="CC23" i="34" s="1"/>
  <c r="AH13" i="34"/>
  <c r="CC17" i="32"/>
  <c r="CC34" i="32"/>
  <c r="AH30" i="34"/>
  <c r="CC37" i="32"/>
  <c r="CC33" i="34" s="1"/>
  <c r="AH33" i="34"/>
  <c r="AS18" i="34"/>
  <c r="CN22" i="32"/>
  <c r="CN26" i="32"/>
  <c r="AS22" i="34"/>
  <c r="AS23" i="34"/>
  <c r="CN27" i="32"/>
  <c r="U26" i="34"/>
  <c r="BP30" i="32"/>
  <c r="U13" i="34"/>
  <c r="BP17" i="32"/>
  <c r="BP13" i="34" s="1"/>
  <c r="U27" i="34"/>
  <c r="BP31" i="32"/>
  <c r="CA21" i="32"/>
  <c r="CA17" i="34" s="1"/>
  <c r="AF17" i="34"/>
  <c r="AF13" i="34"/>
  <c r="CA17" i="32"/>
  <c r="CA14" i="32"/>
  <c r="AF10" i="34"/>
  <c r="AE11" i="34"/>
  <c r="BZ15" i="32"/>
  <c r="BZ11" i="34" s="1"/>
  <c r="AE24" i="34"/>
  <c r="BZ28" i="32"/>
  <c r="BZ24" i="34" s="1"/>
  <c r="AE27" i="34"/>
  <c r="BZ31" i="32"/>
  <c r="CS26" i="32"/>
  <c r="AX22" i="34"/>
  <c r="AX12" i="34"/>
  <c r="CS16" i="32"/>
  <c r="CS12" i="34" s="1"/>
  <c r="AX9" i="34"/>
  <c r="CS13" i="32"/>
  <c r="AX21" i="34"/>
  <c r="CS25" i="32"/>
  <c r="BI31" i="32"/>
  <c r="BI27" i="34" s="1"/>
  <c r="N27" i="34"/>
  <c r="BI20" i="32"/>
  <c r="BI16" i="34" s="1"/>
  <c r="N16" i="34"/>
  <c r="BI16" i="32"/>
  <c r="BI12" i="34" s="1"/>
  <c r="N12" i="34"/>
  <c r="M11" i="34"/>
  <c r="BH15" i="32"/>
  <c r="BH11" i="34" s="1"/>
  <c r="BH34" i="32"/>
  <c r="BH30" i="34" s="1"/>
  <c r="M30" i="34"/>
  <c r="BH35" i="32"/>
  <c r="BH31" i="34" s="1"/>
  <c r="M31" i="34"/>
  <c r="BH23" i="32"/>
  <c r="BH19" i="34" s="1"/>
  <c r="M19" i="34"/>
  <c r="BN21" i="32"/>
  <c r="S17" i="34"/>
  <c r="S33" i="34"/>
  <c r="BN37" i="32"/>
  <c r="BN15" i="32"/>
  <c r="BN11" i="34" s="1"/>
  <c r="S11" i="34"/>
  <c r="CD24" i="32"/>
  <c r="AI20" i="34"/>
  <c r="CD28" i="32"/>
  <c r="AI24" i="34"/>
  <c r="CD36" i="32"/>
  <c r="CD32" i="34" s="1"/>
  <c r="AI32" i="34"/>
  <c r="AG26" i="34"/>
  <c r="CB30" i="32"/>
  <c r="CB33" i="32"/>
  <c r="AG29" i="34"/>
  <c r="AG21" i="34"/>
  <c r="CB25" i="32"/>
  <c r="AG17" i="34"/>
  <c r="CB21" i="32"/>
  <c r="CB17" i="34" s="1"/>
  <c r="AW33" i="34"/>
  <c r="CR37" i="32"/>
  <c r="CR13" i="32"/>
  <c r="AW9" i="34"/>
  <c r="AW28" i="34"/>
  <c r="CR32" i="32"/>
  <c r="AL25" i="34"/>
  <c r="CG29" i="32"/>
  <c r="AL26" i="34"/>
  <c r="CG30" i="32"/>
  <c r="AL21" i="34"/>
  <c r="CG25" i="32"/>
  <c r="CJ17" i="32"/>
  <c r="CJ13" i="34" s="1"/>
  <c r="AO13" i="34"/>
  <c r="AO31" i="34"/>
  <c r="CJ35" i="32"/>
  <c r="AO27" i="34"/>
  <c r="CJ31" i="32"/>
  <c r="AO30" i="34"/>
  <c r="CJ34" i="32"/>
  <c r="CJ30" i="34" s="1"/>
  <c r="BL35" i="32"/>
  <c r="BL31" i="34" s="1"/>
  <c r="Q31" i="34"/>
  <c r="BL20" i="32"/>
  <c r="Q16" i="34"/>
  <c r="BL31" i="32"/>
  <c r="Q27" i="34"/>
  <c r="X30" i="34"/>
  <c r="BS34" i="32"/>
  <c r="BS14" i="32"/>
  <c r="BS10" i="34" s="1"/>
  <c r="X10" i="34"/>
  <c r="X13" i="34"/>
  <c r="BS17" i="32"/>
  <c r="BS13" i="34" s="1"/>
  <c r="X9" i="34"/>
  <c r="BS13" i="32"/>
  <c r="AJ12" i="34"/>
  <c r="CE16" i="32"/>
  <c r="AJ27" i="34"/>
  <c r="CE31" i="32"/>
  <c r="AJ8" i="34"/>
  <c r="CE12" i="32"/>
  <c r="AJ7" i="32"/>
  <c r="CI30" i="32"/>
  <c r="AN26" i="34"/>
  <c r="CI16" i="32"/>
  <c r="CI12" i="34" s="1"/>
  <c r="AN12" i="34"/>
  <c r="AN29" i="34"/>
  <c r="CI33" i="32"/>
  <c r="AV24" i="34"/>
  <c r="CQ28" i="32"/>
  <c r="CQ24" i="34" s="1"/>
  <c r="CQ14" i="32"/>
  <c r="AV10" i="34"/>
  <c r="AV16" i="34"/>
  <c r="CQ20" i="32"/>
  <c r="CQ16" i="34" s="1"/>
  <c r="CQ21" i="32"/>
  <c r="AV17" i="34"/>
  <c r="BR29" i="32"/>
  <c r="W25" i="34"/>
  <c r="W9" i="34"/>
  <c r="BR13" i="32"/>
  <c r="BR32" i="32"/>
  <c r="BR28" i="34" s="1"/>
  <c r="W28" i="34"/>
  <c r="BT31" i="32"/>
  <c r="Y27" i="34"/>
  <c r="BT22" i="32"/>
  <c r="BT18" i="34" s="1"/>
  <c r="Y18" i="34"/>
  <c r="Y20" i="34"/>
  <c r="BT24" i="32"/>
  <c r="BT20" i="34" s="1"/>
  <c r="CL31" i="32"/>
  <c r="AQ27" i="34"/>
  <c r="AQ31" i="34"/>
  <c r="CL35" i="32"/>
  <c r="CL31" i="34" s="1"/>
  <c r="AQ21" i="34"/>
  <c r="CL25" i="32"/>
  <c r="CL21" i="34" s="1"/>
  <c r="AQ16" i="34"/>
  <c r="CL20" i="32"/>
  <c r="CL16" i="34" s="1"/>
  <c r="P14" i="34"/>
  <c r="BK18" i="32"/>
  <c r="CH24" i="32"/>
  <c r="CH20" i="34" s="1"/>
  <c r="AM20" i="34"/>
  <c r="P12" i="34"/>
  <c r="BK16" i="32"/>
  <c r="BK21" i="32"/>
  <c r="P17" i="34"/>
  <c r="AC33" i="34"/>
  <c r="BX37" i="32"/>
  <c r="AB9" i="34"/>
  <c r="BW13" i="32"/>
  <c r="AB19" i="34"/>
  <c r="BW23" i="32"/>
  <c r="BW19" i="34" s="1"/>
  <c r="CH23" i="32"/>
  <c r="AM19" i="34"/>
  <c r="AM12" i="34"/>
  <c r="CH16" i="32"/>
  <c r="CH35" i="32"/>
  <c r="AM31" i="34"/>
  <c r="AT14" i="34"/>
  <c r="CO18" i="32"/>
  <c r="CO14" i="34" s="1"/>
  <c r="CO24" i="32"/>
  <c r="AT20" i="34"/>
  <c r="V23" i="34"/>
  <c r="BQ27" i="32"/>
  <c r="V31" i="34"/>
  <c r="BQ35" i="32"/>
  <c r="BQ30" i="32"/>
  <c r="V26" i="34"/>
  <c r="Z16" i="34"/>
  <c r="BU20" i="32"/>
  <c r="BU17" i="32"/>
  <c r="Z13" i="34"/>
  <c r="BU36" i="32"/>
  <c r="Z32" i="34"/>
  <c r="AK21" i="34"/>
  <c r="CF25" i="32"/>
  <c r="CF21" i="34" s="1"/>
  <c r="CF21" i="32"/>
  <c r="CF17" i="34" s="1"/>
  <c r="AK17" i="34"/>
  <c r="CF33" i="32"/>
  <c r="CF29" i="34" s="1"/>
  <c r="AK29" i="34"/>
  <c r="CM33" i="32"/>
  <c r="AR29" i="34"/>
  <c r="CM15" i="32"/>
  <c r="CM11" i="34" s="1"/>
  <c r="AR11" i="34"/>
  <c r="AR20" i="34"/>
  <c r="CM24" i="32"/>
  <c r="CM34" i="32"/>
  <c r="CM30" i="34" s="1"/>
  <c r="AR30" i="34"/>
  <c r="AP11" i="34"/>
  <c r="CK15" i="32"/>
  <c r="CK19" i="32"/>
  <c r="AP15" i="34"/>
  <c r="AD26" i="34"/>
  <c r="BY30" i="32"/>
  <c r="AD13" i="34"/>
  <c r="BY17" i="32"/>
  <c r="AD22" i="34"/>
  <c r="BY26" i="32"/>
  <c r="AU8" i="34"/>
  <c r="CP12" i="32"/>
  <c r="AU7" i="32"/>
  <c r="AU23" i="34"/>
  <c r="CP27" i="32"/>
  <c r="CP19" i="32"/>
  <c r="CP15" i="34" s="1"/>
  <c r="AU15" i="34"/>
  <c r="CP21" i="32"/>
  <c r="CP17" i="34" s="1"/>
  <c r="AU17" i="34"/>
  <c r="R16" i="34"/>
  <c r="BM20" i="32"/>
  <c r="BM33" i="32"/>
  <c r="BM29" i="34" s="1"/>
  <c r="R29" i="34"/>
  <c r="R28" i="34"/>
  <c r="BM32" i="32"/>
  <c r="T31" i="34"/>
  <c r="BO35" i="32"/>
  <c r="BO27" i="32"/>
  <c r="BO23" i="34" s="1"/>
  <c r="T23" i="34"/>
  <c r="T14" i="34"/>
  <c r="BO18" i="32"/>
  <c r="BO14" i="34" s="1"/>
  <c r="BJ36" i="32"/>
  <c r="BJ32" i="34" s="1"/>
  <c r="O32" i="34"/>
  <c r="BJ26" i="32"/>
  <c r="BJ22" i="34" s="1"/>
  <c r="O22" i="34"/>
  <c r="BJ22" i="32"/>
  <c r="BJ18" i="34" s="1"/>
  <c r="O18" i="34"/>
  <c r="AA15" i="34"/>
  <c r="BV19" i="32"/>
  <c r="BV15" i="34" s="1"/>
  <c r="AA32" i="34"/>
  <c r="BV36" i="32"/>
  <c r="AA21" i="34"/>
  <c r="BV25" i="32"/>
  <c r="AH31" i="34"/>
  <c r="CC35" i="32"/>
  <c r="AH32" i="34"/>
  <c r="CC36" i="32"/>
  <c r="AH24" i="34"/>
  <c r="CC28" i="32"/>
  <c r="AS21" i="34"/>
  <c r="CN25" i="32"/>
  <c r="CN18" i="32"/>
  <c r="CN14" i="34" s="1"/>
  <c r="AS14" i="34"/>
  <c r="AS11" i="34"/>
  <c r="CN15" i="32"/>
  <c r="U30" i="34"/>
  <c r="BP34" i="32"/>
  <c r="BP15" i="32"/>
  <c r="BP11" i="34" s="1"/>
  <c r="U11" i="34"/>
  <c r="U9" i="34"/>
  <c r="BP13" i="32"/>
  <c r="CA32" i="32"/>
  <c r="AF28" i="34"/>
  <c r="AF12" i="34"/>
  <c r="CA16" i="32"/>
  <c r="AF9" i="34"/>
  <c r="CA13" i="32"/>
  <c r="CA9" i="34" s="1"/>
  <c r="AF14" i="34"/>
  <c r="CA18" i="32"/>
  <c r="AE16" i="34"/>
  <c r="BZ20" i="32"/>
  <c r="BZ16" i="34" s="1"/>
  <c r="BZ26" i="32"/>
  <c r="AE22" i="34"/>
  <c r="AE28" i="34"/>
  <c r="BZ32" i="32"/>
  <c r="BZ28" i="34" s="1"/>
  <c r="AX11" i="34"/>
  <c r="CS15" i="32"/>
  <c r="AX16" i="34"/>
  <c r="CS20" i="32"/>
  <c r="AX28" i="34"/>
  <c r="CS32" i="32"/>
  <c r="CS28" i="34" s="1"/>
  <c r="BI28" i="32"/>
  <c r="BI24" i="34" s="1"/>
  <c r="N24" i="34"/>
  <c r="BI14" i="32"/>
  <c r="BI10" i="34" s="1"/>
  <c r="N10" i="34"/>
  <c r="N26" i="34"/>
  <c r="BI30" i="32"/>
  <c r="BI26" i="34" s="1"/>
  <c r="BH21" i="32"/>
  <c r="BH17" i="34" s="1"/>
  <c r="M17" i="34"/>
  <c r="M15" i="34"/>
  <c r="BH19" i="32"/>
  <c r="BH15" i="34" s="1"/>
  <c r="BH20" i="32"/>
  <c r="BH16" i="34" s="1"/>
  <c r="M16" i="34"/>
  <c r="S29" i="34"/>
  <c r="BN33" i="32"/>
  <c r="S26" i="34"/>
  <c r="BN30" i="32"/>
  <c r="S25" i="34"/>
  <c r="BN29" i="32"/>
  <c r="BN25" i="34" s="1"/>
  <c r="S20" i="34"/>
  <c r="BN24" i="32"/>
  <c r="CD17" i="32"/>
  <c r="AI13" i="34"/>
  <c r="AI17" i="34"/>
  <c r="CD21" i="32"/>
  <c r="CD12" i="32"/>
  <c r="AI8" i="34"/>
  <c r="AI7" i="32"/>
  <c r="AG24" i="34"/>
  <c r="CB28" i="32"/>
  <c r="CB24" i="34" s="1"/>
  <c r="AG32" i="34"/>
  <c r="CB36" i="32"/>
  <c r="CB18" i="32"/>
  <c r="CB14" i="34" s="1"/>
  <c r="AG14" i="34"/>
  <c r="CR12" i="32"/>
  <c r="AW8" i="34"/>
  <c r="AW7" i="32"/>
  <c r="AW13" i="34"/>
  <c r="CR17" i="32"/>
  <c r="AW30" i="34"/>
  <c r="CR34" i="32"/>
  <c r="CR30" i="34" s="1"/>
  <c r="CG33" i="32"/>
  <c r="CG29" i="34" s="1"/>
  <c r="AL29" i="34"/>
  <c r="CG13" i="32"/>
  <c r="CG9" i="34" s="1"/>
  <c r="AL9" i="34"/>
  <c r="AL12" i="34"/>
  <c r="CG16" i="32"/>
  <c r="CG12" i="34" s="1"/>
  <c r="CJ16" i="32"/>
  <c r="AO12" i="34"/>
  <c r="AO17" i="34"/>
  <c r="CJ21" i="32"/>
  <c r="CJ17" i="34" s="1"/>
  <c r="AO29" i="34"/>
  <c r="CJ33" i="32"/>
  <c r="CJ37" i="32"/>
  <c r="CJ33" i="34" s="1"/>
  <c r="AO33" i="34"/>
  <c r="BL15" i="32"/>
  <c r="BL11" i="34" s="1"/>
  <c r="Q11" i="34"/>
  <c r="Q10" i="34"/>
  <c r="BL14" i="32"/>
  <c r="BL34" i="32"/>
  <c r="BL30" i="34" s="1"/>
  <c r="Q30" i="34"/>
  <c r="BS30" i="32"/>
  <c r="X26" i="34"/>
  <c r="X11" i="34"/>
  <c r="BS15" i="32"/>
  <c r="X20" i="34"/>
  <c r="BS24" i="32"/>
  <c r="BS20" i="34" s="1"/>
  <c r="AJ19" i="34"/>
  <c r="CE23" i="32"/>
  <c r="AJ13" i="34"/>
  <c r="CE17" i="32"/>
  <c r="CE13" i="34" s="1"/>
  <c r="AJ31" i="34"/>
  <c r="CE35" i="32"/>
  <c r="AJ33" i="34"/>
  <c r="CE37" i="32"/>
  <c r="AN18" i="34"/>
  <c r="CI22" i="32"/>
  <c r="CI17" i="32"/>
  <c r="CI13" i="34" s="1"/>
  <c r="AN13" i="34"/>
  <c r="AN30" i="34"/>
  <c r="CI34" i="32"/>
  <c r="AV26" i="34"/>
  <c r="CQ30" i="32"/>
  <c r="CQ26" i="34" s="1"/>
  <c r="AV28" i="34"/>
  <c r="CQ32" i="32"/>
  <c r="AV21" i="34"/>
  <c r="CQ25" i="32"/>
  <c r="CQ21" i="34" s="1"/>
  <c r="CQ22" i="32"/>
  <c r="AV18" i="34"/>
  <c r="BR35" i="32"/>
  <c r="W31" i="34"/>
  <c r="BR26" i="32"/>
  <c r="W22" i="34"/>
  <c r="W19" i="34"/>
  <c r="BR23" i="32"/>
  <c r="BT20" i="32"/>
  <c r="Y16" i="34"/>
  <c r="Y33" i="34"/>
  <c r="BT37" i="32"/>
  <c r="BT19" i="32"/>
  <c r="BT15" i="34" s="1"/>
  <c r="Y15" i="34"/>
  <c r="AQ25" i="34"/>
  <c r="CL29" i="32"/>
  <c r="CL25" i="34" s="1"/>
  <c r="AQ12" i="34"/>
  <c r="CL16" i="32"/>
  <c r="CL12" i="32"/>
  <c r="AQ8" i="34"/>
  <c r="AQ7" i="32"/>
  <c r="CL30" i="32"/>
  <c r="CL26" i="34" s="1"/>
  <c r="AQ26" i="34"/>
  <c r="BK30" i="32"/>
  <c r="P26" i="34"/>
  <c r="AC11" i="34"/>
  <c r="BX15" i="32"/>
  <c r="BX11" i="34" s="1"/>
  <c r="AB33" i="34"/>
  <c r="BW37" i="32"/>
  <c r="V14" i="34"/>
  <c r="BQ18" i="32"/>
  <c r="P16" i="34"/>
  <c r="BK20" i="32"/>
  <c r="BK23" i="32"/>
  <c r="P19" i="34"/>
  <c r="BX23" i="32"/>
  <c r="AC19" i="34"/>
  <c r="BX19" i="32"/>
  <c r="AC15" i="34"/>
  <c r="BW18" i="32"/>
  <c r="BW14" i="34" s="1"/>
  <c r="AB14" i="34"/>
  <c r="CH31" i="32"/>
  <c r="CH27" i="34" s="1"/>
  <c r="AM27" i="34"/>
  <c r="AT22" i="34"/>
  <c r="CO26" i="32"/>
  <c r="BK19" i="32"/>
  <c r="P15" i="34"/>
  <c r="P33" i="34"/>
  <c r="BK37" i="32"/>
  <c r="BK33" i="34" s="1"/>
  <c r="P23" i="34"/>
  <c r="BK27" i="32"/>
  <c r="AC13" i="34"/>
  <c r="BX17" i="32"/>
  <c r="BX30" i="32"/>
  <c r="AC26" i="34"/>
  <c r="AC18" i="34"/>
  <c r="BX22" i="32"/>
  <c r="BX18" i="34" s="1"/>
  <c r="AB22" i="34"/>
  <c r="BW26" i="32"/>
  <c r="BW22" i="34" s="1"/>
  <c r="BW31" i="32"/>
  <c r="AB27" i="34"/>
  <c r="BW34" i="32"/>
  <c r="AB30" i="34"/>
  <c r="CH30" i="32"/>
  <c r="CH26" i="34" s="1"/>
  <c r="AM26" i="34"/>
  <c r="AM18" i="34"/>
  <c r="CH22" i="32"/>
  <c r="AM28" i="34"/>
  <c r="CH32" i="32"/>
  <c r="CH28" i="34" s="1"/>
  <c r="AM33" i="34"/>
  <c r="CH37" i="32"/>
  <c r="AT31" i="34"/>
  <c r="CO35" i="32"/>
  <c r="CO17" i="32"/>
  <c r="AT13" i="34"/>
  <c r="AT11" i="34"/>
  <c r="CO15" i="32"/>
  <c r="CO11" i="34" s="1"/>
  <c r="V21" i="34"/>
  <c r="BQ25" i="32"/>
  <c r="BQ21" i="34" s="1"/>
  <c r="V17" i="34"/>
  <c r="BQ21" i="32"/>
  <c r="BQ17" i="34" s="1"/>
  <c r="BQ28" i="32"/>
  <c r="V24" i="34"/>
  <c r="Z33" i="34"/>
  <c r="BU37" i="32"/>
  <c r="BU33" i="34" s="1"/>
  <c r="Z20" i="34"/>
  <c r="BU24" i="32"/>
  <c r="BU20" i="34" s="1"/>
  <c r="Z23" i="34"/>
  <c r="BU27" i="32"/>
  <c r="BU23" i="34" s="1"/>
  <c r="BU23" i="32"/>
  <c r="Z19" i="34"/>
  <c r="AK28" i="34"/>
  <c r="CF32" i="32"/>
  <c r="CF28" i="34" s="1"/>
  <c r="AK24" i="34"/>
  <c r="CF28" i="32"/>
  <c r="AK8" i="34"/>
  <c r="CF12" i="32"/>
  <c r="AK7" i="32"/>
  <c r="CM37" i="32"/>
  <c r="AR33" i="34"/>
  <c r="CM30" i="32"/>
  <c r="AR26" i="34"/>
  <c r="CM18" i="32"/>
  <c r="AR14" i="34"/>
  <c r="AP13" i="34"/>
  <c r="CK17" i="32"/>
  <c r="CK21" i="32"/>
  <c r="CK17" i="34" s="1"/>
  <c r="AP17" i="34"/>
  <c r="CK27" i="32"/>
  <c r="AP23" i="34"/>
  <c r="AD11" i="34"/>
  <c r="BY15" i="32"/>
  <c r="BY11" i="34" s="1"/>
  <c r="AD29" i="34"/>
  <c r="BY33" i="32"/>
  <c r="BY29" i="34" s="1"/>
  <c r="AD27" i="34"/>
  <c r="BY31" i="32"/>
  <c r="BY27" i="34" s="1"/>
  <c r="CP22" i="32"/>
  <c r="CP18" i="34" s="1"/>
  <c r="AU18" i="34"/>
  <c r="AU24" i="34"/>
  <c r="CP28" i="32"/>
  <c r="CP24" i="34" s="1"/>
  <c r="AU11" i="34"/>
  <c r="CP15" i="32"/>
  <c r="AU16" i="34"/>
  <c r="CP20" i="32"/>
  <c r="R14" i="34"/>
  <c r="BM18" i="32"/>
  <c r="R31" i="34"/>
  <c r="BM35" i="32"/>
  <c r="BM31" i="34" s="1"/>
  <c r="T32" i="34"/>
  <c r="BO36" i="32"/>
  <c r="T19" i="34"/>
  <c r="BO23" i="32"/>
  <c r="BO19" i="34" s="1"/>
  <c r="BO16" i="32"/>
  <c r="BO12" i="34" s="1"/>
  <c r="T12" i="34"/>
  <c r="BJ23" i="32"/>
  <c r="BJ19" i="34" s="1"/>
  <c r="O19" i="34"/>
  <c r="O17" i="34"/>
  <c r="BJ21" i="32"/>
  <c r="BJ17" i="34" s="1"/>
  <c r="O13" i="34"/>
  <c r="BJ17" i="32"/>
  <c r="BJ13" i="34" s="1"/>
  <c r="BV18" i="32"/>
  <c r="BV14" i="34" s="1"/>
  <c r="AA14" i="34"/>
  <c r="BV26" i="32"/>
  <c r="BV22" i="34" s="1"/>
  <c r="AA22" i="34"/>
  <c r="AA13" i="34"/>
  <c r="BV17" i="32"/>
  <c r="CC20" i="32"/>
  <c r="AH16" i="34"/>
  <c r="CC16" i="32"/>
  <c r="CC12" i="34" s="1"/>
  <c r="AH12" i="34"/>
  <c r="AH20" i="34"/>
  <c r="CC24" i="32"/>
  <c r="CC23" i="32"/>
  <c r="AH19" i="34"/>
  <c r="AS9" i="34"/>
  <c r="CN13" i="32"/>
  <c r="CN9" i="34" s="1"/>
  <c r="AS13" i="34"/>
  <c r="CN17" i="32"/>
  <c r="CN16" i="32"/>
  <c r="CN12" i="34" s="1"/>
  <c r="AS12" i="34"/>
  <c r="U29" i="34"/>
  <c r="BP33" i="32"/>
  <c r="U33" i="34"/>
  <c r="BP37" i="32"/>
  <c r="BP33" i="34" s="1"/>
  <c r="BP26" i="32"/>
  <c r="BP22" i="34" s="1"/>
  <c r="U22" i="34"/>
  <c r="CA37" i="32"/>
  <c r="AF33" i="34"/>
  <c r="CA24" i="32"/>
  <c r="CA20" i="34" s="1"/>
  <c r="AF20" i="34"/>
  <c r="CA35" i="32"/>
  <c r="CA31" i="34" s="1"/>
  <c r="AF31" i="34"/>
  <c r="AF8" i="34"/>
  <c r="CA12" i="32"/>
  <c r="AF7" i="32"/>
  <c r="BZ23" i="32"/>
  <c r="AE19" i="34"/>
  <c r="AE32" i="34"/>
  <c r="BZ36" i="32"/>
  <c r="BZ32" i="34" s="1"/>
  <c r="AE31" i="34"/>
  <c r="BZ35" i="32"/>
  <c r="BZ31" i="34" s="1"/>
  <c r="AX32" i="34"/>
  <c r="CS36" i="32"/>
  <c r="AX17" i="34"/>
  <c r="CS21" i="32"/>
  <c r="CS24" i="32"/>
  <c r="AX20" i="34"/>
  <c r="N32" i="34"/>
  <c r="BI36" i="32"/>
  <c r="BI32" i="34" s="1"/>
  <c r="N13" i="34"/>
  <c r="BI17" i="32"/>
  <c r="BI13" i="34" s="1"/>
  <c r="N9" i="34"/>
  <c r="BI13" i="32"/>
  <c r="BI9" i="34" s="1"/>
  <c r="BH16" i="32"/>
  <c r="BH12" i="34" s="1"/>
  <c r="M12" i="34"/>
  <c r="M24" i="34"/>
  <c r="BH28" i="32"/>
  <c r="BH24" i="34" s="1"/>
  <c r="BH18" i="32"/>
  <c r="BH14" i="34" s="1"/>
  <c r="M14" i="34"/>
  <c r="BN13" i="32"/>
  <c r="BN9" i="34" s="1"/>
  <c r="S9" i="34"/>
  <c r="S31" i="34"/>
  <c r="BN35" i="32"/>
  <c r="BN31" i="34" s="1"/>
  <c r="S23" i="34"/>
  <c r="BN27" i="32"/>
  <c r="BN17" i="32"/>
  <c r="S13" i="34"/>
  <c r="CD29" i="32"/>
  <c r="CD25" i="34" s="1"/>
  <c r="AI25" i="34"/>
  <c r="CD26" i="32"/>
  <c r="AI22" i="34"/>
  <c r="AI33" i="34"/>
  <c r="CD37" i="32"/>
  <c r="AG30" i="34"/>
  <c r="CB34" i="32"/>
  <c r="CB30" i="34" s="1"/>
  <c r="CB16" i="32"/>
  <c r="CB12" i="34" s="1"/>
  <c r="AG12" i="34"/>
  <c r="AG25" i="34"/>
  <c r="CB29" i="32"/>
  <c r="CB25" i="34" s="1"/>
  <c r="AW20" i="34"/>
  <c r="CR24" i="32"/>
  <c r="CR20" i="34" s="1"/>
  <c r="AW26" i="34"/>
  <c r="CR30" i="32"/>
  <c r="CR26" i="34" s="1"/>
  <c r="CR31" i="32"/>
  <c r="CR27" i="34" s="1"/>
  <c r="AW27" i="34"/>
  <c r="CR25" i="32"/>
  <c r="AW21" i="34"/>
  <c r="AL10" i="34"/>
  <c r="CG14" i="32"/>
  <c r="CG10" i="34" s="1"/>
  <c r="CG15" i="32"/>
  <c r="AL11" i="34"/>
  <c r="CG28" i="32"/>
  <c r="AL24" i="34"/>
  <c r="CJ25" i="32"/>
  <c r="AO21" i="34"/>
  <c r="AO15" i="34"/>
  <c r="CJ19" i="32"/>
  <c r="CJ15" i="34" s="1"/>
  <c r="AO26" i="34"/>
  <c r="CJ30" i="32"/>
  <c r="CJ26" i="34" s="1"/>
  <c r="Q32" i="34"/>
  <c r="BL36" i="32"/>
  <c r="Q33" i="34"/>
  <c r="BL37" i="32"/>
  <c r="BL33" i="34" s="1"/>
  <c r="Q22" i="34"/>
  <c r="BL26" i="32"/>
  <c r="BL22" i="34" s="1"/>
  <c r="X27" i="34"/>
  <c r="BS31" i="32"/>
  <c r="BS27" i="34" s="1"/>
  <c r="X31" i="34"/>
  <c r="BS35" i="32"/>
  <c r="BS31" i="34" s="1"/>
  <c r="X21" i="34"/>
  <c r="BS25" i="32"/>
  <c r="BS21" i="34" s="1"/>
  <c r="AJ24" i="34"/>
  <c r="CE28" i="32"/>
  <c r="AJ9" i="34"/>
  <c r="CE13" i="32"/>
  <c r="CE9" i="34" s="1"/>
  <c r="AJ14" i="34"/>
  <c r="CE18" i="32"/>
  <c r="AJ23" i="34"/>
  <c r="CE27" i="32"/>
  <c r="CI19" i="32"/>
  <c r="CI15" i="34" s="1"/>
  <c r="AN15" i="34"/>
  <c r="AN14" i="34"/>
  <c r="CI18" i="32"/>
  <c r="AN32" i="34"/>
  <c r="CI36" i="32"/>
  <c r="CI32" i="34" s="1"/>
  <c r="AV30" i="34"/>
  <c r="CQ34" i="32"/>
  <c r="AV31" i="34"/>
  <c r="CQ35" i="32"/>
  <c r="CQ31" i="34" s="1"/>
  <c r="AV14" i="34"/>
  <c r="CQ18" i="32"/>
  <c r="W30" i="34"/>
  <c r="BR34" i="32"/>
  <c r="BR30" i="34" s="1"/>
  <c r="W15" i="34"/>
  <c r="BR19" i="32"/>
  <c r="BR15" i="34" s="1"/>
  <c r="W12" i="34"/>
  <c r="BR16" i="32"/>
  <c r="BR12" i="34" s="1"/>
  <c r="W17" i="34"/>
  <c r="BR21" i="32"/>
  <c r="BR17" i="34" s="1"/>
  <c r="Y11" i="34"/>
  <c r="BT15" i="32"/>
  <c r="BT11" i="34" s="1"/>
  <c r="Y13" i="34"/>
  <c r="BT17" i="32"/>
  <c r="BT13" i="34" s="1"/>
  <c r="Y12" i="34"/>
  <c r="BT16" i="32"/>
  <c r="BT12" i="34" s="1"/>
  <c r="CL14" i="32"/>
  <c r="AQ10" i="34"/>
  <c r="AQ22" i="34"/>
  <c r="CL26" i="32"/>
  <c r="CL22" i="34" s="1"/>
  <c r="AQ32" i="34"/>
  <c r="CL36" i="32"/>
  <c r="CZ7" i="33"/>
  <c r="CE33" i="34" l="1"/>
  <c r="CP23" i="34"/>
  <c r="CG21" i="34"/>
  <c r="CF18" i="34"/>
  <c r="CM22" i="34"/>
  <c r="BY19" i="34"/>
  <c r="CC14" i="34"/>
  <c r="CI14" i="34"/>
  <c r="CS32" i="34"/>
  <c r="CA33" i="34"/>
  <c r="BK23" i="34"/>
  <c r="BQ14" i="34"/>
  <c r="CG24" i="34"/>
  <c r="BN29" i="34"/>
  <c r="CK15" i="34"/>
  <c r="BU13" i="34"/>
  <c r="CR19" i="34"/>
  <c r="BN27" i="34"/>
  <c r="CQ30" i="34"/>
  <c r="CM14" i="34"/>
  <c r="CA28" i="34"/>
  <c r="CK11" i="34"/>
  <c r="CM20" i="34"/>
  <c r="BU16" i="34"/>
  <c r="BW9" i="34"/>
  <c r="BR9" i="34"/>
  <c r="CR9" i="34"/>
  <c r="BO18" i="34"/>
  <c r="CH25" i="34"/>
  <c r="CF15" i="34"/>
  <c r="CB16" i="34"/>
  <c r="CB19" i="34"/>
  <c r="CA24" i="34"/>
  <c r="BP24" i="34"/>
  <c r="BV18" i="34"/>
  <c r="BX9" i="34"/>
  <c r="CB28" i="34"/>
  <c r="BM26" i="34"/>
  <c r="BT28" i="34"/>
  <c r="BR10" i="34"/>
  <c r="CM18" i="34"/>
  <c r="CL10" i="34"/>
  <c r="CJ21" i="34"/>
  <c r="CG11" i="34"/>
  <c r="CR21" i="34"/>
  <c r="CD22" i="34"/>
  <c r="BN13" i="34"/>
  <c r="BV13" i="34"/>
  <c r="BM14" i="34"/>
  <c r="CP11" i="34"/>
  <c r="CK13" i="34"/>
  <c r="BQ24" i="34"/>
  <c r="BW30" i="34"/>
  <c r="BX15" i="34"/>
  <c r="CL12" i="34"/>
  <c r="CQ28" i="34"/>
  <c r="CI30" i="34"/>
  <c r="CE19" i="34"/>
  <c r="CA14" i="34"/>
  <c r="CA12" i="34"/>
  <c r="BP9" i="34"/>
  <c r="BP30" i="34"/>
  <c r="BM16" i="34"/>
  <c r="CO20" i="34"/>
  <c r="BT27" i="34"/>
  <c r="CQ17" i="34"/>
  <c r="CQ10" i="34"/>
  <c r="CI26" i="34"/>
  <c r="CE27" i="34"/>
  <c r="CS21" i="34"/>
  <c r="BP27" i="34"/>
  <c r="BP26" i="34"/>
  <c r="BO21" i="34"/>
  <c r="BY9" i="34"/>
  <c r="BW10" i="34"/>
  <c r="BX30" i="34"/>
  <c r="CL9" i="34"/>
  <c r="CE22" i="34"/>
  <c r="CN31" i="34"/>
  <c r="CP31" i="34"/>
  <c r="CK16" i="34"/>
  <c r="CO30" i="34"/>
  <c r="BL28" i="34"/>
  <c r="BT32" i="34"/>
  <c r="CI31" i="34"/>
  <c r="BL15" i="34"/>
  <c r="CD27" i="34"/>
  <c r="BZ26" i="34"/>
  <c r="CF25" i="34"/>
  <c r="CN18" i="34"/>
  <c r="CI22" i="34"/>
  <c r="BL18" i="34"/>
  <c r="CQ27" i="34"/>
  <c r="CC26" i="34"/>
  <c r="BM24" i="34"/>
  <c r="BL14" i="34"/>
  <c r="BK19" i="34"/>
  <c r="CK9" i="34"/>
  <c r="CN11" i="34"/>
  <c r="CS9" i="34"/>
  <c r="BS24" i="34"/>
  <c r="CM24" i="34"/>
  <c r="CK23" i="34"/>
  <c r="BR22" i="34"/>
  <c r="BW27" i="34"/>
  <c r="CE14" i="34"/>
  <c r="BT16" i="34"/>
  <c r="CQ18" i="34"/>
  <c r="CF24" i="34"/>
  <c r="CH33" i="34"/>
  <c r="BS26" i="34"/>
  <c r="CD13" i="34"/>
  <c r="CK22" i="34"/>
  <c r="CI18" i="34"/>
  <c r="CP16" i="34"/>
  <c r="BT33" i="34"/>
  <c r="BL10" i="34"/>
  <c r="CN21" i="34"/>
  <c r="BR25" i="34"/>
  <c r="CJ31" i="34"/>
  <c r="BQ11" i="34"/>
  <c r="BM12" i="34"/>
  <c r="CC21" i="34"/>
  <c r="CK24" i="34"/>
  <c r="CN20" i="34"/>
  <c r="CI20" i="34"/>
  <c r="CH18" i="34"/>
  <c r="BL16" i="34"/>
  <c r="CS22" i="34"/>
  <c r="BY25" i="34"/>
  <c r="CG14" i="34"/>
  <c r="CE23" i="34"/>
  <c r="CS20" i="34"/>
  <c r="BP29" i="34"/>
  <c r="CO13" i="34"/>
  <c r="CE31" i="34"/>
  <c r="BV32" i="34"/>
  <c r="BU32" i="34"/>
  <c r="CR28" i="34"/>
  <c r="BQ22" i="34"/>
  <c r="CD23" i="34"/>
  <c r="BU29" i="34"/>
  <c r="BL32" i="34"/>
  <c r="BK16" i="34"/>
  <c r="CB32" i="34"/>
  <c r="BL29" i="34"/>
  <c r="BN18" i="34"/>
  <c r="BQ30" i="34"/>
  <c r="BZ19" i="34"/>
  <c r="CC20" i="34"/>
  <c r="AK5" i="34"/>
  <c r="BK26" i="34"/>
  <c r="CL27" i="34"/>
  <c r="CN29" i="34"/>
  <c r="BY17" i="34"/>
  <c r="BY26" i="34"/>
  <c r="CC30" i="34"/>
  <c r="BS23" i="34"/>
  <c r="CA32" i="34"/>
  <c r="CI9" i="34"/>
  <c r="CQ14" i="34"/>
  <c r="BX26" i="34"/>
  <c r="BN20" i="34"/>
  <c r="CJ27" i="34"/>
  <c r="CG26" i="34"/>
  <c r="CR33" i="34"/>
  <c r="CC13" i="34"/>
  <c r="CL24" i="34"/>
  <c r="CB20" i="34"/>
  <c r="BR24" i="34"/>
  <c r="CE24" i="34"/>
  <c r="BN23" i="34"/>
  <c r="BL27" i="34"/>
  <c r="CL11" i="34"/>
  <c r="CP32" i="34"/>
  <c r="BS11" i="34"/>
  <c r="CD17" i="34"/>
  <c r="BY10" i="34"/>
  <c r="CE28" i="34"/>
  <c r="BL17" i="34"/>
  <c r="CS17" i="34"/>
  <c r="CO31" i="34"/>
  <c r="BZ22" i="34"/>
  <c r="CH12" i="34"/>
  <c r="CD24" i="34"/>
  <c r="BN17" i="34"/>
  <c r="CJ20" i="34"/>
  <c r="BS14" i="34"/>
  <c r="CM23" i="34"/>
  <c r="CH16" i="34"/>
  <c r="CJ29" i="34"/>
  <c r="CC17" i="34"/>
  <c r="BU27" i="34"/>
  <c r="O5" i="34"/>
  <c r="CD33" i="34"/>
  <c r="BX13" i="34"/>
  <c r="BQ19" i="34"/>
  <c r="CB23" i="34"/>
  <c r="BZ20" i="34"/>
  <c r="BO31" i="34"/>
  <c r="CJ32" i="34"/>
  <c r="CD16" i="34"/>
  <c r="BT30" i="34"/>
  <c r="CC16" i="34"/>
  <c r="BY24" i="34"/>
  <c r="CJ23" i="34"/>
  <c r="BU19" i="34"/>
  <c r="CC24" i="34"/>
  <c r="BM28" i="34"/>
  <c r="CM29" i="34"/>
  <c r="CB21" i="34"/>
  <c r="CE11" i="34"/>
  <c r="BW17" i="34"/>
  <c r="CN25" i="34"/>
  <c r="CE10" i="34"/>
  <c r="BY30" i="34"/>
  <c r="CR18" i="34"/>
  <c r="BP10" i="34"/>
  <c r="CN19" i="34"/>
  <c r="BO20" i="34"/>
  <c r="AF5" i="34"/>
  <c r="CM26" i="34"/>
  <c r="CO22" i="34"/>
  <c r="BW33" i="34"/>
  <c r="AJ5" i="34"/>
  <c r="AW5" i="34"/>
  <c r="CP8" i="34"/>
  <c r="CP7" i="32"/>
  <c r="BK12" i="34"/>
  <c r="CN22" i="34"/>
  <c r="BV26" i="34"/>
  <c r="BM32" i="34"/>
  <c r="CO16" i="34"/>
  <c r="BR32" i="34"/>
  <c r="CQ22" i="34"/>
  <c r="CE17" i="34"/>
  <c r="BL13" i="34"/>
  <c r="CJ16" i="34"/>
  <c r="BN22" i="34"/>
  <c r="CS15" i="34"/>
  <c r="BZ30" i="34"/>
  <c r="BP23" i="34"/>
  <c r="BM18" i="34"/>
  <c r="BQ15" i="34"/>
  <c r="BZ13" i="34"/>
  <c r="CA26" i="34"/>
  <c r="BO29" i="34"/>
  <c r="CF27" i="34"/>
  <c r="BK30" i="34"/>
  <c r="CI7" i="32"/>
  <c r="CI8" i="34"/>
  <c r="CL13" i="34"/>
  <c r="BR11" i="34"/>
  <c r="CI24" i="34"/>
  <c r="CE18" i="34"/>
  <c r="CB31" i="34"/>
  <c r="S5" i="34"/>
  <c r="CA15" i="34"/>
  <c r="BJ8" i="34"/>
  <c r="BJ5" i="34" s="1"/>
  <c r="BJ7" i="32"/>
  <c r="CP20" i="34"/>
  <c r="CK10" i="34"/>
  <c r="CM16" i="34"/>
  <c r="CO33" i="34"/>
  <c r="BY20" i="34"/>
  <c r="CH30" i="34"/>
  <c r="CL28" i="34"/>
  <c r="BR14" i="34"/>
  <c r="BS8" i="34"/>
  <c r="BS7" i="32"/>
  <c r="BL24" i="34"/>
  <c r="CD14" i="34"/>
  <c r="CS8" i="34"/>
  <c r="CS7" i="32"/>
  <c r="BZ21" i="34"/>
  <c r="CA23" i="34"/>
  <c r="CN15" i="34"/>
  <c r="CC11" i="34"/>
  <c r="BO24" i="34"/>
  <c r="BM22" i="34"/>
  <c r="CP13" i="34"/>
  <c r="BY32" i="34"/>
  <c r="BQ33" i="34"/>
  <c r="CO8" i="34"/>
  <c r="CO7" i="32"/>
  <c r="CH24" i="34"/>
  <c r="BX32" i="34"/>
  <c r="AS5" i="34"/>
  <c r="CP22" i="34"/>
  <c r="CK21" i="34"/>
  <c r="CO28" i="34"/>
  <c r="BW8" i="34"/>
  <c r="BW7" i="32"/>
  <c r="BR29" i="34"/>
  <c r="CQ11" i="34"/>
  <c r="CI27" i="34"/>
  <c r="BS17" i="34"/>
  <c r="BL23" i="34"/>
  <c r="CG27" i="34"/>
  <c r="CR32" i="34"/>
  <c r="BN30" i="34"/>
  <c r="CS30" i="34"/>
  <c r="BX19" i="34"/>
  <c r="AQ5" i="34"/>
  <c r="CR8" i="34"/>
  <c r="CR7" i="32"/>
  <c r="AI5" i="34"/>
  <c r="BV21" i="34"/>
  <c r="AU5" i="34"/>
  <c r="BQ26" i="34"/>
  <c r="CE8" i="34"/>
  <c r="CE7" i="32"/>
  <c r="CG25" i="34"/>
  <c r="BN33" i="34"/>
  <c r="CM7" i="32"/>
  <c r="CM8" i="34"/>
  <c r="BX23" i="34"/>
  <c r="BL26" i="34"/>
  <c r="CJ11" i="34"/>
  <c r="BN19" i="34"/>
  <c r="CS23" i="34"/>
  <c r="CA11" i="34"/>
  <c r="CC15" i="34"/>
  <c r="BO9" i="34"/>
  <c r="BU31" i="34"/>
  <c r="BS33" i="34"/>
  <c r="CG17" i="34"/>
  <c r="CD10" i="34"/>
  <c r="BN10" i="34"/>
  <c r="BZ25" i="34"/>
  <c r="BV10" i="34"/>
  <c r="CF12" i="34"/>
  <c r="BW15" i="34"/>
  <c r="CQ9" i="34"/>
  <c r="CE29" i="34"/>
  <c r="BL12" i="34"/>
  <c r="BO16" i="34"/>
  <c r="CK33" i="34"/>
  <c r="CF10" i="34"/>
  <c r="BW18" i="34"/>
  <c r="BX25" i="34"/>
  <c r="BU30" i="34"/>
  <c r="P5" i="34"/>
  <c r="CE30" i="34"/>
  <c r="CJ9" i="34"/>
  <c r="CR23" i="34"/>
  <c r="BN28" i="34"/>
  <c r="BP32" i="34"/>
  <c r="CN26" i="34"/>
  <c r="BV28" i="34"/>
  <c r="BM27" i="34"/>
  <c r="CK30" i="34"/>
  <c r="CF31" i="34"/>
  <c r="BU9" i="34"/>
  <c r="CO12" i="34"/>
  <c r="BW28" i="34"/>
  <c r="BX16" i="34"/>
  <c r="CA25" i="34"/>
  <c r="BO13" i="34"/>
  <c r="BY16" i="34"/>
  <c r="BQ28" i="34"/>
  <c r="CH29" i="34"/>
  <c r="BK13" i="34"/>
  <c r="CE26" i="34"/>
  <c r="BL21" i="34"/>
  <c r="CB22" i="34"/>
  <c r="CL32" i="34"/>
  <c r="CM33" i="34"/>
  <c r="CL8" i="34"/>
  <c r="CL7" i="32"/>
  <c r="BR31" i="34"/>
  <c r="CD7" i="32"/>
  <c r="CD8" i="34"/>
  <c r="BY22" i="34"/>
  <c r="BQ31" i="34"/>
  <c r="CI29" i="34"/>
  <c r="CA10" i="34"/>
  <c r="BO11" i="34"/>
  <c r="CF19" i="34"/>
  <c r="BX20" i="34"/>
  <c r="CK18" i="34"/>
  <c r="BT31" i="34"/>
  <c r="BQ10" i="34"/>
  <c r="CO26" i="34"/>
  <c r="CH9" i="34"/>
  <c r="BX31" i="34"/>
  <c r="BS19" i="34"/>
  <c r="CR14" i="34"/>
  <c r="CA18" i="34"/>
  <c r="BM21" i="34"/>
  <c r="CP30" i="34"/>
  <c r="BW29" i="34"/>
  <c r="BT24" i="34"/>
  <c r="CI17" i="34"/>
  <c r="CG33" i="34"/>
  <c r="BN21" i="34"/>
  <c r="CS14" i="34"/>
  <c r="CN27" i="34"/>
  <c r="CC28" i="34"/>
  <c r="BV20" i="34"/>
  <c r="CM21" i="34"/>
  <c r="BQ8" i="34"/>
  <c r="BQ7" i="32"/>
  <c r="BK11" i="34"/>
  <c r="CM9" i="34"/>
  <c r="BK7" i="32"/>
  <c r="BK8" i="34"/>
  <c r="BT8" i="34"/>
  <c r="BT7" i="32"/>
  <c r="BR27" i="34"/>
  <c r="CQ33" i="34"/>
  <c r="BS12" i="34"/>
  <c r="CG20" i="34"/>
  <c r="AX5" i="34"/>
  <c r="BZ23" i="34"/>
  <c r="BO30" i="34"/>
  <c r="CK31" i="34"/>
  <c r="CO10" i="34"/>
  <c r="BK31" i="34"/>
  <c r="BP21" i="34"/>
  <c r="CC9" i="34"/>
  <c r="BV8" i="34"/>
  <c r="BV7" i="32"/>
  <c r="BM9" i="34"/>
  <c r="CK28" i="34"/>
  <c r="CF32" i="34"/>
  <c r="BX17" i="34"/>
  <c r="CL17" i="34"/>
  <c r="BT10" i="34"/>
  <c r="CI23" i="34"/>
  <c r="CG28" i="34"/>
  <c r="CR16" i="34"/>
  <c r="BN16" i="34"/>
  <c r="CS31" i="34"/>
  <c r="BO32" i="34"/>
  <c r="BN26" i="34"/>
  <c r="CH31" i="34"/>
  <c r="BZ27" i="34"/>
  <c r="CA13" i="34"/>
  <c r="BO22" i="34"/>
  <c r="AR5" i="34"/>
  <c r="BU8" i="34"/>
  <c r="BU7" i="32"/>
  <c r="CO27" i="34"/>
  <c r="BR18" i="34"/>
  <c r="AV5" i="34"/>
  <c r="BS29" i="34"/>
  <c r="BL9" i="34"/>
  <c r="CG22" i="34"/>
  <c r="CR11" i="34"/>
  <c r="CB9" i="34"/>
  <c r="CS24" i="34"/>
  <c r="BO33" i="34"/>
  <c r="CK8" i="34"/>
  <c r="CK7" i="32"/>
  <c r="CM27" i="34"/>
  <c r="X5" i="34"/>
  <c r="CJ24" i="34"/>
  <c r="BP18" i="34"/>
  <c r="CC22" i="34"/>
  <c r="BO26" i="34"/>
  <c r="BM33" i="34"/>
  <c r="BY12" i="34"/>
  <c r="CL18" i="34"/>
  <c r="CQ32" i="34"/>
  <c r="BR21" i="34"/>
  <c r="BS15" i="34"/>
  <c r="BP20" i="34"/>
  <c r="AA5" i="34"/>
  <c r="BM13" i="34"/>
  <c r="CP25" i="34"/>
  <c r="BY14" i="34"/>
  <c r="BU21" i="34"/>
  <c r="V5" i="34"/>
  <c r="CO25" i="34"/>
  <c r="CH21" i="34"/>
  <c r="BW23" i="34"/>
  <c r="BQ13" i="34"/>
  <c r="CL19" i="34"/>
  <c r="Y5" i="34"/>
  <c r="CI21" i="34"/>
  <c r="CG30" i="34"/>
  <c r="CS10" i="34"/>
  <c r="BZ9" i="34"/>
  <c r="CN8" i="34"/>
  <c r="CN7" i="32"/>
  <c r="BM19" i="34"/>
  <c r="CM17" i="34"/>
  <c r="CF11" i="34"/>
  <c r="BX29" i="34"/>
  <c r="BK9" i="34"/>
  <c r="CS26" i="34"/>
  <c r="CC29" i="34"/>
  <c r="BO17" i="34"/>
  <c r="CP28" i="34"/>
  <c r="BY18" i="34"/>
  <c r="AP5" i="34"/>
  <c r="CF9" i="34"/>
  <c r="CH14" i="34"/>
  <c r="BR20" i="34"/>
  <c r="CQ8" i="34"/>
  <c r="CQ7" i="32"/>
  <c r="CE20" i="34"/>
  <c r="BS22" i="34"/>
  <c r="CD15" i="34"/>
  <c r="CC19" i="34"/>
  <c r="CF7" i="32"/>
  <c r="CF8" i="34"/>
  <c r="CJ12" i="34"/>
  <c r="BY13" i="34"/>
  <c r="BQ23" i="34"/>
  <c r="BX33" i="34"/>
  <c r="BK14" i="34"/>
  <c r="BY21" i="34"/>
  <c r="Z5" i="34"/>
  <c r="CM12" i="34"/>
  <c r="BZ33" i="34"/>
  <c r="CN17" i="34"/>
  <c r="BQ9" i="34"/>
  <c r="CO24" i="34"/>
  <c r="BW31" i="34"/>
  <c r="BS28" i="34"/>
  <c r="AL5" i="34"/>
  <c r="CR17" i="34"/>
  <c r="CB33" i="34"/>
  <c r="N5" i="34"/>
  <c r="CN16" i="34"/>
  <c r="BV30" i="34"/>
  <c r="BU18" i="34"/>
  <c r="BT23" i="34"/>
  <c r="BR7" i="32"/>
  <c r="BR8" i="34"/>
  <c r="CI28" i="34"/>
  <c r="CQ12" i="34"/>
  <c r="CG19" i="34"/>
  <c r="CB11" i="34"/>
  <c r="BN32" i="34"/>
  <c r="BZ29" i="34"/>
  <c r="CC8" i="34"/>
  <c r="CC7" i="32"/>
  <c r="BV19" i="34"/>
  <c r="CK26" i="34"/>
  <c r="CH15" i="34"/>
  <c r="BX12" i="34"/>
  <c r="BT17" i="34"/>
  <c r="CE25" i="34"/>
  <c r="CJ14" i="34"/>
  <c r="CB10" i="34"/>
  <c r="BN14" i="34"/>
  <c r="BH8" i="34"/>
  <c r="BH5" i="34" s="1"/>
  <c r="BH4" i="34" s="1"/>
  <c r="BH7" i="32"/>
  <c r="CC18" i="34"/>
  <c r="BV16" i="34"/>
  <c r="BO10" i="34"/>
  <c r="R5" i="34"/>
  <c r="BY23" i="34"/>
  <c r="BW20" i="34"/>
  <c r="CA22" i="34"/>
  <c r="CK19" i="34"/>
  <c r="BX24" i="34"/>
  <c r="CL20" i="34"/>
  <c r="BR13" i="34"/>
  <c r="BL20" i="34"/>
  <c r="CJ22" i="34"/>
  <c r="CG23" i="34"/>
  <c r="CD21" i="34"/>
  <c r="BN24" i="34"/>
  <c r="BZ14" i="34"/>
  <c r="BR19" i="34"/>
  <c r="CR13" i="34"/>
  <c r="CS16" i="34"/>
  <c r="CC32" i="34"/>
  <c r="CE12" i="34"/>
  <c r="BS30" i="34"/>
  <c r="CN23" i="34"/>
  <c r="BY15" i="34"/>
  <c r="BU25" i="34"/>
  <c r="CH23" i="34"/>
  <c r="BW13" i="34"/>
  <c r="BY33" i="34"/>
  <c r="AG5" i="34"/>
  <c r="BP28" i="34"/>
  <c r="CC27" i="34"/>
  <c r="BV24" i="34"/>
  <c r="BO27" i="34"/>
  <c r="CP14" i="34"/>
  <c r="BU28" i="34"/>
  <c r="CH22" i="34"/>
  <c r="CJ8" i="34"/>
  <c r="CJ7" i="32"/>
  <c r="CG7" i="32"/>
  <c r="CG8" i="34"/>
  <c r="CA30" i="34"/>
  <c r="BV31" i="34"/>
  <c r="BO28" i="34"/>
  <c r="AC5" i="34"/>
  <c r="CL15" i="34"/>
  <c r="BT26" i="34"/>
  <c r="W5" i="34"/>
  <c r="CL14" i="34"/>
  <c r="CE21" i="34"/>
  <c r="BS18" i="34"/>
  <c r="CG32" i="34"/>
  <c r="CD9" i="34"/>
  <c r="CS29" i="34"/>
  <c r="AE5" i="34"/>
  <c r="BP12" i="34"/>
  <c r="AH5" i="34"/>
  <c r="T5" i="34"/>
  <c r="BM17" i="34"/>
  <c r="BQ32" i="34"/>
  <c r="CO18" i="34"/>
  <c r="CO15" i="34"/>
  <c r="BX22" i="34"/>
  <c r="BR26" i="34"/>
  <c r="CI33" i="34"/>
  <c r="BL25" i="34"/>
  <c r="CJ18" i="34"/>
  <c r="CR15" i="34"/>
  <c r="CB15" i="34"/>
  <c r="CD28" i="34"/>
  <c r="M5" i="34"/>
  <c r="M4" i="34" s="1"/>
  <c r="BZ10" i="34"/>
  <c r="BP8" i="34"/>
  <c r="BP7" i="32"/>
  <c r="CC25" i="34"/>
  <c r="BV11" i="34"/>
  <c r="BM10" i="34"/>
  <c r="CK25" i="34"/>
  <c r="CF30" i="34"/>
  <c r="BQ27" i="34"/>
  <c r="CO9" i="34"/>
  <c r="CH13" i="34"/>
  <c r="BX28" i="34"/>
  <c r="BP14" i="34"/>
  <c r="BV9" i="34"/>
  <c r="BM8" i="34"/>
  <c r="BM7" i="32"/>
  <c r="BU10" i="34"/>
  <c r="BT14" i="34"/>
  <c r="BS25" i="34"/>
  <c r="CR31" i="34"/>
  <c r="AM5" i="34"/>
  <c r="CB29" i="34"/>
  <c r="CD20" i="34"/>
  <c r="BV27" i="34"/>
  <c r="CP29" i="34"/>
  <c r="CO32" i="34"/>
  <c r="CQ13" i="34"/>
  <c r="CF33" i="34"/>
  <c r="BU15" i="34"/>
  <c r="BW12" i="34"/>
  <c r="AO5" i="34"/>
  <c r="CD12" i="34"/>
  <c r="BN15" i="34"/>
  <c r="BI8" i="34"/>
  <c r="BI5" i="34" s="1"/>
  <c r="BI7" i="32"/>
  <c r="CS27" i="34"/>
  <c r="BP15" i="34"/>
  <c r="AD5" i="34"/>
  <c r="CM28" i="34"/>
  <c r="BU22" i="34"/>
  <c r="BX8" i="34"/>
  <c r="BX7" i="32"/>
  <c r="CQ23" i="34"/>
  <c r="CI19" i="34"/>
  <c r="BL19" i="34"/>
  <c r="CD11" i="34"/>
  <c r="CN24" i="34"/>
  <c r="BO8" i="34"/>
  <c r="BO7" i="32"/>
  <c r="CP19" i="34"/>
  <c r="CK20" i="34"/>
  <c r="CF23" i="34"/>
  <c r="BU12" i="34"/>
  <c r="BQ29" i="34"/>
  <c r="BW16" i="34"/>
  <c r="BK25" i="34"/>
  <c r="CL29" i="34"/>
  <c r="BT22" i="34"/>
  <c r="CQ29" i="34"/>
  <c r="CI16" i="34"/>
  <c r="BN12" i="34"/>
  <c r="CS18" i="34"/>
  <c r="BP16" i="34"/>
  <c r="CN33" i="34"/>
  <c r="CP21" i="34"/>
  <c r="CM32" i="34"/>
  <c r="BU17" i="34"/>
  <c r="BQ25" i="34"/>
  <c r="BW24" i="34"/>
  <c r="CB27" i="34"/>
  <c r="BZ12" i="34"/>
  <c r="CN10" i="34"/>
  <c r="CP33" i="34"/>
  <c r="CK32" i="34"/>
  <c r="CM31" i="34"/>
  <c r="CO21" i="34"/>
  <c r="BW26" i="34"/>
  <c r="BK24" i="34"/>
  <c r="CL30" i="34"/>
  <c r="BR23" i="34"/>
  <c r="CQ25" i="34"/>
  <c r="CE16" i="34"/>
  <c r="Q5" i="34"/>
  <c r="CR24" i="34"/>
  <c r="CB13" i="34"/>
  <c r="CA27" i="34"/>
  <c r="CA7" i="32"/>
  <c r="CA8" i="34"/>
  <c r="CN13" i="34"/>
  <c r="BK15" i="34"/>
  <c r="CS11" i="34"/>
  <c r="CC31" i="34"/>
  <c r="CH19" i="34"/>
  <c r="BK17" i="34"/>
  <c r="BS9" i="34"/>
  <c r="CB26" i="34"/>
  <c r="CP26" i="34"/>
  <c r="CK27" i="34"/>
  <c r="CM13" i="34"/>
  <c r="CF16" i="34"/>
  <c r="BW11" i="34"/>
  <c r="U5" i="34"/>
  <c r="CF13" i="34"/>
  <c r="CA19" i="34"/>
  <c r="BV23" i="34"/>
  <c r="CP10" i="34"/>
  <c r="BQ20" i="34"/>
  <c r="CJ10" i="34"/>
  <c r="BP31" i="34"/>
  <c r="CP12" i="34"/>
  <c r="BQ18" i="34"/>
  <c r="CH8" i="34"/>
  <c r="CH7" i="32"/>
  <c r="BT19" i="34"/>
  <c r="AN5" i="34"/>
  <c r="BT21" i="34"/>
  <c r="CJ25" i="34"/>
  <c r="CG18" i="34"/>
  <c r="CB8" i="34"/>
  <c r="CB7" i="32"/>
  <c r="BN7" i="32"/>
  <c r="BN8" i="34"/>
  <c r="BZ8" i="34"/>
  <c r="BZ7" i="32"/>
  <c r="BO15" i="34"/>
  <c r="BM25" i="34"/>
  <c r="CF20" i="34"/>
  <c r="BU11" i="34"/>
  <c r="BX21" i="34"/>
  <c r="CH17" i="34"/>
  <c r="CG13" i="34"/>
  <c r="CR22" i="34"/>
  <c r="BY8" i="34"/>
  <c r="BY7" i="32"/>
  <c r="CK12" i="34"/>
  <c r="AT5" i="34"/>
  <c r="BV29" i="34"/>
  <c r="BM11" i="34"/>
  <c r="CM15" i="34"/>
  <c r="BU14" i="34"/>
  <c r="AB5" i="34"/>
  <c r="CE32" i="34"/>
  <c r="BL7" i="32"/>
  <c r="BL8" i="34"/>
  <c r="CJ19" i="34"/>
  <c r="CD31" i="34"/>
  <c r="P4" i="34" l="1"/>
  <c r="CE5" i="34"/>
  <c r="CQ5" i="34"/>
  <c r="CB5" i="34"/>
  <c r="BY5" i="34"/>
  <c r="CN5" i="34"/>
  <c r="BP5" i="34"/>
  <c r="BO5" i="34"/>
  <c r="S4" i="34"/>
  <c r="V4" i="34" s="1"/>
  <c r="Y4" i="34" s="1"/>
  <c r="AB4" i="34" s="1"/>
  <c r="AE4" i="34" s="1"/>
  <c r="AH4" i="34" s="1"/>
  <c r="AK4" i="34" s="1"/>
  <c r="AN4" i="34" s="1"/>
  <c r="AQ4" i="34" s="1"/>
  <c r="AT4" i="34" s="1"/>
  <c r="AW4" i="34" s="1"/>
  <c r="CA5" i="34"/>
  <c r="BN5" i="34"/>
  <c r="BL5" i="34"/>
  <c r="BX5" i="34"/>
  <c r="BS5" i="34"/>
  <c r="CI5" i="34"/>
  <c r="BU5" i="34"/>
  <c r="BQ5" i="34"/>
  <c r="CP5" i="34"/>
  <c r="CL5" i="34"/>
  <c r="CR5" i="34"/>
  <c r="CS5" i="34"/>
  <c r="CG5" i="34"/>
  <c r="CH5" i="34"/>
  <c r="CK5" i="34"/>
  <c r="BT5" i="34"/>
  <c r="BM5" i="34"/>
  <c r="BK5" i="34"/>
  <c r="BK4" i="34" s="1"/>
  <c r="BN4" i="34" s="1"/>
  <c r="BZ5" i="34"/>
  <c r="CJ5" i="34"/>
  <c r="BV5" i="34"/>
  <c r="BR5" i="34"/>
  <c r="CD5" i="34"/>
  <c r="CC5" i="34"/>
  <c r="CF5" i="34"/>
  <c r="CM5" i="34"/>
  <c r="BW5" i="34"/>
  <c r="CO5" i="34"/>
  <c r="BQ4" i="34" l="1"/>
  <c r="BT4" i="34" s="1"/>
  <c r="BW4" i="34" s="1"/>
  <c r="BZ4" i="34" s="1"/>
  <c r="CC4" i="34"/>
  <c r="CF4" i="34" s="1"/>
  <c r="CI4" i="34" s="1"/>
  <c r="CL4" i="34" s="1"/>
  <c r="CO4" i="34" s="1"/>
  <c r="CR4" i="3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R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See comments at bottom of the table.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Proportional based on regional observed.</t>
        </r>
      </text>
    </comment>
  </commentList>
</comments>
</file>

<file path=xl/sharedStrings.xml><?xml version="1.0" encoding="utf-8"?>
<sst xmlns="http://schemas.openxmlformats.org/spreadsheetml/2006/main" count="1498" uniqueCount="238">
  <si>
    <t>Region</t>
  </si>
  <si>
    <t>Auckland</t>
  </si>
  <si>
    <t>Bay of Plenty</t>
  </si>
  <si>
    <t>Canterbury</t>
  </si>
  <si>
    <t>Gisborne</t>
  </si>
  <si>
    <t>Hawkes Bay</t>
  </si>
  <si>
    <t>Manawatu-Wanganui</t>
  </si>
  <si>
    <t>Marlborough</t>
  </si>
  <si>
    <t>Nelson</t>
  </si>
  <si>
    <t>Northland</t>
  </si>
  <si>
    <t>Otago</t>
  </si>
  <si>
    <t>Southland</t>
  </si>
  <si>
    <t>Taranaki</t>
  </si>
  <si>
    <t>Tasman</t>
  </si>
  <si>
    <t>Waikato</t>
  </si>
  <si>
    <t>Wellington</t>
  </si>
  <si>
    <t>West Coast</t>
  </si>
  <si>
    <t>Christchurch</t>
  </si>
  <si>
    <t>Dunedin</t>
  </si>
  <si>
    <t>Hamilton</t>
  </si>
  <si>
    <t>Tauranga</t>
  </si>
  <si>
    <t>New Plymouth</t>
  </si>
  <si>
    <t>Palmerston North</t>
  </si>
  <si>
    <t>Rotorua</t>
  </si>
  <si>
    <t>Whangarei</t>
  </si>
  <si>
    <t>Queenstown</t>
  </si>
  <si>
    <t>Others</t>
  </si>
  <si>
    <t>Manawatu/Wanganui</t>
  </si>
  <si>
    <t>Nelson/Marlborough</t>
  </si>
  <si>
    <t>High</t>
  </si>
  <si>
    <t>Medium</t>
  </si>
  <si>
    <t>Low</t>
  </si>
  <si>
    <t>National</t>
  </si>
  <si>
    <t>2018/19</t>
  </si>
  <si>
    <t>Motorcycle</t>
  </si>
  <si>
    <t>Hawke’s Bay</t>
  </si>
  <si>
    <t>Manawatu</t>
  </si>
  <si>
    <t>TNM</t>
  </si>
  <si>
    <t>Total</t>
  </si>
  <si>
    <t>Regional quarterly VKT (million) by vehicle type</t>
  </si>
  <si>
    <t>Light</t>
  </si>
  <si>
    <t>year</t>
  </si>
  <si>
    <t>qtr</t>
  </si>
  <si>
    <t>Bus</t>
  </si>
  <si>
    <t>Heavy
goods
vehicle</t>
  </si>
  <si>
    <t>Light
commercial
vehicle</t>
  </si>
  <si>
    <t>Light
passenger
vehicle</t>
  </si>
  <si>
    <t>Miscellaneous</t>
  </si>
  <si>
    <t>Year</t>
  </si>
  <si>
    <t>Fin-Year</t>
  </si>
  <si>
    <t>Light Total</t>
  </si>
  <si>
    <t>MoT to WK</t>
  </si>
  <si>
    <t>MoT Regional</t>
  </si>
  <si>
    <t>Heavy</t>
  </si>
  <si>
    <t>MoT_Region</t>
  </si>
  <si>
    <t>TA</t>
  </si>
  <si>
    <t>Tier</t>
  </si>
  <si>
    <t>ta_portion</t>
  </si>
  <si>
    <t>Kawerau District</t>
  </si>
  <si>
    <t>Rest of Bay of Plenty</t>
  </si>
  <si>
    <t>Opotiki District</t>
  </si>
  <si>
    <t>Rotorua District</t>
  </si>
  <si>
    <t>Taupo District</t>
  </si>
  <si>
    <t>Rest of Waikato</t>
  </si>
  <si>
    <t>Tauranga City</t>
  </si>
  <si>
    <t>Western Bay of Plenty District</t>
  </si>
  <si>
    <t>Whakatane District</t>
  </si>
  <si>
    <t>Ashburton District</t>
  </si>
  <si>
    <t>Rest of Canterbury</t>
  </si>
  <si>
    <t>Christchurch City</t>
  </si>
  <si>
    <t>Hurunui District</t>
  </si>
  <si>
    <t>Kaikoura District</t>
  </si>
  <si>
    <t>Mackenzie District</t>
  </si>
  <si>
    <t>Selwyn District</t>
  </si>
  <si>
    <t>Timaru District</t>
  </si>
  <si>
    <t>Waimakariri District</t>
  </si>
  <si>
    <t>Waimate District</t>
  </si>
  <si>
    <t>Waitaki District</t>
  </si>
  <si>
    <t>Gisborne District</t>
  </si>
  <si>
    <t>Hastings District</t>
  </si>
  <si>
    <t>Napier-Hastings</t>
  </si>
  <si>
    <t>Napier City</t>
  </si>
  <si>
    <t>Rangitikei District</t>
  </si>
  <si>
    <t>Rest of Manawatu-Wanganui</t>
  </si>
  <si>
    <t>Wairoa District</t>
  </si>
  <si>
    <t>Rest of Hawkes Bay</t>
  </si>
  <si>
    <t>Horowhenua District</t>
  </si>
  <si>
    <t>Manawatu District</t>
  </si>
  <si>
    <t>Palmerston North City</t>
  </si>
  <si>
    <t>Ruapehu District</t>
  </si>
  <si>
    <t>Stratford District</t>
  </si>
  <si>
    <t>Rest of Taranaki</t>
  </si>
  <si>
    <t>Tararua District</t>
  </si>
  <si>
    <t>Waitomo District</t>
  </si>
  <si>
    <t>Far North District</t>
  </si>
  <si>
    <t>Rest of Northland</t>
  </si>
  <si>
    <t>Kaipara District</t>
  </si>
  <si>
    <t>Whangarei District</t>
  </si>
  <si>
    <t>Central Otago District</t>
  </si>
  <si>
    <t>Rest of Otago</t>
  </si>
  <si>
    <t>Clutha District</t>
  </si>
  <si>
    <t>Dunedin City</t>
  </si>
  <si>
    <t>Queenstown-Lakes District</t>
  </si>
  <si>
    <t>Gore District</t>
  </si>
  <si>
    <t>Invercargill City</t>
  </si>
  <si>
    <t>Southland District</t>
  </si>
  <si>
    <t>Marlborough District</t>
  </si>
  <si>
    <t>Nelson City</t>
  </si>
  <si>
    <t>Nelson Tasman</t>
  </si>
  <si>
    <t>Tasman District</t>
  </si>
  <si>
    <t>New Plymouth District</t>
  </si>
  <si>
    <t>South Taranaki District</t>
  </si>
  <si>
    <t>Hamilton City</t>
  </si>
  <si>
    <t>Hauraki District</t>
  </si>
  <si>
    <t>Matamata-Piako District</t>
  </si>
  <si>
    <t>Otorohanga District</t>
  </si>
  <si>
    <t>South Waikato District</t>
  </si>
  <si>
    <t>Thames-Coromandel District</t>
  </si>
  <si>
    <t>Waikato District</t>
  </si>
  <si>
    <t>Waipa District</t>
  </si>
  <si>
    <t>Carterton District</t>
  </si>
  <si>
    <t>Rest of Wellington</t>
  </si>
  <si>
    <t>Kapiti Coast District</t>
  </si>
  <si>
    <t>Lower Hutt City</t>
  </si>
  <si>
    <t>Masterton District</t>
  </si>
  <si>
    <t>Porirua City</t>
  </si>
  <si>
    <t>South Wairarapa District</t>
  </si>
  <si>
    <t>Upper Hutt City</t>
  </si>
  <si>
    <t>Wellington City</t>
  </si>
  <si>
    <t>Buller District</t>
  </si>
  <si>
    <t>Grey District</t>
  </si>
  <si>
    <t>Westland District</t>
  </si>
  <si>
    <t>Ref</t>
  </si>
  <si>
    <t>Based on 2019 RAMM data (NVED)</t>
  </si>
  <si>
    <t>TLA</t>
  </si>
  <si>
    <t>Central Hawkes Bay District</t>
  </si>
  <si>
    <t>Whanganui District</t>
  </si>
  <si>
    <t>TA2018_V1_00</t>
  </si>
  <si>
    <t>TA2018_V1_00_NAME</t>
  </si>
  <si>
    <t>Projection</t>
  </si>
  <si>
    <t>Light VKT per cap</t>
  </si>
  <si>
    <t>Light VKT (million)</t>
  </si>
  <si>
    <t>MoT National Total</t>
  </si>
  <si>
    <t>Row Labels</t>
  </si>
  <si>
    <t>Grand Total</t>
  </si>
  <si>
    <t>Column Labels</t>
  </si>
  <si>
    <t>Urban Area</t>
  </si>
  <si>
    <t>Population (Interpolated)</t>
  </si>
  <si>
    <t>Total Population</t>
  </si>
  <si>
    <t>2019 (MoT Region Adj)</t>
  </si>
  <si>
    <t>MoT by 11 regions</t>
  </si>
  <si>
    <t>MoT by 74 areas</t>
  </si>
  <si>
    <t>2019 VKT (MoT Redistributed)</t>
  </si>
  <si>
    <t>Type_TLA</t>
  </si>
  <si>
    <t>Base - base</t>
  </si>
  <si>
    <t>Base - fast</t>
  </si>
  <si>
    <t>Base - slow</t>
  </si>
  <si>
    <t>Grams of CO2-e per vkt</t>
  </si>
  <si>
    <t>GHG Light VKT - VFEM (kilo tonnes CO2-e)</t>
  </si>
  <si>
    <t>All emissions (fuel and electricity generation) by vehicle type</t>
  </si>
  <si>
    <r>
      <t>All emissions, kilo tonnes CO</t>
    </r>
    <r>
      <rPr>
        <b/>
        <vertAlign val="subscript"/>
        <sz val="14"/>
        <color indexed="8"/>
        <rFont val="Arial"/>
        <family val="2"/>
      </rPr>
      <t>2</t>
    </r>
    <r>
      <rPr>
        <b/>
        <sz val="14"/>
        <color indexed="8"/>
        <rFont val="Arial"/>
        <family val="2"/>
      </rPr>
      <t xml:space="preserve">-e </t>
    </r>
  </si>
  <si>
    <t>Light passenger vehicle</t>
  </si>
  <si>
    <t>Light commercial vehicle</t>
  </si>
  <si>
    <t>Heavy truck (including Medium)</t>
  </si>
  <si>
    <t>Heavy bus</t>
  </si>
  <si>
    <t>Vehicle kilometers travelled (VKT)</t>
  </si>
  <si>
    <t>Sum of travel</t>
  </si>
  <si>
    <t>EV</t>
  </si>
  <si>
    <t>M/C</t>
  </si>
  <si>
    <t>ICE</t>
  </si>
  <si>
    <t>Light Total - VKT</t>
  </si>
  <si>
    <t>Light Total - GHG</t>
  </si>
  <si>
    <t>Light Total - GHG / VKT</t>
  </si>
  <si>
    <t>Subnational VKT GHG Baseline</t>
  </si>
  <si>
    <t>National VKT Adjustment Factor</t>
  </si>
  <si>
    <t>Sheet Name</t>
  </si>
  <si>
    <t>Sheet Description</t>
  </si>
  <si>
    <t>VFEM3 - Run 202204</t>
  </si>
  <si>
    <t>NVED - 2019 - VKT 74 TLA-Region</t>
  </si>
  <si>
    <t>MoT VKT - Quarterly - Observed</t>
  </si>
  <si>
    <t>Stats NZ - TLA Population</t>
  </si>
  <si>
    <t>Last Updated:</t>
  </si>
  <si>
    <t>Sheet Type</t>
  </si>
  <si>
    <t>Received from Haobo (via email on 16/05/2022) - Updated basedline projections by MoT</t>
  </si>
  <si>
    <t>Based on 2019 NVED VKT, proportion of regional VKT inside each TLA (resulting in 74 distinct areas).</t>
  </si>
  <si>
    <t>Received from Sharon (via email on 23/03/2022) - Quarterly regional VKT by vehicle types supplied to Waka Kotahi by MoT</t>
  </si>
  <si>
    <t>Main</t>
  </si>
  <si>
    <t>Interim calculation for light VKT for 66 TLAs (unadjusted to national totals)</t>
  </si>
  <si>
    <t>light_vkt
(daily)</t>
  </si>
  <si>
    <t>MoT Quarterly</t>
  </si>
  <si>
    <t>MoT Quarterly Adjustment</t>
  </si>
  <si>
    <t>Convert 2019 quarterly VKT (in 11 regions) to 14 regions (based on MoT regional data).</t>
  </si>
  <si>
    <t>TotalAllAges_2018</t>
  </si>
  <si>
    <t>TotalAllAges_2023</t>
  </si>
  <si>
    <t>TotalAllAges_2028</t>
  </si>
  <si>
    <t>TotalAllAges_2033</t>
  </si>
  <si>
    <t>TotalAllAges_2038</t>
  </si>
  <si>
    <t>TotalAllAges_2043</t>
  </si>
  <si>
    <t>TotalAllAges_2048</t>
  </si>
  <si>
    <t>&lt;&lt;&lt; Historic</t>
  </si>
  <si>
    <t>Projected &gt;&gt;&gt;</t>
  </si>
  <si>
    <t>Subnational Total - Post Adjustment</t>
  </si>
  <si>
    <t>Subnational Total - Pre Adjustment</t>
  </si>
  <si>
    <t>Column # Lookup</t>
  </si>
  <si>
    <t>Column Reference</t>
  </si>
  <si>
    <t>Subnational Baseline Total</t>
  </si>
  <si>
    <t>Sub Total</t>
  </si>
  <si>
    <t>Baseline</t>
  </si>
  <si>
    <t>2019Baseline</t>
  </si>
  <si>
    <t>2020 Incremental</t>
  </si>
  <si>
    <t>2021 Incremental</t>
  </si>
  <si>
    <t>2022 Incremental</t>
  </si>
  <si>
    <t>2023 Incremental</t>
  </si>
  <si>
    <t>2024 Incremental</t>
  </si>
  <si>
    <t>2025 Incremental</t>
  </si>
  <si>
    <t>2026 Incremental</t>
  </si>
  <si>
    <t>2027 Incremental</t>
  </si>
  <si>
    <t>2028 Incremental</t>
  </si>
  <si>
    <t>2029 Incremental</t>
  </si>
  <si>
    <t>2030 Incremental</t>
  </si>
  <si>
    <t>2031 Incremental</t>
  </si>
  <si>
    <t>2032 Incremental</t>
  </si>
  <si>
    <t>2033 Incremental</t>
  </si>
  <si>
    <t>2034 Incremental</t>
  </si>
  <si>
    <t>2035 Incremental</t>
  </si>
  <si>
    <t>*Please note that the low estimate for 2021 is not taking account of the national adjustment factor (as defined in the adopted methodology for all other projections).</t>
  </si>
  <si>
    <t>*This meant that it does not take in account of the COVID effect. As a result, the low estimates are higher than the medium or high estimates (which does account for the national adjustment factor).</t>
  </si>
  <si>
    <t>Low*</t>
  </si>
  <si>
    <t>Based on SA2 level population projection by age group, interpolated between key census years (2018, 2023, 2028, 2033, 2038) to derive population for every year from 2019 to 2035.</t>
  </si>
  <si>
    <t>Model - Absolute - 66 areas</t>
  </si>
  <si>
    <t>Model - Absolute - 26 areas</t>
  </si>
  <si>
    <t>Model - Incremental - 26 areas</t>
  </si>
  <si>
    <t>Light VKT and GHG baseline for 26 areas (of which 13 are tier 1 and 2 urban environments)</t>
  </si>
  <si>
    <t>Light VKT and GHG baseline for 26 areas (of which 13 are tier 1 and 2 urban environments) - as incremental values for years after 2019</t>
  </si>
  <si>
    <t>Hidden - Calculation*</t>
  </si>
  <si>
    <t>Hidden - Raw Input*</t>
  </si>
  <si>
    <t>RN 008 - VKT and GHG emissions baseline report – a research note: data addendum final models</t>
  </si>
  <si>
    <t>*These tabs have been password protected, for further information please email environment@nzta.govt.nz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</si>
</sst>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_-;\-* #,##0_-;_-* &quot;-&quot;??_-;_-@_-"/>
    <numFmt numFmtId="165" formatCode="#######################0"/>
    <numFmt numFmtId="166" formatCode="###########0"/>
    <numFmt numFmtId="167" formatCode="####0.0"/>
    <numFmt numFmtId="168" formatCode="dd/mm/yyyy\ h:mm:ss\ AM/PM\ "/>
    <numFmt numFmtId="169" formatCode="@\ &quot;(MoT Regional)&quot;"/>
    <numFmt numFmtId="170" formatCode="#\ &quot;(MoT Quarterly)&quot;"/>
    <numFmt numFmtId="171" formatCode="0.0"/>
    <numFmt numFmtId="172" formatCode="General&quot;*&quot;"/>
  </numFmts>
  <fonts count="49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S Sans Serif"/>
      <family val="2"/>
    </font>
    <font>
      <b/>
      <sz val="14"/>
      <color indexed="8"/>
      <name val="Arial"/>
      <family val="2"/>
    </font>
    <font>
      <b/>
      <vertAlign val="subscript"/>
      <sz val="14"/>
      <color indexed="8"/>
      <name val="Arial"/>
      <family val="2"/>
    </font>
    <font>
      <sz val="9.5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9.5"/>
      <color rgb="FF000000"/>
      <name val="Arial"/>
      <family val="2"/>
    </font>
    <font>
      <sz val="10"/>
      <color theme="1"/>
      <name val="Lucida Sans"/>
      <family val="2"/>
    </font>
    <font>
      <sz val="10"/>
      <color theme="1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u/>
      <sz val="10"/>
      <color theme="10"/>
      <name val="Arial"/>
      <family val="2"/>
    </font>
    <font>
      <b/>
      <sz val="16"/>
      <color rgb="FF000000"/>
      <name val="Arial"/>
      <family val="2"/>
    </font>
    <font>
      <sz val="11"/>
      <color rgb="FFFF0000"/>
      <name val="Calibri"/>
      <family val="2"/>
      <scheme val="minor"/>
    </font>
    <font>
      <b/>
      <sz val="9.5"/>
      <color rgb="FF112277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rgb="FF00B0F0"/>
      <name val="Arial"/>
      <family val="2"/>
    </font>
    <font>
      <b/>
      <sz val="14"/>
      <color theme="1"/>
      <name val="Arial"/>
      <family val="2"/>
    </font>
    <font>
      <b/>
      <sz val="11"/>
      <color rgb="FF9C0006"/>
      <name val="Calibri"/>
      <family val="2"/>
      <scheme val="minor"/>
    </font>
    <font>
      <sz val="11"/>
      <color rgb="FF00B0F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18"/>
      <color rgb="FF19456B"/>
      <name val="Calibri"/>
      <family val="2"/>
      <scheme val="minor"/>
    </font>
    <font>
      <sz val="11"/>
      <color rgb="FF19456B"/>
      <name val="Calibri"/>
      <family val="2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AFBFE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0B7BB"/>
      </left>
      <right style="thin">
        <color rgb="FFB0B7BB"/>
      </right>
      <top style="thin">
        <color rgb="FFB0B7BB"/>
      </top>
      <bottom style="thin">
        <color rgb="FFB0B7BB"/>
      </bottom>
      <diagonal/>
    </border>
    <border>
      <left style="thin">
        <color rgb="FFB0B7BB"/>
      </left>
      <right style="thin">
        <color rgb="FFC1C1C1"/>
      </right>
      <top style="thin">
        <color rgb="FFB0B7BB"/>
      </top>
      <bottom/>
      <diagonal/>
    </border>
    <border>
      <left style="thin">
        <color rgb="FFC1C1C1"/>
      </left>
      <right style="thin">
        <color rgb="FFC1C1C1"/>
      </right>
      <top style="thin">
        <color rgb="FFB0B7BB"/>
      </top>
      <bottom/>
      <diagonal/>
    </border>
    <border>
      <left style="thin">
        <color rgb="FFC1C1C1"/>
      </left>
      <right style="thin">
        <color rgb="FFC1C1C1"/>
      </right>
      <top style="thin">
        <color rgb="FFC1C1C1"/>
      </top>
      <bottom style="thin">
        <color rgb="FFC1C1C1"/>
      </bottom>
      <diagonal/>
    </border>
    <border>
      <left/>
      <right/>
      <top/>
      <bottom style="thin">
        <color theme="4" tint="0.39997558519241921"/>
      </bottom>
      <diagonal/>
    </border>
  </borders>
  <cellStyleXfs count="56">
    <xf numFmtId="0" fontId="0" fillId="0" borderId="0"/>
    <xf numFmtId="0" fontId="16" fillId="10" borderId="0" applyNumberFormat="0" applyBorder="0" applyAlignment="0" applyProtection="0"/>
    <xf numFmtId="0" fontId="16" fillId="14" borderId="0" applyNumberFormat="0" applyBorder="0" applyAlignment="0" applyProtection="0"/>
    <xf numFmtId="0" fontId="16" fillId="18" borderId="0" applyNumberFormat="0" applyBorder="0" applyAlignment="0" applyProtection="0"/>
    <xf numFmtId="0" fontId="16" fillId="22" borderId="0" applyNumberFormat="0" applyBorder="0" applyAlignment="0" applyProtection="0"/>
    <xf numFmtId="0" fontId="16" fillId="26" borderId="0" applyNumberFormat="0" applyBorder="0" applyAlignment="0" applyProtection="0"/>
    <xf numFmtId="0" fontId="16" fillId="30" borderId="0" applyNumberFormat="0" applyBorder="0" applyAlignment="0" applyProtection="0"/>
    <xf numFmtId="0" fontId="16" fillId="11" borderId="0" applyNumberFormat="0" applyBorder="0" applyAlignment="0" applyProtection="0"/>
    <xf numFmtId="0" fontId="16" fillId="15" borderId="0" applyNumberFormat="0" applyBorder="0" applyAlignment="0" applyProtection="0"/>
    <xf numFmtId="0" fontId="16" fillId="19" borderId="0" applyNumberFormat="0" applyBorder="0" applyAlignment="0" applyProtection="0"/>
    <xf numFmtId="0" fontId="16" fillId="23" borderId="0" applyNumberFormat="0" applyBorder="0" applyAlignment="0" applyProtection="0"/>
    <xf numFmtId="0" fontId="16" fillId="27" borderId="0" applyNumberFormat="0" applyBorder="0" applyAlignment="0" applyProtection="0"/>
    <xf numFmtId="0" fontId="16" fillId="31" borderId="0" applyNumberFormat="0" applyBorder="0" applyAlignment="0" applyProtection="0"/>
    <xf numFmtId="0" fontId="32" fillId="12" borderId="0" applyNumberFormat="0" applyBorder="0" applyAlignment="0" applyProtection="0"/>
    <xf numFmtId="0" fontId="32" fillId="16" borderId="0" applyNumberFormat="0" applyBorder="0" applyAlignment="0" applyProtection="0"/>
    <xf numFmtId="0" fontId="32" fillId="20" borderId="0" applyNumberFormat="0" applyBorder="0" applyAlignment="0" applyProtection="0"/>
    <xf numFmtId="0" fontId="32" fillId="24" borderId="0" applyNumberFormat="0" applyBorder="0" applyAlignment="0" applyProtection="0"/>
    <xf numFmtId="0" fontId="32" fillId="28" borderId="0" applyNumberFormat="0" applyBorder="0" applyAlignment="0" applyProtection="0"/>
    <xf numFmtId="0" fontId="32" fillId="32" borderId="0" applyNumberFormat="0" applyBorder="0" applyAlignment="0" applyProtection="0"/>
    <xf numFmtId="0" fontId="32" fillId="9" borderId="0" applyNumberFormat="0" applyBorder="0" applyAlignment="0" applyProtection="0"/>
    <xf numFmtId="0" fontId="32" fillId="13" borderId="0" applyNumberFormat="0" applyBorder="0" applyAlignment="0" applyProtection="0"/>
    <xf numFmtId="0" fontId="32" fillId="17" borderId="0" applyNumberFormat="0" applyBorder="0" applyAlignment="0" applyProtection="0"/>
    <xf numFmtId="0" fontId="32" fillId="21" borderId="0" applyNumberFormat="0" applyBorder="0" applyAlignment="0" applyProtection="0"/>
    <xf numFmtId="0" fontId="32" fillId="25" borderId="0" applyNumberFormat="0" applyBorder="0" applyAlignment="0" applyProtection="0"/>
    <xf numFmtId="0" fontId="32" fillId="29" borderId="0" applyNumberFormat="0" applyBorder="0" applyAlignment="0" applyProtection="0"/>
    <xf numFmtId="0" fontId="11" fillId="2" borderId="0" applyNumberFormat="0" applyBorder="0" applyAlignment="0" applyProtection="0"/>
    <xf numFmtId="0" fontId="22" fillId="2" borderId="0" applyNumberFormat="0" applyBorder="0" applyAlignment="0" applyProtection="0"/>
    <xf numFmtId="0" fontId="26" fillId="6" borderId="37" applyNumberFormat="0" applyAlignment="0" applyProtection="0"/>
    <xf numFmtId="0" fontId="28" fillId="7" borderId="40" applyNumberFormat="0" applyAlignment="0" applyProtection="0"/>
    <xf numFmtId="43" fontId="10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21" fillId="3" borderId="0" applyNumberFormat="0" applyBorder="0" applyAlignment="0" applyProtection="0"/>
    <xf numFmtId="0" fontId="18" fillId="0" borderId="34" applyNumberFormat="0" applyFill="0" applyAlignment="0" applyProtection="0"/>
    <xf numFmtId="0" fontId="19" fillId="0" borderId="35" applyNumberFormat="0" applyFill="0" applyAlignment="0" applyProtection="0"/>
    <xf numFmtId="0" fontId="20" fillId="0" borderId="36" applyNumberFormat="0" applyFill="0" applyAlignment="0" applyProtection="0"/>
    <xf numFmtId="0" fontId="2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4" fillId="5" borderId="37" applyNumberFormat="0" applyAlignment="0" applyProtection="0"/>
    <xf numFmtId="0" fontId="27" fillId="0" borderId="39" applyNumberFormat="0" applyFill="0" applyAlignment="0" applyProtection="0"/>
    <xf numFmtId="0" fontId="13" fillId="4" borderId="0" applyNumberFormat="0" applyBorder="0" applyAlignment="0" applyProtection="0"/>
    <xf numFmtId="0" fontId="23" fillId="4" borderId="0" applyNumberFormat="0" applyBorder="0" applyAlignment="0" applyProtection="0"/>
    <xf numFmtId="0" fontId="3" fillId="0" borderId="0"/>
    <xf numFmtId="0" fontId="4" fillId="0" borderId="0"/>
    <xf numFmtId="0" fontId="1" fillId="0" borderId="0"/>
    <xf numFmtId="0" fontId="14" fillId="0" borderId="0"/>
    <xf numFmtId="0" fontId="15" fillId="0" borderId="0"/>
    <xf numFmtId="0" fontId="2" fillId="0" borderId="0"/>
    <xf numFmtId="0" fontId="16" fillId="0" borderId="0"/>
    <xf numFmtId="0" fontId="16" fillId="8" borderId="41" applyNumberFormat="0" applyFont="0" applyAlignment="0" applyProtection="0"/>
    <xf numFmtId="0" fontId="25" fillId="6" borderId="38" applyNumberFormat="0" applyAlignment="0" applyProtection="0"/>
    <xf numFmtId="9" fontId="10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31" fillId="0" borderId="42" applyNumberFormat="0" applyFill="0" applyAlignment="0" applyProtection="0"/>
    <xf numFmtId="0" fontId="29" fillId="0" borderId="0" applyNumberFormat="0" applyFill="0" applyBorder="0" applyAlignment="0" applyProtection="0"/>
  </cellStyleXfs>
  <cellXfs count="227">
    <xf numFmtId="0" fontId="0" fillId="0" borderId="0" xfId="0"/>
    <xf numFmtId="164" fontId="0" fillId="0" borderId="0" xfId="0" applyNumberFormat="1"/>
    <xf numFmtId="164" fontId="10" fillId="0" borderId="0" xfId="29" applyNumberFormat="1" applyFont="1"/>
    <xf numFmtId="164" fontId="11" fillId="2" borderId="0" xfId="29" applyNumberFormat="1" applyFont="1" applyFill="1"/>
    <xf numFmtId="0" fontId="34" fillId="33" borderId="0" xfId="45" applyFont="1" applyFill="1" applyAlignment="1">
      <alignment horizontal="left"/>
    </xf>
    <xf numFmtId="0" fontId="14" fillId="33" borderId="0" xfId="45" applyFill="1" applyAlignment="1">
      <alignment horizontal="left"/>
    </xf>
    <xf numFmtId="0" fontId="35" fillId="0" borderId="0" xfId="0" applyFont="1"/>
    <xf numFmtId="0" fontId="36" fillId="34" borderId="43" xfId="45" applyFont="1" applyFill="1" applyBorder="1" applyAlignment="1">
      <alignment horizontal="center" vertical="center"/>
    </xf>
    <xf numFmtId="0" fontId="36" fillId="34" borderId="43" xfId="45" applyFont="1" applyFill="1" applyBorder="1"/>
    <xf numFmtId="0" fontId="36" fillId="34" borderId="43" xfId="45" applyFont="1" applyFill="1" applyBorder="1" applyAlignment="1">
      <alignment horizontal="center"/>
    </xf>
    <xf numFmtId="165" fontId="36" fillId="34" borderId="43" xfId="45" applyNumberFormat="1" applyFont="1" applyFill="1" applyBorder="1" applyAlignment="1">
      <alignment horizontal="center"/>
    </xf>
    <xf numFmtId="0" fontId="36" fillId="34" borderId="43" xfId="45" applyFont="1" applyFill="1" applyBorder="1" applyAlignment="1">
      <alignment horizontal="center" wrapText="1"/>
    </xf>
    <xf numFmtId="166" fontId="36" fillId="34" borderId="43" xfId="45" applyNumberFormat="1" applyFont="1" applyFill="1" applyBorder="1" applyAlignment="1">
      <alignment horizontal="left" vertical="top"/>
    </xf>
    <xf numFmtId="167" fontId="14" fillId="35" borderId="44" xfId="45" applyNumberFormat="1" applyFill="1" applyBorder="1"/>
    <xf numFmtId="167" fontId="14" fillId="35" borderId="45" xfId="45" applyNumberFormat="1" applyFill="1" applyBorder="1"/>
    <xf numFmtId="167" fontId="35" fillId="0" borderId="0" xfId="0" applyNumberFormat="1" applyFont="1"/>
    <xf numFmtId="167" fontId="0" fillId="0" borderId="0" xfId="0" applyNumberFormat="1"/>
    <xf numFmtId="167" fontId="14" fillId="35" borderId="46" xfId="45" applyNumberFormat="1" applyFill="1" applyBorder="1" applyAlignment="1">
      <alignment horizontal="right"/>
    </xf>
    <xf numFmtId="0" fontId="14" fillId="0" borderId="0" xfId="45"/>
    <xf numFmtId="0" fontId="0" fillId="0" borderId="0" xfId="0" applyBorder="1"/>
    <xf numFmtId="0" fontId="0" fillId="0" borderId="0" xfId="0" applyAlignment="1">
      <alignment wrapText="1"/>
    </xf>
    <xf numFmtId="0" fontId="37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11" fillId="2" borderId="0" xfId="25"/>
    <xf numFmtId="11" fontId="0" fillId="0" borderId="0" xfId="0" applyNumberFormat="1"/>
    <xf numFmtId="0" fontId="11" fillId="2" borderId="0" xfId="25" applyAlignment="1">
      <alignment wrapText="1"/>
    </xf>
    <xf numFmtId="0" fontId="12" fillId="3" borderId="0" xfId="31"/>
    <xf numFmtId="3" fontId="0" fillId="0" borderId="0" xfId="0" applyNumberFormat="1"/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textRotation="45"/>
    </xf>
    <xf numFmtId="164" fontId="12" fillId="3" borderId="0" xfId="29" applyNumberFormat="1" applyFont="1" applyFill="1"/>
    <xf numFmtId="43" fontId="10" fillId="0" borderId="0" xfId="29" applyFont="1"/>
    <xf numFmtId="0" fontId="37" fillId="0" borderId="0" xfId="0" applyFont="1" applyAlignment="1">
      <alignment vertical="center"/>
    </xf>
    <xf numFmtId="0" fontId="38" fillId="36" borderId="0" xfId="0" applyFont="1" applyFill="1"/>
    <xf numFmtId="0" fontId="0" fillId="36" borderId="0" xfId="0" applyFill="1"/>
    <xf numFmtId="0" fontId="0" fillId="0" borderId="0" xfId="0" applyAlignment="1">
      <alignment horizontal="left" indent="1"/>
    </xf>
    <xf numFmtId="0" fontId="39" fillId="0" borderId="0" xfId="0" applyFont="1" applyAlignment="1">
      <alignment horizontal="left"/>
    </xf>
    <xf numFmtId="0" fontId="31" fillId="37" borderId="47" xfId="0" applyFont="1" applyFill="1" applyBorder="1"/>
    <xf numFmtId="0" fontId="31" fillId="0" borderId="47" xfId="0" applyFont="1" applyBorder="1" applyAlignment="1">
      <alignment horizontal="left"/>
    </xf>
    <xf numFmtId="0" fontId="0" fillId="0" borderId="0" xfId="0" applyAlignment="1">
      <alignment horizontal="left" indent="2"/>
    </xf>
    <xf numFmtId="0" fontId="0" fillId="0" borderId="1" xfId="0" applyBorder="1"/>
    <xf numFmtId="0" fontId="0" fillId="0" borderId="2" xfId="0" applyBorder="1"/>
    <xf numFmtId="0" fontId="37" fillId="0" borderId="0" xfId="0" applyFont="1" applyBorder="1" applyAlignment="1">
      <alignment vertical="center"/>
    </xf>
    <xf numFmtId="164" fontId="10" fillId="0" borderId="0" xfId="29" applyNumberFormat="1" applyFont="1" applyBorder="1"/>
    <xf numFmtId="0" fontId="0" fillId="38" borderId="0" xfId="0" applyFill="1" applyBorder="1"/>
    <xf numFmtId="164" fontId="10" fillId="38" borderId="0" xfId="29" applyNumberFormat="1" applyFont="1" applyFill="1" applyBorder="1"/>
    <xf numFmtId="0" fontId="37" fillId="0" borderId="3" xfId="0" applyFont="1" applyBorder="1" applyAlignment="1">
      <alignment vertical="center"/>
    </xf>
    <xf numFmtId="0" fontId="0" fillId="38" borderId="2" xfId="0" applyFill="1" applyBorder="1"/>
    <xf numFmtId="164" fontId="10" fillId="0" borderId="2" xfId="29" applyNumberFormat="1" applyFont="1" applyBorder="1"/>
    <xf numFmtId="164" fontId="10" fillId="38" borderId="2" xfId="29" applyNumberFormat="1" applyFont="1" applyFill="1" applyBorder="1"/>
    <xf numFmtId="164" fontId="10" fillId="0" borderId="4" xfId="29" applyNumberFormat="1" applyFont="1" applyBorder="1"/>
    <xf numFmtId="164" fontId="10" fillId="38" borderId="4" xfId="29" applyNumberFormat="1" applyFont="1" applyFill="1" applyBorder="1"/>
    <xf numFmtId="164" fontId="10" fillId="0" borderId="5" xfId="29" applyNumberFormat="1" applyFont="1" applyBorder="1"/>
    <xf numFmtId="164" fontId="10" fillId="38" borderId="5" xfId="29" applyNumberFormat="1" applyFont="1" applyFill="1" applyBorder="1"/>
    <xf numFmtId="168" fontId="0" fillId="0" borderId="0" xfId="0" applyNumberFormat="1" applyAlignment="1">
      <alignment horizontal="center" wrapText="1"/>
    </xf>
    <xf numFmtId="164" fontId="10" fillId="0" borderId="1" xfId="29" applyNumberFormat="1" applyFont="1" applyBorder="1"/>
    <xf numFmtId="0" fontId="40" fillId="2" borderId="6" xfId="25" applyFont="1" applyBorder="1" applyAlignment="1">
      <alignment horizontal="center" vertical="center" wrapText="1"/>
    </xf>
    <xf numFmtId="0" fontId="40" fillId="2" borderId="7" xfId="25" applyFont="1" applyBorder="1" applyAlignment="1">
      <alignment horizontal="center" vertical="center" wrapText="1"/>
    </xf>
    <xf numFmtId="0" fontId="40" fillId="2" borderId="8" xfId="25" applyFont="1" applyBorder="1" applyAlignment="1">
      <alignment horizontal="center" vertical="center" wrapText="1"/>
    </xf>
    <xf numFmtId="0" fontId="40" fillId="2" borderId="9" xfId="25" applyFont="1" applyBorder="1" applyAlignment="1">
      <alignment horizontal="center" vertical="center" wrapText="1"/>
    </xf>
    <xf numFmtId="164" fontId="10" fillId="0" borderId="10" xfId="29" applyNumberFormat="1" applyFont="1" applyBorder="1"/>
    <xf numFmtId="0" fontId="37" fillId="0" borderId="3" xfId="0" applyFont="1" applyBorder="1" applyAlignment="1">
      <alignment wrapText="1"/>
    </xf>
    <xf numFmtId="164" fontId="10" fillId="38" borderId="1" xfId="29" applyNumberFormat="1" applyFont="1" applyFill="1" applyBorder="1"/>
    <xf numFmtId="164" fontId="10" fillId="38" borderId="10" xfId="29" applyNumberFormat="1" applyFont="1" applyFill="1" applyBorder="1"/>
    <xf numFmtId="0" fontId="0" fillId="39" borderId="1" xfId="0" applyFill="1" applyBorder="1"/>
    <xf numFmtId="0" fontId="0" fillId="39" borderId="0" xfId="0" applyFill="1" applyBorder="1"/>
    <xf numFmtId="0" fontId="0" fillId="39" borderId="2" xfId="0" applyFill="1" applyBorder="1"/>
    <xf numFmtId="164" fontId="10" fillId="39" borderId="1" xfId="29" applyNumberFormat="1" applyFont="1" applyFill="1" applyBorder="1"/>
    <xf numFmtId="164" fontId="10" fillId="39" borderId="10" xfId="29" applyNumberFormat="1" applyFont="1" applyFill="1" applyBorder="1"/>
    <xf numFmtId="164" fontId="10" fillId="39" borderId="2" xfId="29" applyNumberFormat="1" applyFont="1" applyFill="1" applyBorder="1"/>
    <xf numFmtId="164" fontId="10" fillId="39" borderId="0" xfId="29" applyNumberFormat="1" applyFont="1" applyFill="1" applyBorder="1"/>
    <xf numFmtId="164" fontId="10" fillId="39" borderId="5" xfId="29" applyNumberFormat="1" applyFont="1" applyFill="1" applyBorder="1"/>
    <xf numFmtId="0" fontId="0" fillId="39" borderId="11" xfId="0" applyFill="1" applyBorder="1"/>
    <xf numFmtId="0" fontId="0" fillId="39" borderId="3" xfId="0" applyFill="1" applyBorder="1"/>
    <xf numFmtId="0" fontId="0" fillId="39" borderId="12" xfId="0" applyFill="1" applyBorder="1"/>
    <xf numFmtId="164" fontId="10" fillId="39" borderId="11" xfId="29" applyNumberFormat="1" applyFont="1" applyFill="1" applyBorder="1"/>
    <xf numFmtId="164" fontId="10" fillId="39" borderId="9" xfId="29" applyNumberFormat="1" applyFont="1" applyFill="1" applyBorder="1"/>
    <xf numFmtId="164" fontId="10" fillId="39" borderId="12" xfId="29" applyNumberFormat="1" applyFont="1" applyFill="1" applyBorder="1"/>
    <xf numFmtId="164" fontId="10" fillId="39" borderId="3" xfId="29" applyNumberFormat="1" applyFont="1" applyFill="1" applyBorder="1"/>
    <xf numFmtId="164" fontId="10" fillId="39" borderId="13" xfId="29" applyNumberFormat="1" applyFont="1" applyFill="1" applyBorder="1"/>
    <xf numFmtId="164" fontId="10" fillId="39" borderId="4" xfId="29" applyNumberFormat="1" applyFont="1" applyFill="1" applyBorder="1"/>
    <xf numFmtId="164" fontId="10" fillId="39" borderId="14" xfId="29" applyNumberFormat="1" applyFont="1" applyFill="1" applyBorder="1"/>
    <xf numFmtId="0" fontId="37" fillId="0" borderId="0" xfId="0" applyFont="1" applyBorder="1" applyAlignment="1">
      <alignment horizontal="left" vertical="center" indent="1"/>
    </xf>
    <xf numFmtId="0" fontId="37" fillId="0" borderId="9" xfId="0" applyFont="1" applyBorder="1" applyAlignment="1">
      <alignment vertical="center"/>
    </xf>
    <xf numFmtId="0" fontId="0" fillId="0" borderId="10" xfId="0" applyBorder="1" applyAlignment="1">
      <alignment vertical="center"/>
    </xf>
    <xf numFmtId="9" fontId="14" fillId="33" borderId="0" xfId="51" applyFont="1" applyFill="1" applyAlignment="1">
      <alignment horizontal="left"/>
    </xf>
    <xf numFmtId="9" fontId="7" fillId="33" borderId="0" xfId="51" applyFont="1" applyFill="1" applyAlignment="1">
      <alignment horizontal="left"/>
    </xf>
    <xf numFmtId="9" fontId="10" fillId="0" borderId="0" xfId="51" applyFont="1"/>
    <xf numFmtId="0" fontId="12" fillId="3" borderId="0" xfId="3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38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9" borderId="1" xfId="0" applyFill="1" applyBorder="1" applyAlignment="1">
      <alignment horizontal="center"/>
    </xf>
    <xf numFmtId="0" fontId="0" fillId="39" borderId="11" xfId="0" applyFill="1" applyBorder="1" applyAlignment="1">
      <alignment horizontal="center"/>
    </xf>
    <xf numFmtId="169" fontId="0" fillId="0" borderId="0" xfId="0" applyNumberFormat="1" applyAlignment="1">
      <alignment horizontal="left"/>
    </xf>
    <xf numFmtId="170" fontId="0" fillId="0" borderId="0" xfId="0" applyNumberFormat="1" applyAlignment="1">
      <alignment horizontal="left"/>
    </xf>
    <xf numFmtId="164" fontId="11" fillId="2" borderId="0" xfId="25" applyNumberFormat="1"/>
    <xf numFmtId="9" fontId="41" fillId="0" borderId="0" xfId="51" applyFont="1"/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40" fillId="2" borderId="14" xfId="25" applyFont="1" applyBorder="1" applyAlignment="1">
      <alignment horizontal="center" vertical="center" wrapText="1"/>
    </xf>
    <xf numFmtId="0" fontId="40" fillId="2" borderId="13" xfId="25" applyFont="1" applyBorder="1" applyAlignment="1">
      <alignment horizontal="center" vertical="center" wrapText="1"/>
    </xf>
    <xf numFmtId="0" fontId="42" fillId="40" borderId="7" xfId="25" applyFont="1" applyFill="1" applyBorder="1" applyAlignment="1">
      <alignment horizontal="center" vertical="center" wrapText="1"/>
    </xf>
    <xf numFmtId="0" fontId="42" fillId="40" borderId="8" xfId="25" applyFont="1" applyFill="1" applyBorder="1" applyAlignment="1">
      <alignment horizontal="center" vertical="center" wrapText="1"/>
    </xf>
    <xf numFmtId="0" fontId="42" fillId="0" borderId="7" xfId="25" applyFont="1" applyFill="1" applyBorder="1" applyAlignment="1">
      <alignment horizontal="center" vertical="center" wrapText="1"/>
    </xf>
    <xf numFmtId="0" fontId="42" fillId="0" borderId="8" xfId="25" applyFont="1" applyFill="1" applyBorder="1" applyAlignment="1">
      <alignment horizontal="center" vertical="center" wrapText="1"/>
    </xf>
    <xf numFmtId="0" fontId="12" fillId="3" borderId="0" xfId="31" applyAlignment="1">
      <alignment vertical="center"/>
    </xf>
    <xf numFmtId="164" fontId="12" fillId="3" borderId="0" xfId="29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0" fontId="13" fillId="4" borderId="0" xfId="40"/>
    <xf numFmtId="164" fontId="12" fillId="3" borderId="0" xfId="31" applyNumberFormat="1"/>
    <xf numFmtId="0" fontId="12" fillId="3" borderId="0" xfId="31" applyAlignment="1">
      <alignment horizontal="right"/>
    </xf>
    <xf numFmtId="43" fontId="10" fillId="0" borderId="0" xfId="29" applyNumberFormat="1" applyFont="1"/>
    <xf numFmtId="164" fontId="13" fillId="4" borderId="0" xfId="40" applyNumberFormat="1"/>
    <xf numFmtId="9" fontId="13" fillId="4" borderId="0" xfId="51" applyFont="1" applyFill="1"/>
    <xf numFmtId="9" fontId="10" fillId="0" borderId="0" xfId="51" applyFont="1" applyAlignment="1">
      <alignment horizontal="right"/>
    </xf>
    <xf numFmtId="0" fontId="42" fillId="40" borderId="15" xfId="25" applyFont="1" applyFill="1" applyBorder="1" applyAlignment="1">
      <alignment horizontal="center" vertical="center" wrapText="1"/>
    </xf>
    <xf numFmtId="0" fontId="42" fillId="40" borderId="16" xfId="25" applyFont="1" applyFill="1" applyBorder="1" applyAlignment="1">
      <alignment horizontal="center" vertical="center" wrapText="1"/>
    </xf>
    <xf numFmtId="0" fontId="42" fillId="40" borderId="17" xfId="25" applyFont="1" applyFill="1" applyBorder="1" applyAlignment="1">
      <alignment horizontal="center" vertical="center" wrapText="1"/>
    </xf>
    <xf numFmtId="0" fontId="42" fillId="40" borderId="18" xfId="25" applyFont="1" applyFill="1" applyBorder="1" applyAlignment="1">
      <alignment horizontal="center" vertical="center" wrapText="1"/>
    </xf>
    <xf numFmtId="0" fontId="42" fillId="0" borderId="16" xfId="25" applyFont="1" applyFill="1" applyBorder="1" applyAlignment="1">
      <alignment horizontal="center" vertical="center" wrapText="1"/>
    </xf>
    <xf numFmtId="0" fontId="42" fillId="0" borderId="17" xfId="25" applyFont="1" applyFill="1" applyBorder="1" applyAlignment="1">
      <alignment horizontal="center" vertical="center" wrapText="1"/>
    </xf>
    <xf numFmtId="0" fontId="42" fillId="0" borderId="18" xfId="25" applyFont="1" applyFill="1" applyBorder="1" applyAlignment="1">
      <alignment horizontal="center" vertical="center" wrapText="1"/>
    </xf>
    <xf numFmtId="43" fontId="10" fillId="0" borderId="0" xfId="29" applyNumberFormat="1" applyFont="1" applyAlignment="1">
      <alignment horizontal="left"/>
    </xf>
    <xf numFmtId="0" fontId="0" fillId="0" borderId="0" xfId="0" applyFill="1" applyBorder="1"/>
    <xf numFmtId="164" fontId="10" fillId="0" borderId="19" xfId="29" applyNumberFormat="1" applyFont="1" applyBorder="1"/>
    <xf numFmtId="164" fontId="10" fillId="38" borderId="19" xfId="29" applyNumberFormat="1" applyFont="1" applyFill="1" applyBorder="1"/>
    <xf numFmtId="164" fontId="10" fillId="39" borderId="19" xfId="29" applyNumberFormat="1" applyFont="1" applyFill="1" applyBorder="1"/>
    <xf numFmtId="164" fontId="10" fillId="39" borderId="20" xfId="29" applyNumberFormat="1" applyFont="1" applyFill="1" applyBorder="1"/>
    <xf numFmtId="0" fontId="37" fillId="0" borderId="1" xfId="0" applyFont="1" applyBorder="1" applyAlignment="1">
      <alignment horizontal="center"/>
    </xf>
    <xf numFmtId="0" fontId="37" fillId="0" borderId="2" xfId="0" applyFont="1" applyBorder="1" applyAlignment="1">
      <alignment horizontal="center"/>
    </xf>
    <xf numFmtId="164" fontId="0" fillId="0" borderId="0" xfId="0" applyNumberFormat="1" applyBorder="1"/>
    <xf numFmtId="164" fontId="0" fillId="0" borderId="10" xfId="0" applyNumberFormat="1" applyBorder="1"/>
    <xf numFmtId="164" fontId="0" fillId="0" borderId="1" xfId="0" applyNumberFormat="1" applyBorder="1"/>
    <xf numFmtId="164" fontId="0" fillId="0" borderId="2" xfId="0" applyNumberFormat="1" applyBorder="1"/>
    <xf numFmtId="0" fontId="37" fillId="0" borderId="21" xfId="0" applyFont="1" applyBorder="1" applyAlignment="1">
      <alignment horizontal="center"/>
    </xf>
    <xf numFmtId="0" fontId="37" fillId="0" borderId="17" xfId="0" applyFont="1" applyBorder="1" applyAlignment="1">
      <alignment horizontal="center"/>
    </xf>
    <xf numFmtId="0" fontId="37" fillId="0" borderId="22" xfId="0" applyFont="1" applyBorder="1" applyAlignment="1">
      <alignment horizontal="center"/>
    </xf>
    <xf numFmtId="0" fontId="42" fillId="0" borderId="23" xfId="25" applyFont="1" applyFill="1" applyBorder="1" applyAlignment="1">
      <alignment horizontal="center" vertical="center" wrapText="1"/>
    </xf>
    <xf numFmtId="164" fontId="0" fillId="38" borderId="1" xfId="0" applyNumberFormat="1" applyFill="1" applyBorder="1"/>
    <xf numFmtId="164" fontId="0" fillId="38" borderId="10" xfId="0" applyNumberFormat="1" applyFill="1" applyBorder="1"/>
    <xf numFmtId="164" fontId="0" fillId="38" borderId="2" xfId="0" applyNumberFormat="1" applyFill="1" applyBorder="1"/>
    <xf numFmtId="164" fontId="0" fillId="39" borderId="1" xfId="0" applyNumberFormat="1" applyFill="1" applyBorder="1"/>
    <xf numFmtId="164" fontId="0" fillId="39" borderId="10" xfId="0" applyNumberFormat="1" applyFill="1" applyBorder="1"/>
    <xf numFmtId="164" fontId="0" fillId="39" borderId="2" xfId="0" applyNumberFormat="1" applyFill="1" applyBorder="1"/>
    <xf numFmtId="164" fontId="0" fillId="39" borderId="11" xfId="0" applyNumberFormat="1" applyFill="1" applyBorder="1"/>
    <xf numFmtId="164" fontId="0" fillId="39" borderId="9" xfId="0" applyNumberFormat="1" applyFill="1" applyBorder="1"/>
    <xf numFmtId="164" fontId="0" fillId="39" borderId="12" xfId="0" applyNumberFormat="1" applyFill="1" applyBorder="1"/>
    <xf numFmtId="0" fontId="0" fillId="0" borderId="11" xfId="0" applyBorder="1"/>
    <xf numFmtId="0" fontId="0" fillId="0" borderId="3" xfId="0" applyBorder="1"/>
    <xf numFmtId="0" fontId="0" fillId="0" borderId="12" xfId="0" applyBorder="1"/>
    <xf numFmtId="0" fontId="37" fillId="41" borderId="24" xfId="0" applyFont="1" applyFill="1" applyBorder="1"/>
    <xf numFmtId="0" fontId="37" fillId="41" borderId="25" xfId="0" applyFont="1" applyFill="1" applyBorder="1"/>
    <xf numFmtId="0" fontId="37" fillId="41" borderId="26" xfId="0" applyFont="1" applyFill="1" applyBorder="1"/>
    <xf numFmtId="0" fontId="42" fillId="0" borderId="27" xfId="25" applyFont="1" applyFill="1" applyBorder="1" applyAlignment="1">
      <alignment horizontal="center" vertical="center" wrapText="1"/>
    </xf>
    <xf numFmtId="0" fontId="42" fillId="0" borderId="28" xfId="25" applyFont="1" applyFill="1" applyBorder="1" applyAlignment="1">
      <alignment horizontal="center" vertical="center" wrapText="1"/>
    </xf>
    <xf numFmtId="0" fontId="37" fillId="42" borderId="24" xfId="0" applyFont="1" applyFill="1" applyBorder="1"/>
    <xf numFmtId="0" fontId="37" fillId="42" borderId="25" xfId="0" applyFont="1" applyFill="1" applyBorder="1"/>
    <xf numFmtId="0" fontId="37" fillId="42" borderId="26" xfId="0" applyFont="1" applyFill="1" applyBorder="1"/>
    <xf numFmtId="0" fontId="43" fillId="0" borderId="1" xfId="0" applyFont="1" applyBorder="1"/>
    <xf numFmtId="9" fontId="43" fillId="0" borderId="0" xfId="51" applyFont="1" applyBorder="1"/>
    <xf numFmtId="9" fontId="43" fillId="0" borderId="2" xfId="51" applyFont="1" applyBorder="1"/>
    <xf numFmtId="171" fontId="44" fillId="0" borderId="11" xfId="0" applyNumberFormat="1" applyFont="1" applyBorder="1"/>
    <xf numFmtId="171" fontId="44" fillId="0" borderId="3" xfId="0" applyNumberFormat="1" applyFont="1" applyBorder="1"/>
    <xf numFmtId="171" fontId="44" fillId="0" borderId="12" xfId="0" applyNumberFormat="1" applyFont="1" applyBorder="1"/>
    <xf numFmtId="164" fontId="45" fillId="0" borderId="1" xfId="29" applyNumberFormat="1" applyFont="1" applyBorder="1"/>
    <xf numFmtId="164" fontId="45" fillId="0" borderId="0" xfId="29" applyNumberFormat="1" applyFont="1" applyBorder="1"/>
    <xf numFmtId="164" fontId="45" fillId="0" borderId="2" xfId="29" applyNumberFormat="1" applyFont="1" applyBorder="1"/>
    <xf numFmtId="0" fontId="11" fillId="2" borderId="0" xfId="25" applyAlignment="1">
      <alignment horizontal="center" vertical="center"/>
    </xf>
    <xf numFmtId="164" fontId="46" fillId="0" borderId="4" xfId="29" applyNumberFormat="1" applyFont="1" applyBorder="1"/>
    <xf numFmtId="164" fontId="46" fillId="38" borderId="4" xfId="29" applyNumberFormat="1" applyFont="1" applyFill="1" applyBorder="1"/>
    <xf numFmtId="164" fontId="46" fillId="39" borderId="4" xfId="29" applyNumberFormat="1" applyFont="1" applyFill="1" applyBorder="1"/>
    <xf numFmtId="164" fontId="46" fillId="39" borderId="14" xfId="29" applyNumberFormat="1" applyFont="1" applyFill="1" applyBorder="1"/>
    <xf numFmtId="164" fontId="46" fillId="0" borderId="1" xfId="0" applyNumberFormat="1" applyFont="1" applyBorder="1"/>
    <xf numFmtId="164" fontId="46" fillId="38" borderId="1" xfId="0" applyNumberFormat="1" applyFont="1" applyFill="1" applyBorder="1"/>
    <xf numFmtId="164" fontId="46" fillId="39" borderId="1" xfId="0" applyNumberFormat="1" applyFont="1" applyFill="1" applyBorder="1"/>
    <xf numFmtId="164" fontId="46" fillId="39" borderId="11" xfId="0" applyNumberFormat="1" applyFont="1" applyFill="1" applyBorder="1"/>
    <xf numFmtId="172" fontId="37" fillId="0" borderId="21" xfId="0" applyNumberFormat="1" applyFont="1" applyBorder="1" applyAlignment="1">
      <alignment horizontal="center"/>
    </xf>
    <xf numFmtId="164" fontId="11" fillId="43" borderId="0" xfId="25" applyNumberFormat="1" applyFill="1"/>
    <xf numFmtId="0" fontId="47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8" fillId="0" borderId="0" xfId="0" applyFont="1" applyAlignment="1">
      <alignment wrapText="1"/>
    </xf>
    <xf numFmtId="0" fontId="37" fillId="0" borderId="0" xfId="0" applyFont="1" applyAlignment="1">
      <alignment horizontal="left" vertical="center"/>
    </xf>
    <xf numFmtId="0" fontId="37" fillId="0" borderId="6" xfId="0" applyFont="1" applyBorder="1" applyAlignment="1">
      <alignment horizontal="center" vertical="center"/>
    </xf>
    <xf numFmtId="0" fontId="37" fillId="0" borderId="7" xfId="0" applyFont="1" applyBorder="1" applyAlignment="1">
      <alignment horizontal="center" vertical="center"/>
    </xf>
    <xf numFmtId="0" fontId="37" fillId="0" borderId="8" xfId="0" applyFont="1" applyBorder="1" applyAlignment="1">
      <alignment horizontal="center" vertical="center"/>
    </xf>
    <xf numFmtId="0" fontId="37" fillId="0" borderId="24" xfId="0" applyFont="1" applyBorder="1" applyAlignment="1">
      <alignment horizontal="center"/>
    </xf>
    <xf numFmtId="0" fontId="37" fillId="0" borderId="26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0" fontId="37" fillId="0" borderId="24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37" fillId="0" borderId="26" xfId="0" applyFont="1" applyBorder="1" applyAlignment="1">
      <alignment horizontal="left" vertical="center"/>
    </xf>
    <xf numFmtId="0" fontId="37" fillId="0" borderId="12" xfId="0" applyFont="1" applyBorder="1" applyAlignment="1">
      <alignment horizontal="left" vertical="center"/>
    </xf>
    <xf numFmtId="0" fontId="37" fillId="0" borderId="6" xfId="0" applyFont="1" applyFill="1" applyBorder="1" applyAlignment="1">
      <alignment horizontal="center" vertical="center"/>
    </xf>
    <xf numFmtId="0" fontId="37" fillId="0" borderId="7" xfId="0" applyFont="1" applyFill="1" applyBorder="1" applyAlignment="1">
      <alignment horizontal="center" vertical="center"/>
    </xf>
    <xf numFmtId="0" fontId="37" fillId="0" borderId="8" xfId="0" applyFont="1" applyFill="1" applyBorder="1" applyAlignment="1">
      <alignment horizontal="center" vertical="center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37" fillId="0" borderId="6" xfId="0" applyNumberFormat="1" applyFont="1" applyFill="1" applyBorder="1" applyAlignment="1">
      <alignment horizontal="center" vertical="center"/>
    </xf>
    <xf numFmtId="0" fontId="37" fillId="0" borderId="7" xfId="0" applyNumberFormat="1" applyFont="1" applyFill="1" applyBorder="1" applyAlignment="1">
      <alignment horizontal="center" vertical="center"/>
    </xf>
    <xf numFmtId="0" fontId="37" fillId="0" borderId="8" xfId="0" applyNumberFormat="1" applyFont="1" applyFill="1" applyBorder="1" applyAlignment="1">
      <alignment horizontal="center" vertical="center"/>
    </xf>
    <xf numFmtId="0" fontId="42" fillId="0" borderId="31" xfId="25" applyFont="1" applyFill="1" applyBorder="1" applyAlignment="1">
      <alignment horizontal="center" vertical="center" wrapText="1"/>
    </xf>
    <xf numFmtId="0" fontId="42" fillId="0" borderId="32" xfId="25" applyFont="1" applyFill="1" applyBorder="1" applyAlignment="1">
      <alignment horizontal="center" vertical="center" wrapText="1"/>
    </xf>
    <xf numFmtId="0" fontId="42" fillId="0" borderId="15" xfId="25" applyFont="1" applyFill="1" applyBorder="1" applyAlignment="1">
      <alignment horizontal="center" vertical="center" wrapText="1"/>
    </xf>
    <xf numFmtId="0" fontId="42" fillId="40" borderId="31" xfId="25" applyFont="1" applyFill="1" applyBorder="1" applyAlignment="1">
      <alignment horizontal="center" vertical="center" wrapText="1"/>
    </xf>
    <xf numFmtId="0" fontId="42" fillId="40" borderId="32" xfId="25" applyFont="1" applyFill="1" applyBorder="1" applyAlignment="1">
      <alignment horizontal="center" vertical="center" wrapText="1"/>
    </xf>
    <xf numFmtId="0" fontId="42" fillId="40" borderId="15" xfId="25" applyFont="1" applyFill="1" applyBorder="1" applyAlignment="1">
      <alignment horizontal="center" vertical="center" wrapText="1"/>
    </xf>
    <xf numFmtId="0" fontId="40" fillId="2" borderId="33" xfId="25" applyFont="1" applyBorder="1" applyAlignment="1">
      <alignment horizontal="center" vertical="center" wrapText="1"/>
    </xf>
    <xf numFmtId="0" fontId="40" fillId="2" borderId="12" xfId="25" applyFont="1" applyBorder="1" applyAlignment="1">
      <alignment horizontal="center" vertical="center" wrapText="1"/>
    </xf>
    <xf numFmtId="0" fontId="40" fillId="2" borderId="29" xfId="25" applyFont="1" applyBorder="1" applyAlignment="1">
      <alignment horizontal="center" vertical="center" wrapText="1"/>
    </xf>
    <xf numFmtId="0" fontId="40" fillId="2" borderId="30" xfId="25" applyFont="1" applyBorder="1" applyAlignment="1">
      <alignment horizontal="center" vertical="center" wrapText="1"/>
    </xf>
    <xf numFmtId="0" fontId="40" fillId="2" borderId="31" xfId="25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/>
    </xf>
    <xf numFmtId="0" fontId="37" fillId="0" borderId="25" xfId="0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7" fillId="0" borderId="3" xfId="0" applyFont="1" applyBorder="1" applyAlignment="1">
      <alignment horizontal="center" vertical="center"/>
    </xf>
    <xf numFmtId="0" fontId="37" fillId="0" borderId="26" xfId="0" applyFont="1" applyBorder="1" applyAlignment="1">
      <alignment horizontal="center" vertical="center"/>
    </xf>
    <xf numFmtId="0" fontId="37" fillId="0" borderId="2" xfId="0" applyFont="1" applyBorder="1" applyAlignment="1">
      <alignment horizontal="center" vertical="center"/>
    </xf>
    <xf numFmtId="0" fontId="37" fillId="0" borderId="12" xfId="0" applyFont="1" applyBorder="1" applyAlignment="1">
      <alignment horizontal="center" vertical="center"/>
    </xf>
    <xf numFmtId="0" fontId="40" fillId="2" borderId="1" xfId="25" applyFont="1" applyBorder="1" applyAlignment="1">
      <alignment horizontal="center" vertical="center" wrapText="1"/>
    </xf>
    <xf numFmtId="0" fontId="40" fillId="2" borderId="11" xfId="25" applyFont="1" applyBorder="1" applyAlignment="1">
      <alignment horizontal="center" vertical="center" wrapText="1"/>
    </xf>
    <xf numFmtId="0" fontId="12" fillId="3" borderId="3" xfId="31" applyBorder="1" applyAlignment="1">
      <alignment horizontal="center"/>
    </xf>
    <xf numFmtId="0" fontId="11" fillId="44" borderId="0" xfId="25" applyFill="1" applyAlignment="1">
      <alignment horizontal="center"/>
    </xf>
    <xf numFmtId="166" fontId="36" fillId="34" borderId="43" xfId="45" applyNumberFormat="1" applyFont="1" applyFill="1" applyBorder="1" applyAlignment="1">
      <alignment horizontal="left" vertical="top"/>
    </xf>
    <xf numFmtId="0" fontId="36" fillId="34" borderId="43" xfId="45" applyFont="1" applyFill="1" applyBorder="1" applyAlignment="1">
      <alignment horizontal="left" vertical="top"/>
    </xf>
  </cellXfs>
  <cellStyles count="56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" xfId="25" builtinId="27"/>
    <cellStyle name="Bad 2" xfId="26" xr:uid="{00000000-0005-0000-0000-000019000000}"/>
    <cellStyle name="Calculation 2" xfId="27" xr:uid="{00000000-0005-0000-0000-00001A000000}"/>
    <cellStyle name="Check Cell 2" xfId="28" xr:uid="{00000000-0005-0000-0000-00001B000000}"/>
    <cellStyle name="Comma" xfId="29" builtinId="3"/>
    <cellStyle name="Explanatory Text 2" xfId="30" xr:uid="{00000000-0005-0000-0000-00001D000000}"/>
    <cellStyle name="Good" xfId="31" builtinId="26"/>
    <cellStyle name="Good 2" xfId="32" xr:uid="{00000000-0005-0000-0000-00001F000000}"/>
    <cellStyle name="Heading 1 2" xfId="33" xr:uid="{00000000-0005-0000-0000-000020000000}"/>
    <cellStyle name="Heading 2 2" xfId="34" xr:uid="{00000000-0005-0000-0000-000021000000}"/>
    <cellStyle name="Heading 3 2" xfId="35" xr:uid="{00000000-0005-0000-0000-000022000000}"/>
    <cellStyle name="Heading 4 2" xfId="36" xr:uid="{00000000-0005-0000-0000-000023000000}"/>
    <cellStyle name="Hyperlink 2" xfId="37" xr:uid="{00000000-0005-0000-0000-000024000000}"/>
    <cellStyle name="Input 2" xfId="38" xr:uid="{00000000-0005-0000-0000-000025000000}"/>
    <cellStyle name="Linked Cell 2" xfId="39" xr:uid="{00000000-0005-0000-0000-000026000000}"/>
    <cellStyle name="Neutral" xfId="40" builtinId="28"/>
    <cellStyle name="Neutral 2" xfId="41" xr:uid="{00000000-0005-0000-0000-000028000000}"/>
    <cellStyle name="Normal" xfId="0" builtinId="0"/>
    <cellStyle name="Normal 10 2" xfId="42" xr:uid="{00000000-0005-0000-0000-00002A000000}"/>
    <cellStyle name="Normal 11" xfId="43" xr:uid="{00000000-0005-0000-0000-00002B000000}"/>
    <cellStyle name="Normal 2" xfId="44" xr:uid="{00000000-0005-0000-0000-00002C000000}"/>
    <cellStyle name="Normal 2 2" xfId="45" xr:uid="{00000000-0005-0000-0000-00002D000000}"/>
    <cellStyle name="Normal 2 3" xfId="46" xr:uid="{00000000-0005-0000-0000-00002E000000}"/>
    <cellStyle name="Normal 3" xfId="47" xr:uid="{00000000-0005-0000-0000-00002F000000}"/>
    <cellStyle name="Normal 4" xfId="48" xr:uid="{00000000-0005-0000-0000-000030000000}"/>
    <cellStyle name="Note 2" xfId="49" xr:uid="{00000000-0005-0000-0000-000031000000}"/>
    <cellStyle name="Output 2" xfId="50" xr:uid="{00000000-0005-0000-0000-000032000000}"/>
    <cellStyle name="Percent" xfId="51" builtinId="5"/>
    <cellStyle name="Percent 2" xfId="52" xr:uid="{00000000-0005-0000-0000-000034000000}"/>
    <cellStyle name="Title 2" xfId="53" xr:uid="{00000000-0005-0000-0000-000035000000}"/>
    <cellStyle name="Total 2" xfId="54" xr:uid="{00000000-0005-0000-0000-000036000000}"/>
    <cellStyle name="Warning Text 2" xfId="55" xr:uid="{00000000-0005-0000-0000-000037000000}"/>
  </cellStyles>
  <dxfs count="0"/>
  <tableStyles count="0" defaultTableStyle="TableStyleMedium2" defaultPivotStyle="PivotStyleLight16"/>
  <colors>
    <mruColors>
      <color rgb="FF19456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209550</xdr:colOff>
      <xdr:row>2</xdr:row>
      <xdr:rowOff>152400</xdr:rowOff>
    </xdr:from>
    <xdr:to>
      <xdr:col>14</xdr:col>
      <xdr:colOff>457200</xdr:colOff>
      <xdr:row>32</xdr:row>
      <xdr:rowOff>0</xdr:rowOff>
    </xdr:to>
    <xdr:grpSp>
      <xdr:nvGrpSpPr>
        <xdr:cNvPr id="1049" name="Group 54">
          <a:extLst>
            <a:ext uri="{FF2B5EF4-FFF2-40B4-BE49-F238E27FC236}">
              <a16:creationId xmlns:a16="http://schemas.microsoft.com/office/drawing/2014/main" id="{FB4F8698-5D92-49DB-AA4E-702099D7C8B1}"/>
            </a:ext>
          </a:extLst>
        </xdr:cNvPr>
        <xdr:cNvGrpSpPr>
          <a:grpSpLocks/>
        </xdr:cNvGrpSpPr>
      </xdr:nvGrpSpPr>
      <xdr:grpSpPr bwMode="auto">
        <a:xfrm>
          <a:off x="9017374" y="701488"/>
          <a:ext cx="5693708" cy="7097806"/>
          <a:chOff x="8796436" y="535345"/>
          <a:chExt cx="5689530" cy="7096615"/>
        </a:xfrm>
      </xdr:grpSpPr>
      <xdr:sp macro="" textlink="">
        <xdr:nvSpPr>
          <xdr:cNvPr id="30" name="Rectangle: Rounded Corners 29">
            <a:extLst>
              <a:ext uri="{FF2B5EF4-FFF2-40B4-BE49-F238E27FC236}">
                <a16:creationId xmlns:a16="http://schemas.microsoft.com/office/drawing/2014/main" id="{10C7C791-3FB0-4658-A80D-0A333D868A47}"/>
              </a:ext>
            </a:extLst>
          </xdr:cNvPr>
          <xdr:cNvSpPr/>
        </xdr:nvSpPr>
        <xdr:spPr>
          <a:xfrm>
            <a:off x="8796436" y="535345"/>
            <a:ext cx="1918562" cy="571539"/>
          </a:xfrm>
          <a:prstGeom prst="roundRect">
            <a:avLst/>
          </a:prstGeom>
          <a:solidFill>
            <a:srgbClr val="00B0F0"/>
          </a:solidFill>
          <a:ln>
            <a:solidFill>
              <a:srgbClr val="006F96"/>
            </a:solidFill>
          </a:ln>
        </xdr:spPr>
        <xdr:style>
          <a:lnRef idx="2">
            <a:schemeClr val="accent6">
              <a:shade val="50000"/>
            </a:schemeClr>
          </a:lnRef>
          <a:fillRef idx="1">
            <a:schemeClr val="accent6"/>
          </a:fillRef>
          <a:effectRef idx="0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/>
              <a:t>MoT regional observed VKT regions</a:t>
            </a:r>
            <a:r>
              <a:rPr lang="en-US" sz="1100" baseline="0"/>
              <a:t> - 14</a:t>
            </a:r>
          </a:p>
        </xdr:txBody>
      </xdr:sp>
      <xdr:sp macro="" textlink="">
        <xdr:nvSpPr>
          <xdr:cNvPr id="31" name="Rectangle: Rounded Corners 30">
            <a:extLst>
              <a:ext uri="{FF2B5EF4-FFF2-40B4-BE49-F238E27FC236}">
                <a16:creationId xmlns:a16="http://schemas.microsoft.com/office/drawing/2014/main" id="{7BF51D51-0394-47FD-9DAA-C4DC257D1A3F}"/>
              </a:ext>
            </a:extLst>
          </xdr:cNvPr>
          <xdr:cNvSpPr/>
        </xdr:nvSpPr>
        <xdr:spPr>
          <a:xfrm>
            <a:off x="8815338" y="1554590"/>
            <a:ext cx="1918562" cy="552488"/>
          </a:xfrm>
          <a:prstGeom prst="roundRect">
            <a:avLst/>
          </a:prstGeom>
          <a:solidFill>
            <a:srgbClr val="00B0F0"/>
          </a:solidFill>
          <a:ln>
            <a:solidFill>
              <a:srgbClr val="006F96"/>
            </a:solidFill>
          </a:ln>
        </xdr:spPr>
        <xdr:style>
          <a:lnRef idx="2">
            <a:schemeClr val="accent6">
              <a:shade val="50000"/>
            </a:schemeClr>
          </a:lnRef>
          <a:fillRef idx="1">
            <a:schemeClr val="accent6"/>
          </a:fillRef>
          <a:effectRef idx="0">
            <a:schemeClr val="accent6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/>
              <a:t>Stats NZ TLAs</a:t>
            </a:r>
            <a:r>
              <a:rPr lang="en-US" sz="1100" baseline="0"/>
              <a:t> - 66</a:t>
            </a:r>
            <a:endParaRPr lang="en-US" sz="1100"/>
          </a:p>
        </xdr:txBody>
      </xdr:sp>
      <xdr:sp macro="" textlink="">
        <xdr:nvSpPr>
          <xdr:cNvPr id="33" name="Rectangle: Rounded Corners 32">
            <a:extLst>
              <a:ext uri="{FF2B5EF4-FFF2-40B4-BE49-F238E27FC236}">
                <a16:creationId xmlns:a16="http://schemas.microsoft.com/office/drawing/2014/main" id="{97809F59-1FEF-4E18-A876-19F873AFE93C}"/>
              </a:ext>
            </a:extLst>
          </xdr:cNvPr>
          <xdr:cNvSpPr/>
        </xdr:nvSpPr>
        <xdr:spPr>
          <a:xfrm>
            <a:off x="8824789" y="2430951"/>
            <a:ext cx="1909111" cy="562014"/>
          </a:xfrm>
          <a:prstGeom prst="roundRect">
            <a:avLst/>
          </a:prstGeom>
          <a:solidFill>
            <a:srgbClr val="7030A0"/>
          </a:solidFill>
          <a:ln>
            <a:solidFill>
              <a:srgbClr val="401B5B"/>
            </a:solidFill>
          </a:ln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/>
              <a:t>Waka Kotahi NVED VKT </a:t>
            </a:r>
            <a:br>
              <a:rPr lang="en-US" sz="1100"/>
            </a:br>
            <a:r>
              <a:rPr lang="en-US" sz="1100" i="1"/>
              <a:t>Calendar Year 2019</a:t>
            </a:r>
          </a:p>
        </xdr:txBody>
      </xdr:sp>
      <xdr:sp macro="" textlink="">
        <xdr:nvSpPr>
          <xdr:cNvPr id="34" name="Rectangle: Rounded Corners 33">
            <a:extLst>
              <a:ext uri="{FF2B5EF4-FFF2-40B4-BE49-F238E27FC236}">
                <a16:creationId xmlns:a16="http://schemas.microsoft.com/office/drawing/2014/main" id="{101D86EA-CF6F-49D5-893A-E998305B775A}"/>
              </a:ext>
            </a:extLst>
          </xdr:cNvPr>
          <xdr:cNvSpPr/>
        </xdr:nvSpPr>
        <xdr:spPr>
          <a:xfrm>
            <a:off x="8815338" y="3678812"/>
            <a:ext cx="1871307" cy="743001"/>
          </a:xfrm>
          <a:prstGeom prst="roundRect">
            <a:avLst/>
          </a:prstGeom>
          <a:solidFill>
            <a:srgbClr val="7030A0"/>
          </a:solidFill>
          <a:ln>
            <a:solidFill>
              <a:srgbClr val="401B5B"/>
            </a:solidFill>
          </a:ln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/>
              <a:t>MoT quarterly observed VKT</a:t>
            </a:r>
          </a:p>
          <a:p>
            <a:pPr algn="ctr"/>
            <a:r>
              <a:rPr lang="en-US" sz="1100" i="1"/>
              <a:t>Calendar Year 2019</a:t>
            </a:r>
          </a:p>
        </xdr:txBody>
      </xdr:sp>
      <xdr:sp macro="" textlink="">
        <xdr:nvSpPr>
          <xdr:cNvPr id="35" name="Rectangle: Rounded Corners 34">
            <a:extLst>
              <a:ext uri="{FF2B5EF4-FFF2-40B4-BE49-F238E27FC236}">
                <a16:creationId xmlns:a16="http://schemas.microsoft.com/office/drawing/2014/main" id="{7A471C4C-8578-4131-B016-C1CB6DFB1F55}"/>
              </a:ext>
            </a:extLst>
          </xdr:cNvPr>
          <xdr:cNvSpPr/>
        </xdr:nvSpPr>
        <xdr:spPr>
          <a:xfrm>
            <a:off x="8805887" y="5088609"/>
            <a:ext cx="1880758" cy="571539"/>
          </a:xfrm>
          <a:prstGeom prst="roundRect">
            <a:avLst/>
          </a:prstGeom>
        </xdr:spPr>
        <xdr:style>
          <a:lnRef idx="2">
            <a:schemeClr val="accent4">
              <a:shade val="50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/>
              <a:t>Stats NZ TLA populations</a:t>
            </a:r>
            <a:r>
              <a:rPr lang="en-US" sz="1100" baseline="0"/>
              <a:t> for 2019</a:t>
            </a:r>
            <a:endParaRPr lang="en-US" sz="1100"/>
          </a:p>
        </xdr:txBody>
      </xdr:sp>
      <xdr:sp macro="" textlink="">
        <xdr:nvSpPr>
          <xdr:cNvPr id="36" name="Rectangle: Rounded Corners 35">
            <a:extLst>
              <a:ext uri="{FF2B5EF4-FFF2-40B4-BE49-F238E27FC236}">
                <a16:creationId xmlns:a16="http://schemas.microsoft.com/office/drawing/2014/main" id="{830A5545-0DA8-4722-BA4E-E9120F719CEF}"/>
              </a:ext>
            </a:extLst>
          </xdr:cNvPr>
          <xdr:cNvSpPr/>
        </xdr:nvSpPr>
        <xdr:spPr>
          <a:xfrm>
            <a:off x="8824789" y="6212637"/>
            <a:ext cx="1871307" cy="571539"/>
          </a:xfrm>
          <a:prstGeom prst="roundRect">
            <a:avLst/>
          </a:prstGeom>
        </xdr:spPr>
        <xdr:style>
          <a:lnRef idx="2">
            <a:schemeClr val="accent4">
              <a:shade val="50000"/>
            </a:schemeClr>
          </a:lnRef>
          <a:fillRef idx="1">
            <a:schemeClr val="accent4"/>
          </a:fillRef>
          <a:effectRef idx="0">
            <a:schemeClr val="accent4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/>
              <a:t>Stats NZ TLA populations</a:t>
            </a:r>
            <a:r>
              <a:rPr lang="en-US" sz="1100" baseline="0"/>
              <a:t> for future years</a:t>
            </a:r>
            <a:endParaRPr lang="en-US" sz="1100"/>
          </a:p>
        </xdr:txBody>
      </xdr:sp>
      <xdr:sp macro="" textlink="">
        <xdr:nvSpPr>
          <xdr:cNvPr id="37" name="Rectangle: Rounded Corners 36">
            <a:extLst>
              <a:ext uri="{FF2B5EF4-FFF2-40B4-BE49-F238E27FC236}">
                <a16:creationId xmlns:a16="http://schemas.microsoft.com/office/drawing/2014/main" id="{B087A625-E9F6-4A35-8A84-1548F67C9E6C}"/>
              </a:ext>
            </a:extLst>
          </xdr:cNvPr>
          <xdr:cNvSpPr/>
        </xdr:nvSpPr>
        <xdr:spPr>
          <a:xfrm>
            <a:off x="11225355" y="3574030"/>
            <a:ext cx="3251160" cy="943040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10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VKT for each designated baseline region in calendar year 2019</a:t>
            </a:r>
            <a:endParaRPr lang="en-US">
              <a:effectLst/>
            </a:endParaRPr>
          </a:p>
        </xdr:txBody>
      </xdr:sp>
      <xdr:sp macro="" textlink="">
        <xdr:nvSpPr>
          <xdr:cNvPr id="38" name="Rectangle: Rounded Corners 37">
            <a:extLst>
              <a:ext uri="{FF2B5EF4-FFF2-40B4-BE49-F238E27FC236}">
                <a16:creationId xmlns:a16="http://schemas.microsoft.com/office/drawing/2014/main" id="{0593AEED-81A1-45EA-9DE3-960C2C2B8EF3}"/>
              </a:ext>
            </a:extLst>
          </xdr:cNvPr>
          <xdr:cNvSpPr/>
        </xdr:nvSpPr>
        <xdr:spPr>
          <a:xfrm>
            <a:off x="11225355" y="2230912"/>
            <a:ext cx="3251160" cy="952566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VKT proportions - 74</a:t>
            </a:r>
          </a:p>
          <a:p>
            <a:pPr algn="ctr"/>
            <a:r>
              <a:rPr lang="en-US" sz="1100" i="1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Describes proportional split of the 14 MoT regional observed VKT values into the 26 baseline spatial areas for 2019</a:t>
            </a:r>
          </a:p>
        </xdr:txBody>
      </xdr:sp>
      <xdr:sp macro="" textlink="">
        <xdr:nvSpPr>
          <xdr:cNvPr id="39" name="Rectangle: Rounded Corners 38">
            <a:extLst>
              <a:ext uri="{FF2B5EF4-FFF2-40B4-BE49-F238E27FC236}">
                <a16:creationId xmlns:a16="http://schemas.microsoft.com/office/drawing/2014/main" id="{0A5064C9-86F7-44FF-BAB7-075AAACDC83B}"/>
              </a:ext>
            </a:extLst>
          </xdr:cNvPr>
          <xdr:cNvSpPr/>
        </xdr:nvSpPr>
        <xdr:spPr>
          <a:xfrm>
            <a:off x="11225355" y="716332"/>
            <a:ext cx="3251160" cy="943040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marL="0" marR="0" lvl="0" indent="0" algn="ctr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10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Unique spatial partitions</a:t>
            </a:r>
            <a:r>
              <a:rPr lang="en-US" sz="1100" baseline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 - 74</a:t>
            </a:r>
            <a:endParaRPr lang="en-US">
              <a:effectLst/>
            </a:endParaRPr>
          </a:p>
        </xdr:txBody>
      </xdr:sp>
      <xdr:sp macro="" textlink="">
        <xdr:nvSpPr>
          <xdr:cNvPr id="40" name="Rectangle: Rounded Corners 39">
            <a:extLst>
              <a:ext uri="{FF2B5EF4-FFF2-40B4-BE49-F238E27FC236}">
                <a16:creationId xmlns:a16="http://schemas.microsoft.com/office/drawing/2014/main" id="{7DE73C55-587F-46B5-897B-EBC6304DE3B3}"/>
              </a:ext>
            </a:extLst>
          </xdr:cNvPr>
          <xdr:cNvSpPr/>
        </xdr:nvSpPr>
        <xdr:spPr>
          <a:xfrm>
            <a:off x="11225355" y="6365048"/>
            <a:ext cx="3260611" cy="943040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VKT for each designated baseline region for future calendar</a:t>
            </a:r>
            <a:r>
              <a:rPr lang="en-US" sz="1100" baseline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 years</a:t>
            </a:r>
          </a:p>
          <a:p>
            <a:pPr algn="ctr"/>
            <a:r>
              <a:rPr lang="en-US" sz="1100" i="1" baseline="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Controlled to MoT VFEM national VKT projection</a:t>
            </a:r>
            <a:endParaRPr lang="en-US" sz="1100" i="1">
              <a:solidFill>
                <a:schemeClr val="lt1"/>
              </a:solidFill>
              <a:effectLst/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41" name="Rectangle: Rounded Corners 40">
            <a:extLst>
              <a:ext uri="{FF2B5EF4-FFF2-40B4-BE49-F238E27FC236}">
                <a16:creationId xmlns:a16="http://schemas.microsoft.com/office/drawing/2014/main" id="{DD9CF50E-239C-4EF0-8E97-4A38E237D931}"/>
              </a:ext>
            </a:extLst>
          </xdr:cNvPr>
          <xdr:cNvSpPr/>
        </xdr:nvSpPr>
        <xdr:spPr>
          <a:xfrm>
            <a:off x="11215904" y="4898096"/>
            <a:ext cx="3270062" cy="952566"/>
          </a:xfrm>
          <a:prstGeom prst="roundRect">
            <a:avLst/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>
                <a:solidFill>
                  <a:schemeClr val="lt1"/>
                </a:solidFill>
                <a:effectLst/>
                <a:latin typeface="+mn-lt"/>
                <a:ea typeface="+mn-ea"/>
                <a:cs typeface="+mn-cs"/>
              </a:rPr>
              <a:t>VKT per capita for each designated baseline region in calendar year 2019</a:t>
            </a:r>
            <a:endParaRPr lang="en-US">
              <a:effectLst/>
            </a:endParaRPr>
          </a:p>
        </xdr:txBody>
      </xdr:sp>
      <xdr:cxnSp macro="">
        <xdr:nvCxnSpPr>
          <xdr:cNvPr id="42" name="Connector: Elbow 41">
            <a:extLst>
              <a:ext uri="{FF2B5EF4-FFF2-40B4-BE49-F238E27FC236}">
                <a16:creationId xmlns:a16="http://schemas.microsoft.com/office/drawing/2014/main" id="{5BE1B879-F15B-4060-A136-D8868286ED80}"/>
              </a:ext>
            </a:extLst>
          </xdr:cNvPr>
          <xdr:cNvCxnSpPr>
            <a:stCxn id="39" idx="2"/>
            <a:endCxn id="38" idx="0"/>
          </xdr:cNvCxnSpPr>
        </xdr:nvCxnSpPr>
        <xdr:spPr>
          <a:xfrm rot="5400000">
            <a:off x="12584067" y="1945142"/>
            <a:ext cx="571539" cy="0"/>
          </a:xfrm>
          <a:prstGeom prst="bentConnector3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3" name="Connector: Elbow 42">
            <a:extLst>
              <a:ext uri="{FF2B5EF4-FFF2-40B4-BE49-F238E27FC236}">
                <a16:creationId xmlns:a16="http://schemas.microsoft.com/office/drawing/2014/main" id="{4999D54F-E9D4-413F-9C37-919CA283A32D}"/>
              </a:ext>
            </a:extLst>
          </xdr:cNvPr>
          <xdr:cNvCxnSpPr>
            <a:stCxn id="37" idx="2"/>
            <a:endCxn id="41" idx="0"/>
          </xdr:cNvCxnSpPr>
        </xdr:nvCxnSpPr>
        <xdr:spPr>
          <a:xfrm rot="16200000" flipH="1">
            <a:off x="12679324" y="4707583"/>
            <a:ext cx="381026" cy="0"/>
          </a:xfrm>
          <a:prstGeom prst="bentConnector3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4" name="Connector: Elbow 43">
            <a:extLst>
              <a:ext uri="{FF2B5EF4-FFF2-40B4-BE49-F238E27FC236}">
                <a16:creationId xmlns:a16="http://schemas.microsoft.com/office/drawing/2014/main" id="{6D864A08-62AC-458D-886B-6EE851EFDF82}"/>
              </a:ext>
            </a:extLst>
          </xdr:cNvPr>
          <xdr:cNvCxnSpPr>
            <a:stCxn id="41" idx="2"/>
            <a:endCxn id="40" idx="0"/>
          </xdr:cNvCxnSpPr>
        </xdr:nvCxnSpPr>
        <xdr:spPr>
          <a:xfrm rot="5400000">
            <a:off x="12612644" y="6107855"/>
            <a:ext cx="514386" cy="0"/>
          </a:xfrm>
          <a:prstGeom prst="bentConnector3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6" name="Connector: Elbow 45">
            <a:extLst>
              <a:ext uri="{FF2B5EF4-FFF2-40B4-BE49-F238E27FC236}">
                <a16:creationId xmlns:a16="http://schemas.microsoft.com/office/drawing/2014/main" id="{7123C198-9645-46FC-9DF9-B01DD360918D}"/>
              </a:ext>
            </a:extLst>
          </xdr:cNvPr>
          <xdr:cNvCxnSpPr>
            <a:stCxn id="30" idx="3"/>
            <a:endCxn id="39" idx="1"/>
          </xdr:cNvCxnSpPr>
        </xdr:nvCxnSpPr>
        <xdr:spPr>
          <a:xfrm>
            <a:off x="10714998" y="821115"/>
            <a:ext cx="510357" cy="361975"/>
          </a:xfrm>
          <a:prstGeom prst="bentConnector3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7" name="Connector: Elbow 46">
            <a:extLst>
              <a:ext uri="{FF2B5EF4-FFF2-40B4-BE49-F238E27FC236}">
                <a16:creationId xmlns:a16="http://schemas.microsoft.com/office/drawing/2014/main" id="{B4FDEFCF-4404-4BAF-A745-C25A5CF5C2E8}"/>
              </a:ext>
            </a:extLst>
          </xdr:cNvPr>
          <xdr:cNvCxnSpPr>
            <a:stCxn id="31" idx="3"/>
            <a:endCxn id="39" idx="1"/>
          </xdr:cNvCxnSpPr>
        </xdr:nvCxnSpPr>
        <xdr:spPr>
          <a:xfrm flipV="1">
            <a:off x="10733901" y="1192615"/>
            <a:ext cx="491454" cy="638219"/>
          </a:xfrm>
          <a:prstGeom prst="bentConnector3">
            <a:avLst>
              <a:gd name="adj1" fmla="val 47513"/>
            </a:avLst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8" name="Connector: Elbow 47">
            <a:extLst>
              <a:ext uri="{FF2B5EF4-FFF2-40B4-BE49-F238E27FC236}">
                <a16:creationId xmlns:a16="http://schemas.microsoft.com/office/drawing/2014/main" id="{C03C9EF2-BDB6-4F3A-B6AE-CC87AE3CF3F2}"/>
              </a:ext>
            </a:extLst>
          </xdr:cNvPr>
          <xdr:cNvCxnSpPr>
            <a:stCxn id="33" idx="3"/>
            <a:endCxn id="38" idx="1"/>
          </xdr:cNvCxnSpPr>
        </xdr:nvCxnSpPr>
        <xdr:spPr>
          <a:xfrm flipV="1">
            <a:off x="10733901" y="2716721"/>
            <a:ext cx="491454" cy="0"/>
          </a:xfrm>
          <a:prstGeom prst="bentConnector3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Connector: Elbow 48">
            <a:extLst>
              <a:ext uri="{FF2B5EF4-FFF2-40B4-BE49-F238E27FC236}">
                <a16:creationId xmlns:a16="http://schemas.microsoft.com/office/drawing/2014/main" id="{D486F8D7-6E2B-4A74-857B-1B4B8898200F}"/>
              </a:ext>
            </a:extLst>
          </xdr:cNvPr>
          <xdr:cNvCxnSpPr>
            <a:stCxn id="35" idx="3"/>
            <a:endCxn id="41" idx="1"/>
          </xdr:cNvCxnSpPr>
        </xdr:nvCxnSpPr>
        <xdr:spPr>
          <a:xfrm flipV="1">
            <a:off x="10686645" y="5374379"/>
            <a:ext cx="529259" cy="9526"/>
          </a:xfrm>
          <a:prstGeom prst="bentConnector3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0" name="Connector: Elbow 49">
            <a:extLst>
              <a:ext uri="{FF2B5EF4-FFF2-40B4-BE49-F238E27FC236}">
                <a16:creationId xmlns:a16="http://schemas.microsoft.com/office/drawing/2014/main" id="{9BCCC31D-1DF4-4840-AEA7-8022C1B73882}"/>
              </a:ext>
            </a:extLst>
          </xdr:cNvPr>
          <xdr:cNvCxnSpPr>
            <a:stCxn id="36" idx="3"/>
            <a:endCxn id="40" idx="1"/>
          </xdr:cNvCxnSpPr>
        </xdr:nvCxnSpPr>
        <xdr:spPr>
          <a:xfrm>
            <a:off x="10733901" y="6498407"/>
            <a:ext cx="482003" cy="333398"/>
          </a:xfrm>
          <a:prstGeom prst="bentConnector3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1" name="Connector: Elbow 50">
            <a:extLst>
              <a:ext uri="{FF2B5EF4-FFF2-40B4-BE49-F238E27FC236}">
                <a16:creationId xmlns:a16="http://schemas.microsoft.com/office/drawing/2014/main" id="{2D7C8B08-3C49-47B7-9802-06159CAEC207}"/>
              </a:ext>
            </a:extLst>
          </xdr:cNvPr>
          <xdr:cNvCxnSpPr>
            <a:cxnSpLocks/>
            <a:stCxn id="52" idx="3"/>
            <a:endCxn id="40" idx="1"/>
          </xdr:cNvCxnSpPr>
        </xdr:nvCxnSpPr>
        <xdr:spPr>
          <a:xfrm flipV="1">
            <a:off x="10733901" y="6831805"/>
            <a:ext cx="482003" cy="438180"/>
          </a:xfrm>
          <a:prstGeom prst="bentConnector3">
            <a:avLst>
              <a:gd name="adj1" fmla="val 50000"/>
            </a:avLst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2" name="Rectangle: Rounded Corners 51">
            <a:extLst>
              <a:ext uri="{FF2B5EF4-FFF2-40B4-BE49-F238E27FC236}">
                <a16:creationId xmlns:a16="http://schemas.microsoft.com/office/drawing/2014/main" id="{E09AE8F1-BA14-43E1-B3E8-33436043776A}"/>
              </a:ext>
            </a:extLst>
          </xdr:cNvPr>
          <xdr:cNvSpPr/>
        </xdr:nvSpPr>
        <xdr:spPr>
          <a:xfrm>
            <a:off x="8815338" y="6898484"/>
            <a:ext cx="1918562" cy="733476"/>
          </a:xfrm>
          <a:prstGeom prst="roundRect">
            <a:avLst/>
          </a:prstGeom>
          <a:solidFill>
            <a:srgbClr val="7030A0"/>
          </a:solidFill>
          <a:ln>
            <a:solidFill>
              <a:srgbClr val="401B5B"/>
            </a:solidFill>
          </a:ln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US" sz="1100"/>
              <a:t>MoT VFEM </a:t>
            </a:r>
          </a:p>
          <a:p>
            <a:pPr algn="ctr"/>
            <a:r>
              <a:rPr lang="en-US" sz="1100"/>
              <a:t>national VKT projection for future calendar years</a:t>
            </a:r>
          </a:p>
        </xdr:txBody>
      </xdr:sp>
      <xdr:cxnSp macro="">
        <xdr:nvCxnSpPr>
          <xdr:cNvPr id="53" name="Connector: Elbow 52">
            <a:extLst>
              <a:ext uri="{FF2B5EF4-FFF2-40B4-BE49-F238E27FC236}">
                <a16:creationId xmlns:a16="http://schemas.microsoft.com/office/drawing/2014/main" id="{2E748CFE-E209-473E-8768-3FF3D6128790}"/>
              </a:ext>
            </a:extLst>
          </xdr:cNvPr>
          <xdr:cNvCxnSpPr>
            <a:stCxn id="38" idx="2"/>
            <a:endCxn id="37" idx="0"/>
          </xdr:cNvCxnSpPr>
        </xdr:nvCxnSpPr>
        <xdr:spPr>
          <a:xfrm rot="16200000" flipH="1">
            <a:off x="12674561" y="3378754"/>
            <a:ext cx="390552" cy="0"/>
          </a:xfrm>
          <a:prstGeom prst="bentConnector3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54" name="Connector: Elbow 53">
            <a:extLst>
              <a:ext uri="{FF2B5EF4-FFF2-40B4-BE49-F238E27FC236}">
                <a16:creationId xmlns:a16="http://schemas.microsoft.com/office/drawing/2014/main" id="{FA981A18-DE4C-485E-A739-6B5BD9DFC312}"/>
              </a:ext>
            </a:extLst>
          </xdr:cNvPr>
          <xdr:cNvCxnSpPr>
            <a:stCxn id="34" idx="3"/>
            <a:endCxn id="37" idx="1"/>
          </xdr:cNvCxnSpPr>
        </xdr:nvCxnSpPr>
        <xdr:spPr>
          <a:xfrm>
            <a:off x="10686645" y="4050313"/>
            <a:ext cx="538710" cy="0"/>
          </a:xfrm>
          <a:prstGeom prst="bentConnector3">
            <a:avLst/>
          </a:prstGeom>
          <a:ln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oneCell">
    <xdr:from>
      <xdr:col>1</xdr:col>
      <xdr:colOff>47625</xdr:colOff>
      <xdr:row>24</xdr:row>
      <xdr:rowOff>57150</xdr:rowOff>
    </xdr:from>
    <xdr:to>
      <xdr:col>3</xdr:col>
      <xdr:colOff>2257425</xdr:colOff>
      <xdr:row>31</xdr:row>
      <xdr:rowOff>9525</xdr:rowOff>
    </xdr:to>
    <xdr:pic>
      <xdr:nvPicPr>
        <xdr:cNvPr id="1050" name="Picture 2">
          <a:extLst>
            <a:ext uri="{FF2B5EF4-FFF2-40B4-BE49-F238E27FC236}">
              <a16:creationId xmlns:a16="http://schemas.microsoft.com/office/drawing/2014/main" id="{FE74C280-BE0B-42E3-80B3-AF8B14514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6162675"/>
          <a:ext cx="58388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ecagroup.sharepoint.com/sites/project-59146/Shared%20Documents/Received/20220401%20-%20MoT%20-%20VKT%20Regional%20Projection/VKT%20and%20Vehicle%20Numbers%20Model%20-%20Version%203%20base%20-%202022030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"/>
      <sheetName val="Summary_Initially adjusted2"/>
      <sheetName val="Summary_Initially adjusted"/>
      <sheetName val="Summary_Initial"/>
      <sheetName val="Regional VKT Summary"/>
      <sheetName val="Regional Vehicle Summary"/>
      <sheetName val="All Vehicle Types"/>
      <sheetName val="All Light Vehicles"/>
      <sheetName val="Car+SUV"/>
      <sheetName val="Van+Ute"/>
      <sheetName val="Heavy Truck"/>
      <sheetName val="Heavy Bus"/>
      <sheetName val="Motorcycle"/>
      <sheetName val="Original 2012-13 Data"/>
      <sheetName val="Scaled 2012-13 Data"/>
      <sheetName val="Original 2013-14 Data"/>
      <sheetName val="Scaled 2013-14 Data"/>
      <sheetName val="Original 2014-15 Data"/>
      <sheetName val="Scaled 2014-15 Data"/>
      <sheetName val="Original 2015-16 Data"/>
      <sheetName val="Scaled 2015-16 Data"/>
      <sheetName val="Original 2016-17 Data"/>
      <sheetName val="Scaled 2016-17 Data"/>
      <sheetName val="Original 2017-18 Data"/>
      <sheetName val="Scaled 2017-18 Data"/>
      <sheetName val="Original 2018-19 Data"/>
      <sheetName val="Scaled 2018-19 Data"/>
      <sheetName val="Household Vehicle Occupancy"/>
      <sheetName val="Light Vehicle Supporting Data"/>
      <sheetName val="Vehicle Share Diversion Support"/>
      <sheetName val="Taxi-Vehicle Share Supporting D"/>
      <sheetName val="Heavy Truck Supporting Data"/>
      <sheetName val="Heavy Bus Supporting Data"/>
      <sheetName val="Motorcycle Supporting Dat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">
          <cell r="H1">
            <v>0.5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18">
          <cell r="D218">
            <v>0.5</v>
          </cell>
        </row>
        <row r="219">
          <cell r="D219">
            <v>0.3</v>
          </cell>
        </row>
        <row r="220">
          <cell r="D220">
            <v>0.2</v>
          </cell>
        </row>
      </sheetData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D14"/>
  <sheetViews>
    <sheetView tabSelected="1" zoomScale="85" zoomScaleNormal="85" workbookViewId="0">
      <selection activeCell="B19" sqref="B19"/>
    </sheetView>
  </sheetViews>
  <sheetFormatPr defaultRowHeight="15" x14ac:dyDescent="0.25"/>
  <cols>
    <col min="1" max="1" width="1.7109375" customWidth="1"/>
    <col min="2" max="2" width="30.7109375" style="29" bestFit="1" customWidth="1"/>
    <col min="3" max="3" width="23.7109375" style="29" customWidth="1"/>
    <col min="4" max="4" width="74.28515625" style="20" customWidth="1"/>
    <col min="5" max="5" width="1.7109375" customWidth="1"/>
  </cols>
  <sheetData>
    <row r="1" spans="2:4" ht="28.5" customHeight="1" x14ac:dyDescent="0.25">
      <c r="B1" s="180" t="s">
        <v>236</v>
      </c>
      <c r="C1" s="181"/>
      <c r="D1" s="182"/>
    </row>
    <row r="2" spans="2:4" x14ac:dyDescent="0.25">
      <c r="B2" s="183" t="s">
        <v>181</v>
      </c>
      <c r="C2" s="183"/>
      <c r="D2" s="55">
        <v>44753.553831018522</v>
      </c>
    </row>
    <row r="4" spans="2:4" ht="15.75" thickBot="1" x14ac:dyDescent="0.3">
      <c r="B4" s="47" t="s">
        <v>175</v>
      </c>
      <c r="C4" s="84" t="s">
        <v>182</v>
      </c>
      <c r="D4" s="62" t="s">
        <v>176</v>
      </c>
    </row>
    <row r="5" spans="2:4" ht="30" customHeight="1" x14ac:dyDescent="0.25">
      <c r="B5" s="43" t="s">
        <v>231</v>
      </c>
      <c r="C5" s="85" t="s">
        <v>186</v>
      </c>
      <c r="D5" s="20" t="s">
        <v>233</v>
      </c>
    </row>
    <row r="6" spans="2:4" ht="30" x14ac:dyDescent="0.25">
      <c r="B6" s="43" t="s">
        <v>230</v>
      </c>
      <c r="C6" s="85" t="s">
        <v>186</v>
      </c>
      <c r="D6" s="20" t="s">
        <v>232</v>
      </c>
    </row>
    <row r="7" spans="2:4" x14ac:dyDescent="0.25">
      <c r="B7" s="43" t="s">
        <v>229</v>
      </c>
      <c r="C7" s="85" t="s">
        <v>186</v>
      </c>
      <c r="D7" s="20" t="s">
        <v>187</v>
      </c>
    </row>
    <row r="8" spans="2:4" ht="30" x14ac:dyDescent="0.25">
      <c r="B8" s="83" t="s">
        <v>190</v>
      </c>
      <c r="C8" s="85" t="s">
        <v>234</v>
      </c>
      <c r="D8" s="20" t="s">
        <v>191</v>
      </c>
    </row>
    <row r="9" spans="2:4" ht="30" x14ac:dyDescent="0.25">
      <c r="B9" s="83" t="s">
        <v>178</v>
      </c>
      <c r="C9" s="85" t="s">
        <v>234</v>
      </c>
      <c r="D9" s="20" t="s">
        <v>184</v>
      </c>
    </row>
    <row r="10" spans="2:4" ht="45" x14ac:dyDescent="0.25">
      <c r="B10" s="83" t="s">
        <v>180</v>
      </c>
      <c r="C10" s="85" t="s">
        <v>234</v>
      </c>
      <c r="D10" s="20" t="s">
        <v>228</v>
      </c>
    </row>
    <row r="11" spans="2:4" ht="30" x14ac:dyDescent="0.25">
      <c r="B11" s="83" t="s">
        <v>177</v>
      </c>
      <c r="C11" s="85" t="s">
        <v>235</v>
      </c>
      <c r="D11" s="20" t="s">
        <v>183</v>
      </c>
    </row>
    <row r="12" spans="2:4" ht="30" x14ac:dyDescent="0.25">
      <c r="B12" s="83" t="s">
        <v>179</v>
      </c>
      <c r="C12" s="85" t="s">
        <v>235</v>
      </c>
      <c r="D12" s="20" t="s">
        <v>185</v>
      </c>
    </row>
    <row r="14" spans="2:4" x14ac:dyDescent="0.25">
      <c r="B14" s="29" t="s">
        <v>237</v>
      </c>
    </row>
  </sheetData>
  <mergeCells count="1">
    <mergeCell ref="B2:C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S36"/>
  <sheetViews>
    <sheetView zoomScale="85" zoomScaleNormal="85" workbookViewId="0">
      <pane xSplit="3" ySplit="6" topLeftCell="D7" activePane="bottomRight" state="frozen"/>
      <selection pane="topRight" activeCell="D1" sqref="D1"/>
      <selection pane="bottomLeft" activeCell="A8" sqref="A8"/>
      <selection pane="bottomRight" activeCell="B1" sqref="B1"/>
    </sheetView>
  </sheetViews>
  <sheetFormatPr defaultRowHeight="15" outlineLevelCol="1" x14ac:dyDescent="0.25"/>
  <cols>
    <col min="1" max="1" width="1.7109375" customWidth="1"/>
    <col min="3" max="3" width="27" bestFit="1" customWidth="1"/>
    <col min="4" max="4" width="13.5703125" customWidth="1"/>
    <col min="5" max="5" width="11.7109375" hidden="1" customWidth="1" outlineLevel="1"/>
    <col min="6" max="17" width="9.140625" hidden="1" customWidth="1" outlineLevel="1"/>
    <col min="18" max="18" width="9.140625" collapsed="1"/>
    <col min="21" max="32" width="9.140625" hidden="1" customWidth="1" outlineLevel="1"/>
    <col min="33" max="33" width="9.140625" collapsed="1"/>
    <col min="36" max="47" width="9.140625" hidden="1" customWidth="1" outlineLevel="1"/>
    <col min="48" max="48" width="9.140625" collapsed="1"/>
    <col min="51" max="51" width="12.7109375" customWidth="1"/>
    <col min="52" max="52" width="9.5703125" hidden="1" customWidth="1" outlineLevel="1"/>
    <col min="53" max="53" width="9.28515625" hidden="1" customWidth="1" outlineLevel="1"/>
    <col min="54" max="54" width="9.5703125" hidden="1" customWidth="1" outlineLevel="1"/>
    <col min="55" max="56" width="9.28515625" hidden="1" customWidth="1" outlineLevel="1"/>
    <col min="57" max="57" width="9.5703125" hidden="1" customWidth="1" outlineLevel="1"/>
    <col min="58" max="59" width="9.28515625" hidden="1" customWidth="1" outlineLevel="1"/>
    <col min="60" max="60" width="9.5703125" hidden="1" customWidth="1" outlineLevel="1"/>
    <col min="61" max="62" width="9.28515625" hidden="1" customWidth="1" outlineLevel="1"/>
    <col min="63" max="63" width="9.5703125" hidden="1" customWidth="1" outlineLevel="1"/>
    <col min="64" max="64" width="9.28515625" hidden="1" customWidth="1" outlineLevel="1"/>
    <col min="65" max="65" width="9.28515625" bestFit="1" customWidth="1" collapsed="1"/>
    <col min="66" max="66" width="9.5703125" bestFit="1" customWidth="1"/>
    <col min="67" max="67" width="9.28515625" bestFit="1" customWidth="1"/>
    <col min="68" max="68" width="9.28515625" hidden="1" customWidth="1" outlineLevel="1"/>
    <col min="69" max="69" width="9.5703125" hidden="1" customWidth="1" outlineLevel="1"/>
    <col min="70" max="71" width="9.28515625" hidden="1" customWidth="1" outlineLevel="1"/>
    <col min="72" max="72" width="9.5703125" hidden="1" customWidth="1" outlineLevel="1"/>
    <col min="73" max="74" width="9.28515625" hidden="1" customWidth="1" outlineLevel="1"/>
    <col min="75" max="75" width="9.5703125" hidden="1" customWidth="1" outlineLevel="1"/>
    <col min="76" max="77" width="9.28515625" hidden="1" customWidth="1" outlineLevel="1"/>
    <col min="78" max="78" width="9.5703125" hidden="1" customWidth="1" outlineLevel="1"/>
    <col min="79" max="79" width="9.28515625" hidden="1" customWidth="1" outlineLevel="1"/>
    <col min="80" max="80" width="9.28515625" bestFit="1" customWidth="1" collapsed="1"/>
    <col min="81" max="81" width="9.5703125" bestFit="1" customWidth="1"/>
    <col min="82" max="82" width="9.28515625" bestFit="1" customWidth="1"/>
    <col min="83" max="83" width="9.28515625" hidden="1" customWidth="1" outlineLevel="1"/>
    <col min="84" max="84" width="9.5703125" hidden="1" customWidth="1" outlineLevel="1"/>
    <col min="85" max="86" width="9.28515625" hidden="1" customWidth="1" outlineLevel="1"/>
    <col min="87" max="87" width="9.5703125" hidden="1" customWidth="1" outlineLevel="1"/>
    <col min="88" max="89" width="9.28515625" hidden="1" customWidth="1" outlineLevel="1"/>
    <col min="90" max="90" width="9.5703125" hidden="1" customWidth="1" outlineLevel="1"/>
    <col min="91" max="92" width="9.28515625" hidden="1" customWidth="1" outlineLevel="1"/>
    <col min="93" max="93" width="9.5703125" hidden="1" customWidth="1" outlineLevel="1"/>
    <col min="94" max="94" width="9.28515625" hidden="1" customWidth="1" outlineLevel="1"/>
    <col min="95" max="95" width="9.28515625" bestFit="1" customWidth="1" collapsed="1"/>
    <col min="96" max="96" width="9.5703125" bestFit="1" customWidth="1"/>
    <col min="97" max="97" width="9.28515625" bestFit="1" customWidth="1"/>
  </cols>
  <sheetData>
    <row r="1" spans="1:97" ht="15.75" thickBot="1" x14ac:dyDescent="0.3"/>
    <row r="2" spans="1:97" x14ac:dyDescent="0.25">
      <c r="B2" s="187" t="s">
        <v>173</v>
      </c>
      <c r="C2" s="188"/>
      <c r="D2" s="152" t="s">
        <v>141</v>
      </c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4"/>
      <c r="AY2" s="157" t="s">
        <v>158</v>
      </c>
      <c r="AZ2" s="158"/>
      <c r="BA2" s="158"/>
      <c r="BB2" s="158"/>
      <c r="BC2" s="158"/>
      <c r="BD2" s="158"/>
      <c r="BE2" s="158"/>
      <c r="BF2" s="158"/>
      <c r="BG2" s="158"/>
      <c r="BH2" s="158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  <c r="CC2" s="158"/>
      <c r="CD2" s="158"/>
      <c r="CE2" s="158"/>
      <c r="CF2" s="158"/>
      <c r="CG2" s="158"/>
      <c r="CH2" s="158"/>
      <c r="CI2" s="158"/>
      <c r="CJ2" s="158"/>
      <c r="CK2" s="158"/>
      <c r="CL2" s="158"/>
      <c r="CM2" s="158"/>
      <c r="CN2" s="158"/>
      <c r="CO2" s="158"/>
      <c r="CP2" s="158"/>
      <c r="CQ2" s="158"/>
      <c r="CR2" s="158"/>
      <c r="CS2" s="159"/>
    </row>
    <row r="3" spans="1:97" x14ac:dyDescent="0.25">
      <c r="B3" s="189" t="s">
        <v>142</v>
      </c>
      <c r="C3" s="190"/>
      <c r="D3" s="166">
        <f>'Model - Absolute - 26 areas'!D6</f>
        <v>43964.282284059998</v>
      </c>
      <c r="E3" s="167">
        <f>'Model - Absolute - 26 areas'!E6</f>
        <v>42554.830735019998</v>
      </c>
      <c r="F3" s="167">
        <f>'Model - Absolute - 26 areas'!F6</f>
        <v>0</v>
      </c>
      <c r="G3" s="167">
        <f>'Model - Absolute - 26 areas'!G6</f>
        <v>43568.098000000005</v>
      </c>
      <c r="H3" s="167">
        <f>'Model - Absolute - 26 areas'!H6</f>
        <v>0</v>
      </c>
      <c r="I3" s="167">
        <f>'Model - Absolute - 26 areas'!I6</f>
        <v>0</v>
      </c>
      <c r="J3" s="167">
        <f>'Model - Absolute - 26 areas'!J6</f>
        <v>45153.365000020007</v>
      </c>
      <c r="K3" s="167">
        <f>'Model - Absolute - 26 areas'!K6</f>
        <v>0</v>
      </c>
      <c r="L3" s="167">
        <f>'Model - Absolute - 26 areas'!L6</f>
        <v>0</v>
      </c>
      <c r="M3" s="167">
        <f>'Model - Absolute - 26 areas'!M6</f>
        <v>47127.900000009999</v>
      </c>
      <c r="N3" s="167">
        <f>'Model - Absolute - 26 areas'!N6</f>
        <v>0</v>
      </c>
      <c r="O3" s="167">
        <f>'Model - Absolute - 26 areas'!O6</f>
        <v>0</v>
      </c>
      <c r="P3" s="167">
        <f>'Model - Absolute - 26 areas'!P6</f>
        <v>47798.139999989988</v>
      </c>
      <c r="Q3" s="167">
        <f>'Model - Absolute - 26 areas'!Q6</f>
        <v>0</v>
      </c>
      <c r="R3" s="167">
        <f>'Model - Absolute - 26 areas'!R6</f>
        <v>0</v>
      </c>
      <c r="S3" s="167">
        <f>'Model - Absolute - 26 areas'!S6</f>
        <v>48468.379999990007</v>
      </c>
      <c r="T3" s="167">
        <f>'Model - Absolute - 26 areas'!T6</f>
        <v>0</v>
      </c>
      <c r="U3" s="167">
        <f>'Model - Absolute - 26 areas'!U6</f>
        <v>0</v>
      </c>
      <c r="V3" s="167">
        <f>'Model - Absolute - 26 areas'!V6</f>
        <v>49138.619999969997</v>
      </c>
      <c r="W3" s="167">
        <f>'Model - Absolute - 26 areas'!W6</f>
        <v>0</v>
      </c>
      <c r="X3" s="167">
        <f>'Model - Absolute - 26 areas'!X6</f>
        <v>0</v>
      </c>
      <c r="Y3" s="167">
        <f>'Model - Absolute - 26 areas'!Y6</f>
        <v>49808.860000010012</v>
      </c>
      <c r="Z3" s="167">
        <f>'Model - Absolute - 26 areas'!Z6</f>
        <v>0</v>
      </c>
      <c r="AA3" s="167">
        <f>'Model - Absolute - 26 areas'!AA6</f>
        <v>0</v>
      </c>
      <c r="AB3" s="167">
        <f>'Model - Absolute - 26 areas'!AB6</f>
        <v>50479.09999997</v>
      </c>
      <c r="AC3" s="167">
        <f>'Model - Absolute - 26 areas'!AC6</f>
        <v>0</v>
      </c>
      <c r="AD3" s="167">
        <f>'Model - Absolute - 26 areas'!AD6</f>
        <v>0</v>
      </c>
      <c r="AE3" s="167">
        <f>'Model - Absolute - 26 areas'!AE6</f>
        <v>51072.89999997001</v>
      </c>
      <c r="AF3" s="167">
        <f>'Model - Absolute - 26 areas'!AF6</f>
        <v>0</v>
      </c>
      <c r="AG3" s="167">
        <f>'Model - Absolute - 26 areas'!AG6</f>
        <v>0</v>
      </c>
      <c r="AH3" s="167">
        <f>'Model - Absolute - 26 areas'!AH6</f>
        <v>51666.700000000004</v>
      </c>
      <c r="AI3" s="167">
        <f>'Model - Absolute - 26 areas'!AI6</f>
        <v>0</v>
      </c>
      <c r="AJ3" s="167">
        <f>'Model - Absolute - 26 areas'!AJ6</f>
        <v>0</v>
      </c>
      <c r="AK3" s="167">
        <f>'Model - Absolute - 26 areas'!AK6</f>
        <v>52260.499999999993</v>
      </c>
      <c r="AL3" s="167">
        <f>'Model - Absolute - 26 areas'!AL6</f>
        <v>0</v>
      </c>
      <c r="AM3" s="167">
        <f>'Model - Absolute - 26 areas'!AM6</f>
        <v>0</v>
      </c>
      <c r="AN3" s="167">
        <f>'Model - Absolute - 26 areas'!AN6</f>
        <v>52854.299999989991</v>
      </c>
      <c r="AO3" s="167">
        <f>'Model - Absolute - 26 areas'!AO6</f>
        <v>0</v>
      </c>
      <c r="AP3" s="167">
        <f>'Model - Absolute - 26 areas'!AP6</f>
        <v>0</v>
      </c>
      <c r="AQ3" s="167">
        <f>'Model - Absolute - 26 areas'!AQ6</f>
        <v>53448.099999990001</v>
      </c>
      <c r="AR3" s="167">
        <f>'Model - Absolute - 26 areas'!AR6</f>
        <v>0</v>
      </c>
      <c r="AS3" s="167">
        <f>'Model - Absolute - 26 areas'!AS6</f>
        <v>0</v>
      </c>
      <c r="AT3" s="167">
        <f>'Model - Absolute - 26 areas'!AT6</f>
        <v>53967.42000002</v>
      </c>
      <c r="AU3" s="167">
        <f>'Model - Absolute - 26 areas'!AU6</f>
        <v>0</v>
      </c>
      <c r="AV3" s="167">
        <f>'Model - Absolute - 26 areas'!AV6</f>
        <v>0</v>
      </c>
      <c r="AW3" s="167">
        <f>'Model - Absolute - 26 areas'!AW6</f>
        <v>54486.74</v>
      </c>
      <c r="AX3" s="168">
        <f>'Model - Absolute - 26 areas'!AX6</f>
        <v>0</v>
      </c>
      <c r="AY3" s="166">
        <f>'Model - Absolute - 26 areas'!AY6</f>
        <v>9492.3175562600009</v>
      </c>
      <c r="AZ3" s="167">
        <f>'Model - Absolute - 26 areas'!AZ6</f>
        <v>8516.7526567299992</v>
      </c>
      <c r="BA3" s="167">
        <f>'Model - Absolute - 26 areas'!BA6</f>
        <v>0</v>
      </c>
      <c r="BB3" s="167">
        <f>'Model - Absolute - 26 areas'!BB6</f>
        <v>9210.0320401499994</v>
      </c>
      <c r="BC3" s="167">
        <f>'Model - Absolute - 26 areas'!BC6</f>
        <v>0</v>
      </c>
      <c r="BD3" s="167">
        <f>'Model - Absolute - 26 areas'!BD6</f>
        <v>0</v>
      </c>
      <c r="BE3" s="167">
        <f>'Model - Absolute - 26 areas'!BE6</f>
        <v>9420.0429620800005</v>
      </c>
      <c r="BF3" s="167">
        <f>'Model - Absolute - 26 areas'!BF6</f>
        <v>0</v>
      </c>
      <c r="BG3" s="167">
        <f>'Model - Absolute - 26 areas'!BG6</f>
        <v>0</v>
      </c>
      <c r="BH3" s="167">
        <f>'Model - Absolute - 26 areas'!BH6</f>
        <v>9692.4467336400012</v>
      </c>
      <c r="BI3" s="167">
        <f>'Model - Absolute - 26 areas'!BI6</f>
        <v>0</v>
      </c>
      <c r="BJ3" s="167">
        <f>'Model - Absolute - 26 areas'!BJ6</f>
        <v>0</v>
      </c>
      <c r="BK3" s="167">
        <f>'Model - Absolute - 26 areas'!BK6</f>
        <v>9681.2172034699997</v>
      </c>
      <c r="BL3" s="167">
        <f>'Model - Absolute - 26 areas'!BL6</f>
        <v>0</v>
      </c>
      <c r="BM3" s="167">
        <f>'Model - Absolute - 26 areas'!BM6</f>
        <v>0</v>
      </c>
      <c r="BN3" s="167">
        <f>'Model - Absolute - 26 areas'!BN6</f>
        <v>9661.9143318499991</v>
      </c>
      <c r="BO3" s="167">
        <f>'Model - Absolute - 26 areas'!BO6</f>
        <v>0</v>
      </c>
      <c r="BP3" s="167">
        <f>'Model - Absolute - 26 areas'!BP6</f>
        <v>0</v>
      </c>
      <c r="BQ3" s="167">
        <f>'Model - Absolute - 26 areas'!BQ6</f>
        <v>9629.59665847</v>
      </c>
      <c r="BR3" s="167">
        <f>'Model - Absolute - 26 areas'!BR6</f>
        <v>0</v>
      </c>
      <c r="BS3" s="167">
        <f>'Model - Absolute - 26 areas'!BS6</f>
        <v>0</v>
      </c>
      <c r="BT3" s="167">
        <f>'Model - Absolute - 26 areas'!BT6</f>
        <v>9587.7864393199998</v>
      </c>
      <c r="BU3" s="167">
        <f>'Model - Absolute - 26 areas'!BU6</f>
        <v>0</v>
      </c>
      <c r="BV3" s="167">
        <f>'Model - Absolute - 26 areas'!BV6</f>
        <v>0</v>
      </c>
      <c r="BW3" s="167">
        <f>'Model - Absolute - 26 areas'!BW6</f>
        <v>9533.2884558700007</v>
      </c>
      <c r="BX3" s="167">
        <f>'Model - Absolute - 26 areas'!BX6</f>
        <v>0</v>
      </c>
      <c r="BY3" s="167">
        <f>'Model - Absolute - 26 areas'!BY6</f>
        <v>0</v>
      </c>
      <c r="BZ3" s="167">
        <f>'Model - Absolute - 26 areas'!BZ6</f>
        <v>9446.6577456199993</v>
      </c>
      <c r="CA3" s="167">
        <f>'Model - Absolute - 26 areas'!CA6</f>
        <v>0</v>
      </c>
      <c r="CB3" s="167">
        <f>'Model - Absolute - 26 areas'!CB6</f>
        <v>0</v>
      </c>
      <c r="CC3" s="167">
        <f>'Model - Absolute - 26 areas'!CC6</f>
        <v>9328.6998959199991</v>
      </c>
      <c r="CD3" s="167">
        <f>'Model - Absolute - 26 areas'!CD6</f>
        <v>0</v>
      </c>
      <c r="CE3" s="167">
        <f>'Model - Absolute - 26 areas'!CE6</f>
        <v>0</v>
      </c>
      <c r="CF3" s="167">
        <f>'Model - Absolute - 26 areas'!CF6</f>
        <v>9190.8860901200005</v>
      </c>
      <c r="CG3" s="167">
        <f>'Model - Absolute - 26 areas'!CG6</f>
        <v>0</v>
      </c>
      <c r="CH3" s="167">
        <f>'Model - Absolute - 26 areas'!CH6</f>
        <v>0</v>
      </c>
      <c r="CI3" s="167">
        <f>'Model - Absolute - 26 areas'!CI6</f>
        <v>9036.9497711399999</v>
      </c>
      <c r="CJ3" s="167">
        <f>'Model - Absolute - 26 areas'!CJ6</f>
        <v>0</v>
      </c>
      <c r="CK3" s="167">
        <f>'Model - Absolute - 26 areas'!CK6</f>
        <v>0</v>
      </c>
      <c r="CL3" s="167">
        <f>'Model - Absolute - 26 areas'!CL6</f>
        <v>8858.2882951600004</v>
      </c>
      <c r="CM3" s="167">
        <f>'Model - Absolute - 26 areas'!CM6</f>
        <v>0</v>
      </c>
      <c r="CN3" s="167">
        <f>'Model - Absolute - 26 areas'!CN6</f>
        <v>0</v>
      </c>
      <c r="CO3" s="167">
        <f>'Model - Absolute - 26 areas'!CO6</f>
        <v>8640.1592622600001</v>
      </c>
      <c r="CP3" s="167">
        <f>'Model - Absolute - 26 areas'!CP6</f>
        <v>0</v>
      </c>
      <c r="CQ3" s="167">
        <f>'Model - Absolute - 26 areas'!CQ6</f>
        <v>0</v>
      </c>
      <c r="CR3" s="167">
        <f>'Model - Absolute - 26 areas'!CR6</f>
        <v>8399.6626417799998</v>
      </c>
      <c r="CS3" s="168">
        <f>'Model - Absolute - 26 areas'!CS6</f>
        <v>0</v>
      </c>
    </row>
    <row r="4" spans="1:97" x14ac:dyDescent="0.25">
      <c r="B4" s="99" t="s">
        <v>205</v>
      </c>
      <c r="C4" s="100"/>
      <c r="D4" s="166"/>
      <c r="E4" s="167">
        <f ca="1">D5+E5</f>
        <v>42554.830735020005</v>
      </c>
      <c r="F4" s="167"/>
      <c r="G4" s="167">
        <f ca="1">E4+G5</f>
        <v>43568.098000000013</v>
      </c>
      <c r="H4" s="167"/>
      <c r="I4" s="167"/>
      <c r="J4" s="167">
        <f ca="1">G4+J5</f>
        <v>45153.36500002</v>
      </c>
      <c r="K4" s="167"/>
      <c r="L4" s="167"/>
      <c r="M4" s="167">
        <f ca="1">J4+M5</f>
        <v>47127.900000009991</v>
      </c>
      <c r="N4" s="167"/>
      <c r="O4" s="167"/>
      <c r="P4" s="167">
        <f ca="1">M4+P5</f>
        <v>47798.139999989973</v>
      </c>
      <c r="Q4" s="167"/>
      <c r="R4" s="167"/>
      <c r="S4" s="167">
        <f ca="1">P4+S5</f>
        <v>48468.379999989986</v>
      </c>
      <c r="T4" s="167"/>
      <c r="U4" s="167"/>
      <c r="V4" s="167">
        <f ca="1">S4+V5</f>
        <v>49138.619999969997</v>
      </c>
      <c r="W4" s="167"/>
      <c r="X4" s="167"/>
      <c r="Y4" s="167">
        <f ca="1">V4+Y5</f>
        <v>49808.86000001002</v>
      </c>
      <c r="Z4" s="167"/>
      <c r="AA4" s="167"/>
      <c r="AB4" s="167">
        <f ca="1">Y4+AB5</f>
        <v>50479.099999970043</v>
      </c>
      <c r="AC4" s="167"/>
      <c r="AD4" s="167"/>
      <c r="AE4" s="167">
        <f ca="1">AB4+AE5</f>
        <v>51072.899999970017</v>
      </c>
      <c r="AF4" s="167"/>
      <c r="AG4" s="167"/>
      <c r="AH4" s="167">
        <f ca="1">AE4+AH5</f>
        <v>51666.7</v>
      </c>
      <c r="AI4" s="167"/>
      <c r="AJ4" s="167"/>
      <c r="AK4" s="167">
        <f ca="1">AH4+AK5</f>
        <v>52260.499999999993</v>
      </c>
      <c r="AL4" s="167"/>
      <c r="AM4" s="167"/>
      <c r="AN4" s="167">
        <f ca="1">AK4+AN5</f>
        <v>52854.299999989977</v>
      </c>
      <c r="AO4" s="167"/>
      <c r="AP4" s="167"/>
      <c r="AQ4" s="167">
        <f ca="1">AN4+AQ5</f>
        <v>53448.099999989972</v>
      </c>
      <c r="AR4" s="167"/>
      <c r="AS4" s="167"/>
      <c r="AT4" s="167">
        <f ca="1">AQ4+AT5</f>
        <v>53967.420000019971</v>
      </c>
      <c r="AU4" s="167"/>
      <c r="AV4" s="167"/>
      <c r="AW4" s="167">
        <f ca="1">AT4+AW5</f>
        <v>54486.739999999983</v>
      </c>
      <c r="AX4" s="168"/>
      <c r="AY4" s="166"/>
      <c r="AZ4" s="167">
        <f ca="1">AY3+AZ5</f>
        <v>8516.7488316856907</v>
      </c>
      <c r="BA4" s="167"/>
      <c r="BB4" s="167">
        <f ca="1">AZ4+BB5</f>
        <v>9210.0282151056908</v>
      </c>
      <c r="BC4" s="167"/>
      <c r="BD4" s="167"/>
      <c r="BE4" s="167">
        <f ca="1">BB4+BE5</f>
        <v>9420.039137035692</v>
      </c>
      <c r="BF4" s="167"/>
      <c r="BG4" s="167"/>
      <c r="BH4" s="167">
        <f ca="1">BE4+BH5</f>
        <v>9692.4429085956908</v>
      </c>
      <c r="BI4" s="167"/>
      <c r="BJ4" s="167"/>
      <c r="BK4" s="167">
        <f ca="1">BH4+BK5</f>
        <v>9681.2133784256876</v>
      </c>
      <c r="BL4" s="167"/>
      <c r="BM4" s="167"/>
      <c r="BN4" s="167">
        <f ca="1">BK4+BN5</f>
        <v>9661.910506805687</v>
      </c>
      <c r="BO4" s="167"/>
      <c r="BP4" s="167"/>
      <c r="BQ4" s="167">
        <f ca="1">BN4+BQ5</f>
        <v>9629.5928334256914</v>
      </c>
      <c r="BR4" s="167"/>
      <c r="BS4" s="167"/>
      <c r="BT4" s="167">
        <f ca="1">BQ4+BT5</f>
        <v>9587.782614275693</v>
      </c>
      <c r="BU4" s="167"/>
      <c r="BV4" s="167"/>
      <c r="BW4" s="167">
        <f ca="1">BT4+BW5</f>
        <v>9533.2846308256994</v>
      </c>
      <c r="BX4" s="167"/>
      <c r="BY4" s="167"/>
      <c r="BZ4" s="167">
        <f ca="1">BW4+BZ5</f>
        <v>9446.6539205756926</v>
      </c>
      <c r="CA4" s="167"/>
      <c r="CB4" s="167"/>
      <c r="CC4" s="167">
        <f ca="1">BZ4+CC5</f>
        <v>9328.6960708756887</v>
      </c>
      <c r="CD4" s="167"/>
      <c r="CE4" s="167"/>
      <c r="CF4" s="167">
        <f ca="1">CC4+CF5</f>
        <v>9190.882265075692</v>
      </c>
      <c r="CG4" s="167"/>
      <c r="CH4" s="167"/>
      <c r="CI4" s="167">
        <f ca="1">CF4+CI5</f>
        <v>9036.9459460956878</v>
      </c>
      <c r="CJ4" s="167"/>
      <c r="CK4" s="167"/>
      <c r="CL4" s="167">
        <f ca="1">CI4+CL5</f>
        <v>8858.2844701156864</v>
      </c>
      <c r="CM4" s="167"/>
      <c r="CN4" s="167"/>
      <c r="CO4" s="167">
        <f ca="1">CL4+CO5</f>
        <v>8640.1554372156861</v>
      </c>
      <c r="CP4" s="167"/>
      <c r="CQ4" s="167"/>
      <c r="CR4" s="167">
        <f ca="1">CO4+CR5</f>
        <v>8399.6588167356895</v>
      </c>
      <c r="CS4" s="168"/>
    </row>
    <row r="5" spans="1:97" ht="15.75" thickBot="1" x14ac:dyDescent="0.3">
      <c r="B5" s="99" t="s">
        <v>206</v>
      </c>
      <c r="C5" s="100"/>
      <c r="D5" s="134">
        <f ca="1">SUM(D8:D33)</f>
        <v>43964.299999999945</v>
      </c>
      <c r="E5" s="132">
        <f ca="1">SUM(E8:E33)</f>
        <v>-1409.469264979942</v>
      </c>
      <c r="F5" s="132">
        <f t="shared" ref="F5:AX5" ca="1" si="0">SUM(F8:F33)</f>
        <v>1815.4428714983119</v>
      </c>
      <c r="G5" s="132">
        <f t="shared" ca="1" si="0"/>
        <v>1013.2672649800111</v>
      </c>
      <c r="H5" s="132">
        <f t="shared" ca="1" si="0"/>
        <v>1741.3007106247305</v>
      </c>
      <c r="I5" s="132">
        <f t="shared" ca="1" si="0"/>
        <v>328.15281273115005</v>
      </c>
      <c r="J5" s="132">
        <f t="shared" ca="1" si="0"/>
        <v>1585.2670000199901</v>
      </c>
      <c r="K5" s="132">
        <f t="shared" ca="1" si="0"/>
        <v>1866.7142352567312</v>
      </c>
      <c r="L5" s="132">
        <f t="shared" ca="1" si="0"/>
        <v>331.44877203629136</v>
      </c>
      <c r="M5" s="132">
        <f t="shared" ca="1" si="0"/>
        <v>1974.534999989994</v>
      </c>
      <c r="N5" s="132">
        <f t="shared" ca="1" si="0"/>
        <v>2286.6180194832264</v>
      </c>
      <c r="O5" s="132">
        <f t="shared" ca="1" si="0"/>
        <v>166.51750398396871</v>
      </c>
      <c r="P5" s="132">
        <f t="shared" ca="1" si="0"/>
        <v>670.23999997997862</v>
      </c>
      <c r="Q5" s="132">
        <f t="shared" ca="1" si="0"/>
        <v>942.59863184690539</v>
      </c>
      <c r="R5" s="132">
        <f t="shared" ca="1" si="0"/>
        <v>167.76044675293315</v>
      </c>
      <c r="S5" s="132">
        <f t="shared" ca="1" si="0"/>
        <v>670.24000000001536</v>
      </c>
      <c r="T5" s="132">
        <f t="shared" ca="1" si="0"/>
        <v>951.14724883238296</v>
      </c>
      <c r="U5" s="132">
        <f t="shared" ca="1" si="0"/>
        <v>169.01218721875279</v>
      </c>
      <c r="V5" s="132">
        <f t="shared" ca="1" si="0"/>
        <v>670.23999998001227</v>
      </c>
      <c r="W5" s="132">
        <f t="shared" ca="1" si="0"/>
        <v>959.76471342222476</v>
      </c>
      <c r="X5" s="132">
        <f t="shared" ca="1" si="0"/>
        <v>170.27279834752682</v>
      </c>
      <c r="Y5" s="132">
        <f t="shared" ca="1" si="0"/>
        <v>670.24000004002301</v>
      </c>
      <c r="Z5" s="132">
        <f t="shared" ca="1" si="0"/>
        <v>968.45158993139262</v>
      </c>
      <c r="AA5" s="132">
        <f t="shared" ca="1" si="0"/>
        <v>171.5423537235053</v>
      </c>
      <c r="AB5" s="132">
        <f t="shared" ca="1" si="0"/>
        <v>670.23999996002158</v>
      </c>
      <c r="AC5" s="132">
        <f t="shared" ca="1" si="0"/>
        <v>977.20844685845645</v>
      </c>
      <c r="AD5" s="132">
        <f t="shared" ca="1" si="0"/>
        <v>119.9194397895368</v>
      </c>
      <c r="AE5" s="132">
        <f t="shared" ca="1" si="0"/>
        <v>593.79999999997415</v>
      </c>
      <c r="AF5" s="132">
        <f t="shared" ca="1" si="0"/>
        <v>896.83330536573203</v>
      </c>
      <c r="AG5" s="132">
        <f t="shared" ca="1" si="0"/>
        <v>120.9140709678025</v>
      </c>
      <c r="AH5" s="132">
        <f t="shared" ca="1" si="0"/>
        <v>593.80000002997986</v>
      </c>
      <c r="AI5" s="132">
        <f t="shared" ca="1" si="0"/>
        <v>904.53037318354393</v>
      </c>
      <c r="AJ5" s="132">
        <f t="shared" ca="1" si="0"/>
        <v>121.91408357758399</v>
      </c>
      <c r="AK5" s="132">
        <f t="shared" ca="1" si="0"/>
        <v>593.79999999999472</v>
      </c>
      <c r="AL5" s="132">
        <f t="shared" ca="1" si="0"/>
        <v>912.28393956419006</v>
      </c>
      <c r="AM5" s="132">
        <f t="shared" ca="1" si="0"/>
        <v>122.91952240142183</v>
      </c>
      <c r="AN5" s="132">
        <f t="shared" ca="1" si="0"/>
        <v>593.79999998998426</v>
      </c>
      <c r="AO5" s="132">
        <f t="shared" ca="1" si="0"/>
        <v>920.09441271719265</v>
      </c>
      <c r="AP5" s="132">
        <f t="shared" ca="1" si="0"/>
        <v>123.93043251977281</v>
      </c>
      <c r="AQ5" s="132">
        <f t="shared" ca="1" si="0"/>
        <v>593.79999999999654</v>
      </c>
      <c r="AR5" s="132">
        <f t="shared" ca="1" si="0"/>
        <v>927.96220365592853</v>
      </c>
      <c r="AS5" s="132">
        <f t="shared" ca="1" si="0"/>
        <v>68.57729279099226</v>
      </c>
      <c r="AT5" s="132">
        <f t="shared" ca="1" si="0"/>
        <v>519.32000003000076</v>
      </c>
      <c r="AU5" s="132">
        <f t="shared" ca="1" si="0"/>
        <v>847.32805421161981</v>
      </c>
      <c r="AV5" s="132">
        <f t="shared" ca="1" si="0"/>
        <v>69.457177866379311</v>
      </c>
      <c r="AW5" s="132">
        <f t="shared" ca="1" si="0"/>
        <v>519.31999998001504</v>
      </c>
      <c r="AX5" s="135">
        <f t="shared" ca="1" si="0"/>
        <v>854.17939342596958</v>
      </c>
      <c r="AY5" s="134">
        <f ca="1">SUM(AY8:AY33)</f>
        <v>9492.3213813043094</v>
      </c>
      <c r="AZ5" s="132">
        <f t="shared" ref="AZ5:CS5" ca="1" si="1">SUM(AZ8:AZ33)</f>
        <v>-975.56872457430927</v>
      </c>
      <c r="BA5" s="132">
        <f t="shared" ca="1" si="1"/>
        <v>862.85444813501886</v>
      </c>
      <c r="BB5" s="132">
        <f t="shared" ca="1" si="1"/>
        <v>693.2793834199997</v>
      </c>
      <c r="BC5" s="132">
        <f t="shared" ca="1" si="1"/>
        <v>847.1812443800228</v>
      </c>
      <c r="BD5" s="132">
        <f t="shared" ca="1" si="1"/>
        <v>-54.474920220195017</v>
      </c>
      <c r="BE5" s="132">
        <f t="shared" ca="1" si="1"/>
        <v>210.01092193000059</v>
      </c>
      <c r="BF5" s="132">
        <f t="shared" ca="1" si="1"/>
        <v>266.71022841982085</v>
      </c>
      <c r="BG5" s="132">
        <f t="shared" ca="1" si="1"/>
        <v>-64.170700812488718</v>
      </c>
      <c r="BH5" s="132">
        <f t="shared" ca="1" si="1"/>
        <v>272.40377155999971</v>
      </c>
      <c r="BI5" s="132">
        <f t="shared" ca="1" si="1"/>
        <v>333.59883884565653</v>
      </c>
      <c r="BJ5" s="132">
        <f t="shared" ca="1" si="1"/>
        <v>-106.71208215430494</v>
      </c>
      <c r="BK5" s="132">
        <f t="shared" ca="1" si="1"/>
        <v>-11.22953017000323</v>
      </c>
      <c r="BL5" s="132">
        <f t="shared" ca="1" si="1"/>
        <v>39.813331006928323</v>
      </c>
      <c r="BM5" s="132">
        <f t="shared" ca="1" si="1"/>
        <v>-111.1462198667711</v>
      </c>
      <c r="BN5" s="132">
        <f t="shared" ca="1" si="1"/>
        <v>-19.302871620001341</v>
      </c>
      <c r="BO5" s="132">
        <f t="shared" ca="1" si="1"/>
        <v>31.595359755146717</v>
      </c>
      <c r="BP5" s="132">
        <f t="shared" ca="1" si="1"/>
        <v>-120.0602330208206</v>
      </c>
      <c r="BQ5" s="132">
        <f t="shared" ca="1" si="1"/>
        <v>-32.317673379995</v>
      </c>
      <c r="BR5" s="132">
        <f t="shared" ca="1" si="1"/>
        <v>18.089162970539689</v>
      </c>
      <c r="BS5" s="132">
        <f t="shared" ca="1" si="1"/>
        <v>-125.51567533126382</v>
      </c>
      <c r="BT5" s="132">
        <f t="shared" ca="1" si="1"/>
        <v>-41.810219149998204</v>
      </c>
      <c r="BU5" s="132">
        <f t="shared" ca="1" si="1"/>
        <v>8.0688289948957674</v>
      </c>
      <c r="BV5" s="132">
        <f t="shared" ca="1" si="1"/>
        <v>-133.75510168873157</v>
      </c>
      <c r="BW5" s="132">
        <f t="shared" ca="1" si="1"/>
        <v>-54.49798344999337</v>
      </c>
      <c r="BX5" s="132">
        <f t="shared" ca="1" si="1"/>
        <v>-5.4776055336828335</v>
      </c>
      <c r="BY5" s="132">
        <f t="shared" ca="1" si="1"/>
        <v>-156.36261408035963</v>
      </c>
      <c r="BZ5" s="132">
        <f t="shared" ca="1" si="1"/>
        <v>-86.630710250006871</v>
      </c>
      <c r="CA5" s="132">
        <f t="shared" ca="1" si="1"/>
        <v>-41.359305814986854</v>
      </c>
      <c r="CB5" s="132">
        <f t="shared" ca="1" si="1"/>
        <v>-180.95191305461577</v>
      </c>
      <c r="CC5" s="132">
        <f t="shared" ca="1" si="1"/>
        <v>-117.95784970000388</v>
      </c>
      <c r="CD5" s="132">
        <f t="shared" ca="1" si="1"/>
        <v>-75.400235517499652</v>
      </c>
      <c r="CE5" s="132">
        <f t="shared" ca="1" si="1"/>
        <v>-194.77708648507826</v>
      </c>
      <c r="CF5" s="132">
        <f t="shared" ca="1" si="1"/>
        <v>-137.81380579999706</v>
      </c>
      <c r="CG5" s="132">
        <f t="shared" ca="1" si="1"/>
        <v>-97.665925845555847</v>
      </c>
      <c r="CH5" s="132">
        <f t="shared" ca="1" si="1"/>
        <v>-205.00583724464514</v>
      </c>
      <c r="CI5" s="132">
        <f t="shared" ca="1" si="1"/>
        <v>-153.93631898000376</v>
      </c>
      <c r="CJ5" s="132">
        <f t="shared" ca="1" si="1"/>
        <v>-116.24228906124229</v>
      </c>
      <c r="CK5" s="132">
        <f t="shared" ca="1" si="1"/>
        <v>-222.49452603045054</v>
      </c>
      <c r="CL5" s="132">
        <f t="shared" ca="1" si="1"/>
        <v>-178.66147598000111</v>
      </c>
      <c r="CM5" s="132">
        <f t="shared" ca="1" si="1"/>
        <v>-144.39488112979382</v>
      </c>
      <c r="CN5" s="132">
        <f t="shared" ca="1" si="1"/>
        <v>-251.04131674466694</v>
      </c>
      <c r="CO5" s="132">
        <f t="shared" ca="1" si="1"/>
        <v>-218.12903290000023</v>
      </c>
      <c r="CP5" s="132">
        <f t="shared" ca="1" si="1"/>
        <v>-190.20380697376919</v>
      </c>
      <c r="CQ5" s="132">
        <f t="shared" ca="1" si="1"/>
        <v>-265.80822687983357</v>
      </c>
      <c r="CR5" s="132">
        <f t="shared" ca="1" si="1"/>
        <v>-240.49662047999749</v>
      </c>
      <c r="CS5" s="135">
        <f t="shared" ca="1" si="1"/>
        <v>-216.73383349506702</v>
      </c>
    </row>
    <row r="6" spans="1:97" ht="30" x14ac:dyDescent="0.25">
      <c r="A6" s="33"/>
      <c r="B6" s="191" t="s">
        <v>56</v>
      </c>
      <c r="C6" s="193" t="s">
        <v>146</v>
      </c>
      <c r="D6" s="155">
        <v>2019</v>
      </c>
      <c r="E6" s="105" t="s">
        <v>209</v>
      </c>
      <c r="F6" s="195" t="s">
        <v>210</v>
      </c>
      <c r="G6" s="196"/>
      <c r="H6" s="197"/>
      <c r="I6" s="184" t="s">
        <v>211</v>
      </c>
      <c r="J6" s="185"/>
      <c r="K6" s="186"/>
      <c r="L6" s="184" t="s">
        <v>212</v>
      </c>
      <c r="M6" s="185"/>
      <c r="N6" s="186"/>
      <c r="O6" s="184" t="s">
        <v>213</v>
      </c>
      <c r="P6" s="185"/>
      <c r="Q6" s="186"/>
      <c r="R6" s="184" t="s">
        <v>214</v>
      </c>
      <c r="S6" s="185"/>
      <c r="T6" s="186"/>
      <c r="U6" s="184" t="s">
        <v>215</v>
      </c>
      <c r="V6" s="185"/>
      <c r="W6" s="186"/>
      <c r="X6" s="184" t="s">
        <v>216</v>
      </c>
      <c r="Y6" s="185"/>
      <c r="Z6" s="186"/>
      <c r="AA6" s="184" t="s">
        <v>217</v>
      </c>
      <c r="AB6" s="185"/>
      <c r="AC6" s="186"/>
      <c r="AD6" s="184" t="s">
        <v>218</v>
      </c>
      <c r="AE6" s="185"/>
      <c r="AF6" s="186"/>
      <c r="AG6" s="184" t="s">
        <v>219</v>
      </c>
      <c r="AH6" s="185"/>
      <c r="AI6" s="186"/>
      <c r="AJ6" s="184" t="s">
        <v>220</v>
      </c>
      <c r="AK6" s="185"/>
      <c r="AL6" s="186"/>
      <c r="AM6" s="184" t="s">
        <v>221</v>
      </c>
      <c r="AN6" s="185"/>
      <c r="AO6" s="186"/>
      <c r="AP6" s="184" t="s">
        <v>222</v>
      </c>
      <c r="AQ6" s="185"/>
      <c r="AR6" s="186"/>
      <c r="AS6" s="184" t="s">
        <v>223</v>
      </c>
      <c r="AT6" s="185"/>
      <c r="AU6" s="186"/>
      <c r="AV6" s="184" t="s">
        <v>224</v>
      </c>
      <c r="AW6" s="185"/>
      <c r="AX6" s="186"/>
      <c r="AY6" s="155">
        <v>2019</v>
      </c>
      <c r="AZ6" s="105">
        <v>2020</v>
      </c>
      <c r="BA6" s="184">
        <v>2021</v>
      </c>
      <c r="BB6" s="185"/>
      <c r="BC6" s="186"/>
      <c r="BD6" s="184">
        <f>BA6+1</f>
        <v>2022</v>
      </c>
      <c r="BE6" s="185"/>
      <c r="BF6" s="186"/>
      <c r="BG6" s="184">
        <f>BD6+1</f>
        <v>2023</v>
      </c>
      <c r="BH6" s="185"/>
      <c r="BI6" s="186"/>
      <c r="BJ6" s="184">
        <f>BG6+1</f>
        <v>2024</v>
      </c>
      <c r="BK6" s="185"/>
      <c r="BL6" s="186"/>
      <c r="BM6" s="184">
        <f>BJ6+1</f>
        <v>2025</v>
      </c>
      <c r="BN6" s="185"/>
      <c r="BO6" s="186"/>
      <c r="BP6" s="184">
        <f>BM6+1</f>
        <v>2026</v>
      </c>
      <c r="BQ6" s="185"/>
      <c r="BR6" s="186"/>
      <c r="BS6" s="184">
        <f>BP6+1</f>
        <v>2027</v>
      </c>
      <c r="BT6" s="185"/>
      <c r="BU6" s="186"/>
      <c r="BV6" s="184">
        <f>BS6+1</f>
        <v>2028</v>
      </c>
      <c r="BW6" s="185"/>
      <c r="BX6" s="186"/>
      <c r="BY6" s="184">
        <f>BV6+1</f>
        <v>2029</v>
      </c>
      <c r="BZ6" s="185"/>
      <c r="CA6" s="186"/>
      <c r="CB6" s="184">
        <f>BY6+1</f>
        <v>2030</v>
      </c>
      <c r="CC6" s="185"/>
      <c r="CD6" s="186"/>
      <c r="CE6" s="184">
        <f>CB6+1</f>
        <v>2031</v>
      </c>
      <c r="CF6" s="185"/>
      <c r="CG6" s="186"/>
      <c r="CH6" s="184">
        <f>CE6+1</f>
        <v>2032</v>
      </c>
      <c r="CI6" s="185"/>
      <c r="CJ6" s="186"/>
      <c r="CK6" s="184">
        <f>CH6+1</f>
        <v>2033</v>
      </c>
      <c r="CL6" s="185"/>
      <c r="CM6" s="186"/>
      <c r="CN6" s="184">
        <f>CK6+1</f>
        <v>2034</v>
      </c>
      <c r="CO6" s="185"/>
      <c r="CP6" s="186"/>
      <c r="CQ6" s="184">
        <f>CN6+1</f>
        <v>2035</v>
      </c>
      <c r="CR6" s="185"/>
      <c r="CS6" s="186"/>
    </row>
    <row r="7" spans="1:97" ht="15.75" thickBot="1" x14ac:dyDescent="0.3">
      <c r="A7" s="33"/>
      <c r="B7" s="192"/>
      <c r="C7" s="194"/>
      <c r="D7" s="156" t="s">
        <v>207</v>
      </c>
      <c r="E7" s="139" t="s">
        <v>30</v>
      </c>
      <c r="F7" s="136" t="s">
        <v>227</v>
      </c>
      <c r="G7" s="137" t="s">
        <v>30</v>
      </c>
      <c r="H7" s="138" t="s">
        <v>29</v>
      </c>
      <c r="I7" s="136" t="s">
        <v>31</v>
      </c>
      <c r="J7" s="137" t="s">
        <v>30</v>
      </c>
      <c r="K7" s="138" t="s">
        <v>29</v>
      </c>
      <c r="L7" s="136" t="s">
        <v>31</v>
      </c>
      <c r="M7" s="137" t="s">
        <v>30</v>
      </c>
      <c r="N7" s="138" t="s">
        <v>29</v>
      </c>
      <c r="O7" s="136" t="s">
        <v>31</v>
      </c>
      <c r="P7" s="137" t="s">
        <v>30</v>
      </c>
      <c r="Q7" s="138" t="s">
        <v>29</v>
      </c>
      <c r="R7" s="136" t="s">
        <v>31</v>
      </c>
      <c r="S7" s="137" t="s">
        <v>30</v>
      </c>
      <c r="T7" s="138" t="s">
        <v>29</v>
      </c>
      <c r="U7" s="136" t="s">
        <v>31</v>
      </c>
      <c r="V7" s="137" t="s">
        <v>30</v>
      </c>
      <c r="W7" s="138" t="s">
        <v>29</v>
      </c>
      <c r="X7" s="136" t="s">
        <v>31</v>
      </c>
      <c r="Y7" s="137" t="s">
        <v>30</v>
      </c>
      <c r="Z7" s="138" t="s">
        <v>29</v>
      </c>
      <c r="AA7" s="136" t="s">
        <v>31</v>
      </c>
      <c r="AB7" s="137" t="s">
        <v>30</v>
      </c>
      <c r="AC7" s="138" t="s">
        <v>29</v>
      </c>
      <c r="AD7" s="136" t="s">
        <v>31</v>
      </c>
      <c r="AE7" s="137" t="s">
        <v>30</v>
      </c>
      <c r="AF7" s="138" t="s">
        <v>29</v>
      </c>
      <c r="AG7" s="136" t="s">
        <v>31</v>
      </c>
      <c r="AH7" s="137" t="s">
        <v>30</v>
      </c>
      <c r="AI7" s="138" t="s">
        <v>29</v>
      </c>
      <c r="AJ7" s="136" t="s">
        <v>31</v>
      </c>
      <c r="AK7" s="137" t="s">
        <v>30</v>
      </c>
      <c r="AL7" s="138" t="s">
        <v>29</v>
      </c>
      <c r="AM7" s="136" t="s">
        <v>31</v>
      </c>
      <c r="AN7" s="137" t="s">
        <v>30</v>
      </c>
      <c r="AO7" s="138" t="s">
        <v>29</v>
      </c>
      <c r="AP7" s="136" t="s">
        <v>31</v>
      </c>
      <c r="AQ7" s="137" t="s">
        <v>30</v>
      </c>
      <c r="AR7" s="138" t="s">
        <v>29</v>
      </c>
      <c r="AS7" s="136" t="s">
        <v>31</v>
      </c>
      <c r="AT7" s="137" t="s">
        <v>30</v>
      </c>
      <c r="AU7" s="138" t="s">
        <v>29</v>
      </c>
      <c r="AV7" s="136" t="s">
        <v>31</v>
      </c>
      <c r="AW7" s="137" t="s">
        <v>30</v>
      </c>
      <c r="AX7" s="138" t="s">
        <v>29</v>
      </c>
      <c r="AY7" s="156" t="s">
        <v>207</v>
      </c>
      <c r="AZ7" s="139" t="s">
        <v>30</v>
      </c>
      <c r="BA7" s="136" t="s">
        <v>227</v>
      </c>
      <c r="BB7" s="137" t="s">
        <v>30</v>
      </c>
      <c r="BC7" s="138" t="s">
        <v>29</v>
      </c>
      <c r="BD7" s="136" t="s">
        <v>31</v>
      </c>
      <c r="BE7" s="137" t="s">
        <v>30</v>
      </c>
      <c r="BF7" s="138" t="s">
        <v>29</v>
      </c>
      <c r="BG7" s="136" t="s">
        <v>31</v>
      </c>
      <c r="BH7" s="137" t="s">
        <v>30</v>
      </c>
      <c r="BI7" s="138" t="s">
        <v>29</v>
      </c>
      <c r="BJ7" s="136" t="s">
        <v>31</v>
      </c>
      <c r="BK7" s="137" t="s">
        <v>30</v>
      </c>
      <c r="BL7" s="138" t="s">
        <v>29</v>
      </c>
      <c r="BM7" s="136" t="s">
        <v>31</v>
      </c>
      <c r="BN7" s="137" t="s">
        <v>30</v>
      </c>
      <c r="BO7" s="138" t="s">
        <v>29</v>
      </c>
      <c r="BP7" s="136" t="s">
        <v>31</v>
      </c>
      <c r="BQ7" s="137" t="s">
        <v>30</v>
      </c>
      <c r="BR7" s="138" t="s">
        <v>29</v>
      </c>
      <c r="BS7" s="136" t="s">
        <v>31</v>
      </c>
      <c r="BT7" s="137" t="s">
        <v>30</v>
      </c>
      <c r="BU7" s="138" t="s">
        <v>29</v>
      </c>
      <c r="BV7" s="136" t="s">
        <v>31</v>
      </c>
      <c r="BW7" s="137" t="s">
        <v>30</v>
      </c>
      <c r="BX7" s="138" t="s">
        <v>29</v>
      </c>
      <c r="BY7" s="136" t="s">
        <v>31</v>
      </c>
      <c r="BZ7" s="137" t="s">
        <v>30</v>
      </c>
      <c r="CA7" s="138" t="s">
        <v>29</v>
      </c>
      <c r="CB7" s="136" t="s">
        <v>31</v>
      </c>
      <c r="CC7" s="137" t="s">
        <v>30</v>
      </c>
      <c r="CD7" s="138" t="s">
        <v>29</v>
      </c>
      <c r="CE7" s="136" t="s">
        <v>31</v>
      </c>
      <c r="CF7" s="137" t="s">
        <v>30</v>
      </c>
      <c r="CG7" s="138" t="s">
        <v>29</v>
      </c>
      <c r="CH7" s="136" t="s">
        <v>31</v>
      </c>
      <c r="CI7" s="137" t="s">
        <v>30</v>
      </c>
      <c r="CJ7" s="138" t="s">
        <v>29</v>
      </c>
      <c r="CK7" s="136" t="s">
        <v>31</v>
      </c>
      <c r="CL7" s="137" t="s">
        <v>30</v>
      </c>
      <c r="CM7" s="138" t="s">
        <v>29</v>
      </c>
      <c r="CN7" s="136" t="s">
        <v>31</v>
      </c>
      <c r="CO7" s="137" t="s">
        <v>30</v>
      </c>
      <c r="CP7" s="138" t="s">
        <v>29</v>
      </c>
      <c r="CQ7" s="136" t="s">
        <v>31</v>
      </c>
      <c r="CR7" s="137" t="s">
        <v>30</v>
      </c>
      <c r="CS7" s="138" t="s">
        <v>29</v>
      </c>
    </row>
    <row r="8" spans="1:97" x14ac:dyDescent="0.25">
      <c r="B8" s="90">
        <v>1</v>
      </c>
      <c r="C8" s="125" t="s">
        <v>1</v>
      </c>
      <c r="D8" s="126">
        <f ca="1">'Model - Absolute - 26 areas'!D12</f>
        <v>14424.800000000001</v>
      </c>
      <c r="E8" s="56">
        <f ca="1">'Model - Absolute - 26 areas'!E12-'Model - Absolute - 26 areas'!D12</f>
        <v>-440.10783886914214</v>
      </c>
      <c r="F8" s="174">
        <f ca="1">'Model - Absolute - 26 areas'!F12-'Model - Absolute - 26 areas'!E12</f>
        <v>601.39513974634065</v>
      </c>
      <c r="G8" s="133">
        <f ca="1">'Model - Absolute - 26 areas'!G12-'Model - Absolute - 26 areas'!E12</f>
        <v>355.52922858916463</v>
      </c>
      <c r="H8" s="135">
        <f ca="1">'Model - Absolute - 26 areas'!H12-'Model - Absolute - 26 areas'!E12</f>
        <v>609.5682188011815</v>
      </c>
      <c r="I8" s="134">
        <f ca="1">'Model - Absolute - 26 areas'!I12-'Model - Absolute - 26 areas'!F12</f>
        <v>124.71893600591284</v>
      </c>
      <c r="J8" s="133">
        <f ca="1">'Model - Absolute - 26 areas'!J12-'Model - Absolute - 26 areas'!G12</f>
        <v>544.79535263806429</v>
      </c>
      <c r="K8" s="135">
        <f ca="1">'Model - Absolute - 26 areas'!K12-'Model - Absolute - 26 areas'!H12</f>
        <v>643.37719342389937</v>
      </c>
      <c r="L8" s="134">
        <f ca="1">'Model - Absolute - 26 areas'!L12-'Model - Absolute - 26 areas'!I12</f>
        <v>125.78535036896574</v>
      </c>
      <c r="M8" s="133">
        <f ca="1">'Model - Absolute - 26 areas'!M12-'Model - Absolute - 26 areas'!J12</f>
        <v>674.56493362097353</v>
      </c>
      <c r="N8" s="135">
        <f ca="1">'Model - Absolute - 26 areas'!N12-'Model - Absolute - 26 areas'!K12</f>
        <v>784.0517818645767</v>
      </c>
      <c r="O8" s="134">
        <f ca="1">'Model - Absolute - 26 areas'!O12-'Model - Absolute - 26 areas'!L12</f>
        <v>98.939867130015045</v>
      </c>
      <c r="P8" s="133">
        <f ca="1">'Model - Absolute - 26 areas'!P12-'Model - Absolute - 26 areas'!M12</f>
        <v>275.35310681197006</v>
      </c>
      <c r="Q8" s="135">
        <f ca="1">'Model - Absolute - 26 areas'!Q12-'Model - Absolute - 26 areas'!N12</f>
        <v>372.92357802969309</v>
      </c>
      <c r="R8" s="134">
        <f ca="1">'Model - Absolute - 26 areas'!R12-'Model - Absolute - 26 areas'!O12</f>
        <v>99.59966134555907</v>
      </c>
      <c r="S8" s="133">
        <f ca="1">'Model - Absolute - 26 areas'!S12-'Model - Absolute - 26 areas'!P12</f>
        <v>276.78933894108013</v>
      </c>
      <c r="T8" s="135">
        <f ca="1">'Model - Absolute - 26 areas'!T12-'Model - Absolute - 26 areas'!Q12</f>
        <v>378.02623205910641</v>
      </c>
      <c r="U8" s="134">
        <f ca="1">'Model - Absolute - 26 areas'!U12-'Model - Absolute - 26 areas'!R12</f>
        <v>100.26385549026418</v>
      </c>
      <c r="V8" s="133">
        <f ca="1">'Model - Absolute - 26 areas'!V12-'Model - Absolute - 26 areas'!S12</f>
        <v>278.22017999704076</v>
      </c>
      <c r="W8" s="135">
        <f ca="1">'Model - Absolute - 26 areas'!W12-'Model - Absolute - 26 areas'!T12</f>
        <v>383.1761812680852</v>
      </c>
      <c r="X8" s="134">
        <f ca="1">'Model - Absolute - 26 areas'!X12-'Model - Absolute - 26 areas'!U12</f>
        <v>100.93247890567909</v>
      </c>
      <c r="Y8" s="133">
        <f ca="1">'Model - Absolute - 26 areas'!Y12-'Model - Absolute - 26 areas'!V12</f>
        <v>279.6455190200395</v>
      </c>
      <c r="Z8" s="135">
        <f ca="1">'Model - Absolute - 26 areas'!Z12-'Model - Absolute - 26 areas'!W12</f>
        <v>388.3736571558693</v>
      </c>
      <c r="AA8" s="134">
        <f ca="1">'Model - Absolute - 26 areas'!AA12-'Model - Absolute - 26 areas'!X12</f>
        <v>101.60556112899758</v>
      </c>
      <c r="AB8" s="133">
        <f ca="1">'Model - Absolute - 26 areas'!AB12-'Model - Absolute - 26 areas'!Y12</f>
        <v>281.06524524947235</v>
      </c>
      <c r="AC8" s="135">
        <f ca="1">'Model - Absolute - 26 areas'!AC12-'Model - Absolute - 26 areas'!Z12</f>
        <v>393.61889036608409</v>
      </c>
      <c r="AD8" s="134">
        <f ca="1">'Model - Absolute - 26 areas'!AD12-'Model - Absolute - 26 areas'!AA12</f>
        <v>89.09201851015132</v>
      </c>
      <c r="AE8" s="133">
        <f ca="1">'Model - Absolute - 26 areas'!AE12-'Model - Absolute - 26 areas'!AB12</f>
        <v>259.68782437729169</v>
      </c>
      <c r="AF8" s="135">
        <f ca="1">'Model - Absolute - 26 areas'!AF12-'Model - Absolute - 26 areas'!AC12</f>
        <v>369.41025026140778</v>
      </c>
      <c r="AG8" s="134">
        <f ca="1">'Model - Absolute - 26 areas'!AG12-'Model - Absolute - 26 areas'!AD12</f>
        <v>89.609518994509926</v>
      </c>
      <c r="AH8" s="133">
        <f ca="1">'Model - Absolute - 26 areas'!AH12-'Model - Absolute - 26 areas'!AE12</f>
        <v>261.02032597822108</v>
      </c>
      <c r="AI8" s="135">
        <f ca="1">'Model - Absolute - 26 areas'!AI12-'Model - Absolute - 26 areas'!AF12</f>
        <v>374.18863449652781</v>
      </c>
      <c r="AJ8" s="134">
        <f ca="1">'Model - Absolute - 26 areas'!AJ12-'Model - Absolute - 26 areas'!AG12</f>
        <v>90.130025435571952</v>
      </c>
      <c r="AK8" s="133">
        <f ca="1">'Model - Absolute - 26 areas'!AK12-'Model - Absolute - 26 areas'!AH12</f>
        <v>262.34837036012323</v>
      </c>
      <c r="AL8" s="135">
        <f ca="1">'Model - Absolute - 26 areas'!AL12-'Model - Absolute - 26 areas'!AI12</f>
        <v>379.00930150171553</v>
      </c>
      <c r="AM8" s="134">
        <f ca="1">'Model - Absolute - 26 areas'!AM12-'Model - Absolute - 26 areas'!AJ12</f>
        <v>90.653555293765749</v>
      </c>
      <c r="AN8" s="133">
        <f ca="1">'Model - Absolute - 26 areas'!AN12-'Model - Absolute - 26 areas'!AK12</f>
        <v>263.67186699824379</v>
      </c>
      <c r="AO8" s="135">
        <f ca="1">'Model - Absolute - 26 areas'!AO12-'Model - Absolute - 26 areas'!AL12</f>
        <v>383.87245247613464</v>
      </c>
      <c r="AP8" s="134">
        <f ca="1">'Model - Absolute - 26 areas'!AP12-'Model - Absolute - 26 areas'!AM12</f>
        <v>91.180126130941062</v>
      </c>
      <c r="AQ8" s="133">
        <f ca="1">'Model - Absolute - 26 areas'!AQ12-'Model - Absolute - 26 areas'!AN12</f>
        <v>264.99072571011857</v>
      </c>
      <c r="AR8" s="135">
        <f ca="1">'Model - Absolute - 26 areas'!AR12-'Model - Absolute - 26 areas'!AO12</f>
        <v>388.77828822799711</v>
      </c>
      <c r="AS8" s="134">
        <f ca="1">'Model - Absolute - 26 areas'!AS12-'Model - Absolute - 26 areas'!AP12</f>
        <v>76.128353197827892</v>
      </c>
      <c r="AT8" s="133">
        <f ca="1">'Model - Absolute - 26 areas'!AT12-'Model - Absolute - 26 areas'!AQ12</f>
        <v>242.57615586069733</v>
      </c>
      <c r="AU8" s="135">
        <f ca="1">'Model - Absolute - 26 areas'!AU12-'Model - Absolute - 26 areas'!AR12</f>
        <v>361.46904918696237</v>
      </c>
      <c r="AV8" s="134">
        <f ca="1">'Model - Absolute - 26 areas'!AV12-'Model - Absolute - 26 areas'!AS12</f>
        <v>76.495423539769035</v>
      </c>
      <c r="AW8" s="133">
        <f ca="1">'Model - Absolute - 26 areas'!AW12-'Model - Absolute - 26 areas'!AT12</f>
        <v>243.7488619056021</v>
      </c>
      <c r="AX8" s="135">
        <f ca="1">'Model - Absolute - 26 areas'!AX12-'Model - Absolute - 26 areas'!AU12</f>
        <v>365.80960829984542</v>
      </c>
      <c r="AY8" s="126">
        <f ca="1">'Model - Absolute - 26 areas'!AY12</f>
        <v>3114.4550797132806</v>
      </c>
      <c r="AZ8" s="56">
        <f ca="1">'Model - Absolute - 26 areas'!AZ12-'Model - Absolute - 26 areas'!AY12</f>
        <v>-315.61504064699739</v>
      </c>
      <c r="BA8" s="174">
        <f ca="1">'Model - Absolute - 26 areas'!BA12-'Model - Absolute - 26 areas'!AZ12</f>
        <v>284.57047340327654</v>
      </c>
      <c r="BB8" s="133">
        <f ca="1">'Model - Absolute - 26 areas'!BB12-'Model - Absolute - 26 areas'!AZ12</f>
        <v>232.59590891027847</v>
      </c>
      <c r="BC8" s="135">
        <f ca="1">'Model - Absolute - 26 areas'!BC12-'Model - Absolute - 26 areas'!AZ12</f>
        <v>286.29821281392879</v>
      </c>
      <c r="BD8" s="134">
        <f ca="1">'Model - Absolute - 26 areas'!BD12-'Model - Absolute - 26 areas'!BA12</f>
        <v>-14.393911863780886</v>
      </c>
      <c r="BE8" s="133">
        <f ca="1">'Model - Absolute - 26 areas'!BE12-'Model - Absolute - 26 areas'!BB12</f>
        <v>73.925019123701531</v>
      </c>
      <c r="BF8" s="135">
        <f ca="1">'Model - Absolute - 26 areas'!BF12-'Model - Absolute - 26 areas'!BC12</f>
        <v>93.787628429125107</v>
      </c>
      <c r="BG8" s="134">
        <f ca="1">'Model - Absolute - 26 areas'!BG12-'Model - Absolute - 26 areas'!BD12</f>
        <v>-17.684509250517749</v>
      </c>
      <c r="BH8" s="133">
        <f ca="1">'Model - Absolute - 26 areas'!BH12-'Model - Absolute - 26 areas'!BE12</f>
        <v>94.663150081195454</v>
      </c>
      <c r="BI8" s="135">
        <f ca="1">'Model - Absolute - 26 areas'!BI12-'Model - Absolute - 26 areas'!BF12</f>
        <v>116.1365064799943</v>
      </c>
      <c r="BJ8" s="134">
        <f ca="1">'Model - Absolute - 26 areas'!BJ12-'Model - Absolute - 26 areas'!BG12</f>
        <v>-26.232703404986751</v>
      </c>
      <c r="BK8" s="133">
        <f ca="1">'Model - Absolute - 26 areas'!BK12-'Model - Absolute - 26 areas'!BH12</f>
        <v>7.2438441872081967</v>
      </c>
      <c r="BL8" s="135">
        <f ca="1">'Model - Absolute - 26 areas'!BL12-'Model - Absolute - 26 areas'!BI12</f>
        <v>25.564917403822164</v>
      </c>
      <c r="BM8" s="134">
        <f ca="1">'Model - Absolute - 26 areas'!BM12-'Model - Absolute - 26 areas'!BJ12</f>
        <v>-27.925791301845038</v>
      </c>
      <c r="BN8" s="133">
        <f ca="1">'Model - Absolute - 26 areas'!BN12-'Model - Absolute - 26 areas'!BK12</f>
        <v>4.5187375597670325</v>
      </c>
      <c r="BO8" s="135">
        <f ca="1">'Model - Absolute - 26 areas'!BO12-'Model - Absolute - 26 areas'!BL12</f>
        <v>22.909301203686027</v>
      </c>
      <c r="BP8" s="134">
        <f ca="1">'Model - Absolute - 26 areas'!BP12-'Model - Absolute - 26 areas'!BM12</f>
        <v>-31.120646045570084</v>
      </c>
      <c r="BQ8" s="133">
        <f ca="1">'Model - Absolute - 26 areas'!BQ12-'Model - Absolute - 26 areas'!BN12</f>
        <v>0.11776400798589748</v>
      </c>
      <c r="BR8" s="135">
        <f ca="1">'Model - Absolute - 26 areas'!BR12-'Model - Absolute - 26 areas'!BO12</f>
        <v>18.454067821719491</v>
      </c>
      <c r="BS8" s="134">
        <f ca="1">'Model - Absolute - 26 areas'!BS12-'Model - Absolute - 26 areas'!BP12</f>
        <v>-33.188120705031452</v>
      </c>
      <c r="BT8" s="133">
        <f ca="1">'Model - Absolute - 26 areas'!BT12-'Model - Absolute - 26 areas'!BQ12</f>
        <v>-3.1486867075782357</v>
      </c>
      <c r="BU8" s="135">
        <f ca="1">'Model - Absolute - 26 areas'!BU12-'Model - Absolute - 26 areas'!BR12</f>
        <v>15.118086524729733</v>
      </c>
      <c r="BV8" s="134">
        <f ca="1">'Model - Absolute - 26 areas'!BV12-'Model - Absolute - 26 areas'!BS12</f>
        <v>-36.201860210003815</v>
      </c>
      <c r="BW8" s="133">
        <f ca="1">'Model - Absolute - 26 areas'!BW12-'Model - Absolute - 26 areas'!BT12</f>
        <v>-7.5203290791214386</v>
      </c>
      <c r="BX8" s="135">
        <f ca="1">'Model - Absolute - 26 areas'!BX12-'Model - Absolute - 26 areas'!BU12</f>
        <v>10.556569482723262</v>
      </c>
      <c r="BY8" s="134">
        <f ca="1">'Model - Absolute - 26 areas'!BY12-'Model - Absolute - 26 areas'!BV12</f>
        <v>-43.215730753527623</v>
      </c>
      <c r="BZ8" s="133">
        <f ca="1">'Model - Absolute - 26 areas'!BZ12-'Model - Absolute - 26 areas'!BW12</f>
        <v>-17.938258812233926</v>
      </c>
      <c r="CA8" s="135">
        <f ca="1">'Model - Absolute - 26 areas'!CA12-'Model - Absolute - 26 areas'!BX12</f>
        <v>-1.4854944353078281</v>
      </c>
      <c r="CB8" s="134">
        <f ca="1">'Model - Absolute - 26 areas'!CB12-'Model - Absolute - 26 areas'!BY12</f>
        <v>-51.83561868333345</v>
      </c>
      <c r="CC8" s="133">
        <f ca="1">'Model - Absolute - 26 areas'!CC12-'Model - Absolute - 26 areas'!BZ12</f>
        <v>-28.748819310942963</v>
      </c>
      <c r="CD8" s="135">
        <f ca="1">'Model - Absolute - 26 areas'!CD12-'Model - Absolute - 26 areas'!CA12</f>
        <v>-13.151608223783114</v>
      </c>
      <c r="CE8" s="134">
        <f ca="1">'Model - Absolute - 26 areas'!CE12-'Model - Absolute - 26 areas'!CB12</f>
        <v>-56.900118510136508</v>
      </c>
      <c r="CF8" s="133">
        <f ca="1">'Model - Absolute - 26 areas'!CF12-'Model - Absolute - 26 areas'!CC12</f>
        <v>-35.77753544224197</v>
      </c>
      <c r="CG8" s="135">
        <f ca="1">'Model - Absolute - 26 areas'!CG12-'Model - Absolute - 26 areas'!CD12</f>
        <v>-20.934139735160898</v>
      </c>
      <c r="CH8" s="134">
        <f ca="1">'Model - Absolute - 26 areas'!CH12-'Model - Absolute - 26 areas'!CE12</f>
        <v>-60.790247031567105</v>
      </c>
      <c r="CI8" s="133">
        <f ca="1">'Model - Absolute - 26 areas'!CI12-'Model - Absolute - 26 areas'!CF12</f>
        <v>-41.604921195390943</v>
      </c>
      <c r="CJ8" s="135">
        <f ca="1">'Model - Absolute - 26 areas'!CJ12-'Model - Absolute - 26 areas'!CG12</f>
        <v>-27.538491415343287</v>
      </c>
      <c r="CK8" s="134">
        <f ca="1">'Model - Absolute - 26 areas'!CK12-'Model - Absolute - 26 areas'!CH12</f>
        <v>-67.178000510390575</v>
      </c>
      <c r="CL8" s="133">
        <f ca="1">'Model - Absolute - 26 areas'!CL12-'Model - Absolute - 26 areas'!CI12</f>
        <v>-50.428284008439277</v>
      </c>
      <c r="CM8" s="135">
        <f ca="1">'Model - Absolute - 26 areas'!CM12-'Model - Absolute - 26 areas'!CJ12</f>
        <v>-37.497240148734363</v>
      </c>
      <c r="CN8" s="134">
        <f ca="1">'Model - Absolute - 26 areas'!CN12-'Model - Absolute - 26 areas'!CK12</f>
        <v>-76.807779196952652</v>
      </c>
      <c r="CO8" s="133">
        <f ca="1">'Model - Absolute - 26 areas'!CO12-'Model - Absolute - 26 areas'!CL12</f>
        <v>-64.103542166963962</v>
      </c>
      <c r="CP8" s="135">
        <f ca="1">'Model - Absolute - 26 areas'!CP12-'Model - Absolute - 26 areas'!CM12</f>
        <v>-53.922397567304415</v>
      </c>
      <c r="CQ8" s="134">
        <f ca="1">'Model - Absolute - 26 areas'!CQ12-'Model - Absolute - 26 areas'!CN12</f>
        <v>-82.440547438005069</v>
      </c>
      <c r="CR8" s="133">
        <f ca="1">'Model - Absolute - 26 areas'!CR12-'Model - Absolute - 26 areas'!CO12</f>
        <v>-72.339158886256428</v>
      </c>
      <c r="CS8" s="135">
        <f ca="1">'Model - Absolute - 26 areas'!CS12-'Model - Absolute - 26 areas'!CP12</f>
        <v>-63.558078416972421</v>
      </c>
    </row>
    <row r="9" spans="1:97" x14ac:dyDescent="0.25">
      <c r="B9" s="90">
        <v>1</v>
      </c>
      <c r="C9" s="125" t="s">
        <v>17</v>
      </c>
      <c r="D9" s="126">
        <f ca="1">'Model - Absolute - 26 areas'!D13</f>
        <v>4381.6207325214145</v>
      </c>
      <c r="E9" s="56">
        <f ca="1">'Model - Absolute - 26 areas'!E13-'Model - Absolute - 26 areas'!D13</f>
        <v>-132.55352231765391</v>
      </c>
      <c r="F9" s="174">
        <f ca="1">'Model - Absolute - 26 areas'!F13-'Model - Absolute - 26 areas'!E13</f>
        <v>184.26076950920833</v>
      </c>
      <c r="G9" s="133">
        <f ca="1">'Model - Absolute - 26 areas'!G13-'Model - Absolute - 26 areas'!E13</f>
        <v>109.47475263613069</v>
      </c>
      <c r="H9" s="135">
        <f ca="1">'Model - Absolute - 26 areas'!H13-'Model - Absolute - 26 areas'!E13</f>
        <v>187.14735741841105</v>
      </c>
      <c r="I9" s="134">
        <f ca="1">'Model - Absolute - 26 areas'!I13-'Model - Absolute - 26 areas'!F13</f>
        <v>39.491424402466691</v>
      </c>
      <c r="J9" s="133">
        <f ca="1">'Model - Absolute - 26 areas'!J13-'Model - Absolute - 26 areas'!G13</f>
        <v>167.39640785568554</v>
      </c>
      <c r="K9" s="135">
        <f ca="1">'Model - Absolute - 26 areas'!K13-'Model - Absolute - 26 areas'!H13</f>
        <v>197.8573370242957</v>
      </c>
      <c r="L9" s="134">
        <f ca="1">'Model - Absolute - 26 areas'!L13-'Model - Absolute - 26 areas'!I13</f>
        <v>40.033194020382325</v>
      </c>
      <c r="M9" s="133">
        <f ca="1">'Model - Absolute - 26 areas'!M13-'Model - Absolute - 26 areas'!J13</f>
        <v>207.32503383318181</v>
      </c>
      <c r="N9" s="135">
        <f ca="1">'Model - Absolute - 26 areas'!N13-'Model - Absolute - 26 areas'!K13</f>
        <v>241.33447153898669</v>
      </c>
      <c r="O9" s="134">
        <f ca="1">'Model - Absolute - 26 areas'!O13-'Model - Absolute - 26 areas'!L13</f>
        <v>21.507444552403285</v>
      </c>
      <c r="P9" s="133">
        <f ca="1">'Model - Absolute - 26 areas'!P13-'Model - Absolute - 26 areas'!M13</f>
        <v>73.548048622769784</v>
      </c>
      <c r="Q9" s="135">
        <f ca="1">'Model - Absolute - 26 areas'!Q13-'Model - Absolute - 26 areas'!N13</f>
        <v>101.78551325898297</v>
      </c>
      <c r="R9" s="134">
        <f ca="1">'Model - Absolute - 26 areas'!R13-'Model - Absolute - 26 areas'!O13</f>
        <v>21.67195205252392</v>
      </c>
      <c r="S9" s="133">
        <f ca="1">'Model - Absolute - 26 areas'!S13-'Model - Absolute - 26 areas'!P13</f>
        <v>73.74857386513213</v>
      </c>
      <c r="T9" s="135">
        <f ca="1">'Model - Absolute - 26 areas'!T13-'Model - Absolute - 26 areas'!Q13</f>
        <v>102.96200109982965</v>
      </c>
      <c r="U9" s="134">
        <f ca="1">'Model - Absolute - 26 areas'!U13-'Model - Absolute - 26 areas'!R13</f>
        <v>21.838054155617101</v>
      </c>
      <c r="V9" s="133">
        <f ca="1">'Model - Absolute - 26 areas'!V13-'Model - Absolute - 26 areas'!S13</f>
        <v>73.950726445737018</v>
      </c>
      <c r="W9" s="135">
        <f ca="1">'Model - Absolute - 26 areas'!W13-'Model - Absolute - 26 areas'!T13</f>
        <v>104.15274595430128</v>
      </c>
      <c r="X9" s="134">
        <f ca="1">'Model - Absolute - 26 areas'!X13-'Model - Absolute - 26 areas'!U13</f>
        <v>22.00576766382801</v>
      </c>
      <c r="Y9" s="133">
        <f ca="1">'Model - Absolute - 26 areas'!Y13-'Model - Absolute - 26 areas'!V13</f>
        <v>74.154539600586759</v>
      </c>
      <c r="Z9" s="135">
        <f ca="1">'Model - Absolute - 26 areas'!Z13-'Model - Absolute - 26 areas'!W13</f>
        <v>105.35796591122926</v>
      </c>
      <c r="AA9" s="134">
        <f ca="1">'Model - Absolute - 26 areas'!AA13-'Model - Absolute - 26 areas'!X13</f>
        <v>22.175109561916543</v>
      </c>
      <c r="AB9" s="133">
        <f ca="1">'Model - Absolute - 26 areas'!AB13-'Model - Absolute - 26 areas'!Y13</f>
        <v>74.360046672441058</v>
      </c>
      <c r="AC9" s="135">
        <f ca="1">'Model - Absolute - 26 areas'!AC13-'Model - Absolute - 26 areas'!Z13</f>
        <v>106.57788244055337</v>
      </c>
      <c r="AD9" s="134">
        <f ca="1">'Model - Absolute - 26 areas'!AD13-'Model - Absolute - 26 areas'!AA13</f>
        <v>17.089073662862575</v>
      </c>
      <c r="AE9" s="133">
        <f ca="1">'Model - Absolute - 26 areas'!AE13-'Model - Absolute - 26 areas'!AB13</f>
        <v>66.863886965767961</v>
      </c>
      <c r="AF9" s="135">
        <f ca="1">'Model - Absolute - 26 areas'!AF13-'Model - Absolute - 26 areas'!AC13</f>
        <v>98.291170834350851</v>
      </c>
      <c r="AG9" s="134">
        <f ca="1">'Model - Absolute - 26 areas'!AG13-'Model - Absolute - 26 areas'!AD13</f>
        <v>17.207984240807491</v>
      </c>
      <c r="AH9" s="133">
        <f ca="1">'Model - Absolute - 26 areas'!AH13-'Model - Absolute - 26 areas'!AE13</f>
        <v>67.03219747037474</v>
      </c>
      <c r="AI9" s="135">
        <f ca="1">'Model - Absolute - 26 areas'!AI13-'Model - Absolute - 26 areas'!AF13</f>
        <v>99.345870024102624</v>
      </c>
      <c r="AJ9" s="134">
        <f ca="1">'Model - Absolute - 26 areas'!AJ13-'Model - Absolute - 26 areas'!AG13</f>
        <v>17.327934075023222</v>
      </c>
      <c r="AK9" s="133">
        <f ca="1">'Model - Absolute - 26 areas'!AK13-'Model - Absolute - 26 areas'!AH13</f>
        <v>67.201258153188064</v>
      </c>
      <c r="AL9" s="135">
        <f ca="1">'Model - Absolute - 26 areas'!AL13-'Model - Absolute - 26 areas'!AI13</f>
        <v>100.41143472156273</v>
      </c>
      <c r="AM9" s="134">
        <f ca="1">'Model - Absolute - 26 areas'!AM13-'Model - Absolute - 26 areas'!AJ13</f>
        <v>17.448932839629379</v>
      </c>
      <c r="AN9" s="133">
        <f ca="1">'Model - Absolute - 26 areas'!AN13-'Model - Absolute - 26 areas'!AK13</f>
        <v>67.371091048375092</v>
      </c>
      <c r="AO9" s="135">
        <f ca="1">'Model - Absolute - 26 areas'!AO13-'Model - Absolute - 26 areas'!AL13</f>
        <v>101.48800354291143</v>
      </c>
      <c r="AP9" s="134">
        <f ca="1">'Model - Absolute - 26 areas'!AP13-'Model - Absolute - 26 areas'!AM13</f>
        <v>17.570990300856465</v>
      </c>
      <c r="AQ9" s="133">
        <f ca="1">'Model - Absolute - 26 areas'!AQ13-'Model - Absolute - 26 areas'!AN13</f>
        <v>67.541718294417478</v>
      </c>
      <c r="AR9" s="135">
        <f ca="1">'Model - Absolute - 26 areas'!AR13-'Model - Absolute - 26 areas'!AO13</f>
        <v>102.57571701926008</v>
      </c>
      <c r="AS9" s="134">
        <f ca="1">'Model - Absolute - 26 areas'!AS13-'Model - Absolute - 26 areas'!AP13</f>
        <v>13.140956922382429</v>
      </c>
      <c r="AT9" s="133">
        <f ca="1">'Model - Absolute - 26 areas'!AT13-'Model - Absolute - 26 areas'!AQ13</f>
        <v>60.598338811186295</v>
      </c>
      <c r="AU9" s="135">
        <f ca="1">'Model - Absolute - 26 areas'!AU13-'Model - Absolute - 26 areas'!AR13</f>
        <v>94.291059406259592</v>
      </c>
      <c r="AV9" s="134">
        <f ca="1">'Model - Absolute - 26 areas'!AV13-'Model - Absolute - 26 areas'!AS13</f>
        <v>13.231287125589915</v>
      </c>
      <c r="AW9" s="133">
        <f ca="1">'Model - Absolute - 26 areas'!AW13-'Model - Absolute - 26 areas'!AT13</f>
        <v>60.744325554470379</v>
      </c>
      <c r="AX9" s="135">
        <f ca="1">'Model - Absolute - 26 areas'!AX13-'Model - Absolute - 26 areas'!AU13</f>
        <v>95.236424828225609</v>
      </c>
      <c r="AY9" s="126">
        <f ca="1">'Model - Absolute - 26 areas'!AY13</f>
        <v>946.03467277039169</v>
      </c>
      <c r="AZ9" s="56">
        <f ca="1">'Model - Absolute - 26 areas'!AZ13-'Model - Absolute - 26 areas'!AY13</f>
        <v>-95.643452171633498</v>
      </c>
      <c r="BA9" s="174">
        <f ca="1">'Model - Absolute - 26 areas'!BA13-'Model - Absolute - 26 areas'!AZ13</f>
        <v>86.787463163151756</v>
      </c>
      <c r="BB9" s="133">
        <f ca="1">'Model - Absolute - 26 areas'!BB13-'Model - Absolute - 26 areas'!AZ13</f>
        <v>70.97815214947741</v>
      </c>
      <c r="BC9" s="135">
        <f ca="1">'Model - Absolute - 26 areas'!BC13-'Model - Absolute - 26 areas'!AZ13</f>
        <v>87.397670364082728</v>
      </c>
      <c r="BD9" s="134">
        <f ca="1">'Model - Absolute - 26 areas'!BD13-'Model - Absolute - 26 areas'!BA13</f>
        <v>-4.0444434151760333</v>
      </c>
      <c r="BE9" s="133">
        <f ca="1">'Model - Absolute - 26 areas'!BE13-'Model - Absolute - 26 areas'!BB13</f>
        <v>22.846720463417682</v>
      </c>
      <c r="BF9" s="135">
        <f ca="1">'Model - Absolute - 26 areas'!BF13-'Model - Absolute - 26 areas'!BC13</f>
        <v>28.986374426976113</v>
      </c>
      <c r="BG9" s="134">
        <f ca="1">'Model - Absolute - 26 areas'!BG13-'Model - Absolute - 26 areas'!BD13</f>
        <v>-5.0092141055685033</v>
      </c>
      <c r="BH9" s="133">
        <f ca="1">'Model - Absolute - 26 areas'!BH13-'Model - Absolute - 26 areas'!BE13</f>
        <v>29.239193883099119</v>
      </c>
      <c r="BI9" s="135">
        <f ca="1">'Model - Absolute - 26 areas'!BI13-'Model - Absolute - 26 areas'!BF13</f>
        <v>35.913515693496947</v>
      </c>
      <c r="BJ9" s="134">
        <f ca="1">'Model - Absolute - 26 areas'!BJ13-'Model - Absolute - 26 areas'!BG13</f>
        <v>-9.7184846475100812</v>
      </c>
      <c r="BK9" s="133">
        <f ca="1">'Model - Absolute - 26 areas'!BK13-'Model - Absolute - 26 areas'!BH13</f>
        <v>0.13460017067166063</v>
      </c>
      <c r="BL9" s="135">
        <f ca="1">'Model - Absolute - 26 areas'!BL13-'Model - Absolute - 26 areas'!BI13</f>
        <v>5.4106082458717992</v>
      </c>
      <c r="BM9" s="134">
        <f ca="1">'Model - Absolute - 26 areas'!BM13-'Model - Absolute - 26 areas'!BJ13</f>
        <v>-10.185742252686623</v>
      </c>
      <c r="BN9" s="133">
        <f ca="1">'Model - Absolute - 26 areas'!BN13-'Model - Absolute - 26 areas'!BK13</f>
        <v>-0.67614695687211679</v>
      </c>
      <c r="BO9" s="135">
        <f ca="1">'Model - Absolute - 26 areas'!BO13-'Model - Absolute - 26 areas'!BL13</f>
        <v>4.6023284312035457</v>
      </c>
      <c r="BP9" s="134">
        <f ca="1">'Model - Absolute - 26 areas'!BP13-'Model - Absolute - 26 areas'!BM13</f>
        <v>-11.104801256585688</v>
      </c>
      <c r="BQ9" s="133">
        <f ca="1">'Model - Absolute - 26 areas'!BQ13-'Model - Absolute - 26 areas'!BN13</f>
        <v>-1.9882198945819027</v>
      </c>
      <c r="BR9" s="135">
        <f ca="1">'Model - Absolute - 26 areas'!BR13-'Model - Absolute - 26 areas'!BO13</f>
        <v>3.2564402697087189</v>
      </c>
      <c r="BS9" s="134">
        <f ca="1">'Model - Absolute - 26 areas'!BS13-'Model - Absolute - 26 areas'!BP13</f>
        <v>-11.678608500221912</v>
      </c>
      <c r="BT9" s="133">
        <f ca="1">'Model - Absolute - 26 areas'!BT13-'Model - Absolute - 26 areas'!BQ13</f>
        <v>-2.9497646006725518</v>
      </c>
      <c r="BU9" s="135">
        <f ca="1">'Model - Absolute - 26 areas'!BU13-'Model - Absolute - 26 areas'!BR13</f>
        <v>2.257768685058295</v>
      </c>
      <c r="BV9" s="134">
        <f ca="1">'Model - Absolute - 26 areas'!BV13-'Model - Absolute - 26 areas'!BS13</f>
        <v>-12.534648915858611</v>
      </c>
      <c r="BW9" s="133">
        <f ca="1">'Model - Absolute - 26 areas'!BW13-'Model - Absolute - 26 areas'!BT13</f>
        <v>-4.2380393852960196</v>
      </c>
      <c r="BX9" s="135">
        <f ca="1">'Model - Absolute - 26 areas'!BX13-'Model - Absolute - 26 areas'!BU13</f>
        <v>0.89765070460089191</v>
      </c>
      <c r="BY9" s="134">
        <f ca="1">'Model - Absolute - 26 areas'!BY13-'Model - Absolute - 26 areas'!BV13</f>
        <v>-14.827953217228014</v>
      </c>
      <c r="BZ9" s="133">
        <f ca="1">'Model - Absolute - 26 areas'!BZ13-'Model - Absolute - 26 areas'!BW13</f>
        <v>-7.4933264003566364</v>
      </c>
      <c r="CA9" s="135">
        <f ca="1">'Model - Absolute - 26 areas'!CA13-'Model - Absolute - 26 areas'!BX13</f>
        <v>-2.8215924908784018</v>
      </c>
      <c r="CB9" s="134">
        <f ca="1">'Model - Absolute - 26 areas'!CB13-'Model - Absolute - 26 areas'!BY13</f>
        <v>-17.346175909238923</v>
      </c>
      <c r="CC9" s="133">
        <f ca="1">'Model - Absolute - 26 areas'!CC13-'Model - Absolute - 26 areas'!BZ13</f>
        <v>-10.69012887664212</v>
      </c>
      <c r="CD9" s="135">
        <f ca="1">'Model - Absolute - 26 areas'!CD13-'Model - Absolute - 26 areas'!CA13</f>
        <v>-6.2870233333302394</v>
      </c>
      <c r="CE9" s="134">
        <f ca="1">'Model - Absolute - 26 areas'!CE13-'Model - Absolute - 26 areas'!CB13</f>
        <v>-18.784256141457263</v>
      </c>
      <c r="CF9" s="133">
        <f ca="1">'Model - Absolute - 26 areas'!CF13-'Model - Absolute - 26 areas'!CC13</f>
        <v>-12.735260543113441</v>
      </c>
      <c r="CG9" s="135">
        <f ca="1">'Model - Absolute - 26 areas'!CG13-'Model - Absolute - 26 areas'!CD13</f>
        <v>-8.5683205125983477</v>
      </c>
      <c r="CH9" s="134">
        <f ca="1">'Model - Absolute - 26 areas'!CH13-'Model - Absolute - 26 areas'!CE13</f>
        <v>-19.862790643995027</v>
      </c>
      <c r="CI9" s="133">
        <f ca="1">'Model - Absolute - 26 areas'!CI13-'Model - Absolute - 26 areas'!CF13</f>
        <v>-14.408967252543675</v>
      </c>
      <c r="CJ9" s="135">
        <f ca="1">'Model - Absolute - 26 areas'!CJ13-'Model - Absolute - 26 areas'!CG13</f>
        <v>-10.482955534825351</v>
      </c>
      <c r="CK9" s="134">
        <f ca="1">'Model - Absolute - 26 areas'!CK13-'Model - Absolute - 26 areas'!CH13</f>
        <v>-21.679918001043802</v>
      </c>
      <c r="CL9" s="133">
        <f ca="1">'Model - Absolute - 26 areas'!CL13-'Model - Absolute - 26 areas'!CI13</f>
        <v>-16.964623082436447</v>
      </c>
      <c r="CM9" s="135">
        <f ca="1">'Model - Absolute - 26 areas'!CM13-'Model - Absolute - 26 areas'!CJ13</f>
        <v>-13.382429856188651</v>
      </c>
      <c r="CN9" s="134">
        <f ca="1">'Model - Absolute - 26 areas'!CN13-'Model - Absolute - 26 areas'!CK13</f>
        <v>-24.437734703979572</v>
      </c>
      <c r="CO9" s="133">
        <f ca="1">'Model - Absolute - 26 areas'!CO13-'Model - Absolute - 26 areas'!CL13</f>
        <v>-20.956549040860637</v>
      </c>
      <c r="CP9" s="135">
        <f ca="1">'Model - Absolute - 26 areas'!CP13-'Model - Absolute - 26 areas'!CM13</f>
        <v>-18.151413140070304</v>
      </c>
      <c r="CQ9" s="134">
        <f ca="1">'Model - Absolute - 26 areas'!CQ13-'Model - Absolute - 26 areas'!CN13</f>
        <v>-26.006962850711602</v>
      </c>
      <c r="CR9" s="133">
        <f ca="1">'Model - Absolute - 26 areas'!CR13-'Model - Absolute - 26 areas'!CO13</f>
        <v>-23.302311414575911</v>
      </c>
      <c r="CS9" s="135">
        <f ca="1">'Model - Absolute - 26 areas'!CS13-'Model - Absolute - 26 areas'!CP13</f>
        <v>-20.913402437882837</v>
      </c>
    </row>
    <row r="10" spans="1:97" x14ac:dyDescent="0.25">
      <c r="B10" s="90">
        <v>1</v>
      </c>
      <c r="C10" s="125" t="s">
        <v>19</v>
      </c>
      <c r="D10" s="126">
        <f ca="1">'Model - Absolute - 26 areas'!D14</f>
        <v>2712.4862948545415</v>
      </c>
      <c r="E10" s="56">
        <f ca="1">'Model - Absolute - 26 areas'!E14-'Model - Absolute - 26 areas'!D14</f>
        <v>-75.723707460864716</v>
      </c>
      <c r="F10" s="174">
        <f ca="1">'Model - Absolute - 26 areas'!F14-'Model - Absolute - 26 areas'!E14</f>
        <v>126.15631602840995</v>
      </c>
      <c r="G10" s="133">
        <f ca="1">'Model - Absolute - 26 areas'!G14-'Model - Absolute - 26 areas'!E14</f>
        <v>74.272382369453226</v>
      </c>
      <c r="H10" s="135">
        <f ca="1">'Model - Absolute - 26 areas'!H14-'Model - Absolute - 26 areas'!E14</f>
        <v>117.44764915930909</v>
      </c>
      <c r="I10" s="134">
        <f ca="1">'Model - Absolute - 26 areas'!I14-'Model - Absolute - 26 areas'!F14</f>
        <v>32.917624004554909</v>
      </c>
      <c r="J10" s="133">
        <f ca="1">'Model - Absolute - 26 areas'!J14-'Model - Absolute - 26 areas'!G14</f>
        <v>110.53301249008382</v>
      </c>
      <c r="K10" s="135">
        <f ca="1">'Model - Absolute - 26 areas'!K14-'Model - Absolute - 26 areas'!H14</f>
        <v>127.42693424815707</v>
      </c>
      <c r="L10" s="134">
        <f ca="1">'Model - Absolute - 26 areas'!L14-'Model - Absolute - 26 areas'!I14</f>
        <v>33.31713657984983</v>
      </c>
      <c r="M10" s="133">
        <f ca="1">'Model - Absolute - 26 areas'!M14-'Model - Absolute - 26 areas'!J14</f>
        <v>135.77582422383239</v>
      </c>
      <c r="N10" s="135">
        <f ca="1">'Model - Absolute - 26 areas'!N14-'Model - Absolute - 26 areas'!K14</f>
        <v>154.61018631886145</v>
      </c>
      <c r="O10" s="134">
        <f ca="1">'Model - Absolute - 26 areas'!O14-'Model - Absolute - 26 areas'!L14</f>
        <v>22.774331088048257</v>
      </c>
      <c r="P10" s="133">
        <f ca="1">'Model - Absolute - 26 areas'!P14-'Model - Absolute - 26 areas'!M14</f>
        <v>53.942651482107067</v>
      </c>
      <c r="Q10" s="135">
        <f ca="1">'Model - Absolute - 26 areas'!Q14-'Model - Absolute - 26 areas'!N14</f>
        <v>70.099733484343233</v>
      </c>
      <c r="R10" s="134">
        <f ca="1">'Model - Absolute - 26 areas'!R14-'Model - Absolute - 26 areas'!O14</f>
        <v>22.975122063711297</v>
      </c>
      <c r="S10" s="133">
        <f ca="1">'Model - Absolute - 26 areas'!S14-'Model - Absolute - 26 areas'!P14</f>
        <v>54.28817294580449</v>
      </c>
      <c r="T10" s="135">
        <f ca="1">'Model - Absolute - 26 areas'!T14-'Model - Absolute - 26 areas'!Q14</f>
        <v>71.053690011232902</v>
      </c>
      <c r="U10" s="134">
        <f ca="1">'Model - Absolute - 26 areas'!U14-'Model - Absolute - 26 areas'!R14</f>
        <v>23.177802268802225</v>
      </c>
      <c r="V10" s="133">
        <f ca="1">'Model - Absolute - 26 areas'!V14-'Model - Absolute - 26 areas'!S14</f>
        <v>54.633959859275819</v>
      </c>
      <c r="W10" s="135">
        <f ca="1">'Model - Absolute - 26 areas'!W14-'Model - Absolute - 26 areas'!T14</f>
        <v>72.016951668200363</v>
      </c>
      <c r="X10" s="134">
        <f ca="1">'Model - Absolute - 26 areas'!X14-'Model - Absolute - 26 areas'!U14</f>
        <v>23.382390255084374</v>
      </c>
      <c r="Y10" s="133">
        <f ca="1">'Model - Absolute - 26 areas'!Y14-'Model - Absolute - 26 areas'!V14</f>
        <v>54.979998222193899</v>
      </c>
      <c r="Z10" s="135">
        <f ca="1">'Model - Absolute - 26 areas'!Z14-'Model - Absolute - 26 areas'!W14</f>
        <v>72.989577623403875</v>
      </c>
      <c r="AA10" s="134">
        <f ca="1">'Model - Absolute - 26 areas'!AA14-'Model - Absolute - 26 areas'!X14</f>
        <v>23.588904761438698</v>
      </c>
      <c r="AB10" s="133">
        <f ca="1">'Model - Absolute - 26 areas'!AB14-'Model - Absolute - 26 areas'!Y14</f>
        <v>55.326273976808807</v>
      </c>
      <c r="AC10" s="135">
        <f ca="1">'Model - Absolute - 26 areas'!AC14-'Model - Absolute - 26 areas'!Z14</f>
        <v>73.971627137099858</v>
      </c>
      <c r="AD10" s="134">
        <f ca="1">'Model - Absolute - 26 areas'!AD14-'Model - Absolute - 26 areas'!AA14</f>
        <v>20.447384277210404</v>
      </c>
      <c r="AE10" s="133">
        <f ca="1">'Model - Absolute - 26 areas'!AE14-'Model - Absolute - 26 areas'!AB14</f>
        <v>50.32853889937951</v>
      </c>
      <c r="AF10" s="135">
        <f ca="1">'Model - Absolute - 26 areas'!AF14-'Model - Absolute - 26 areas'!AC14</f>
        <v>68.292646305635571</v>
      </c>
      <c r="AG10" s="134">
        <f ca="1">'Model - Absolute - 26 areas'!AG14-'Model - Absolute - 26 areas'!AD14</f>
        <v>20.606543357045666</v>
      </c>
      <c r="AH10" s="133">
        <f ca="1">'Model - Absolute - 26 areas'!AH14-'Model - Absolute - 26 areas'!AE14</f>
        <v>50.622514813316229</v>
      </c>
      <c r="AI10" s="135">
        <f ca="1">'Model - Absolute - 26 areas'!AI14-'Model - Absolute - 26 areas'!AF14</f>
        <v>69.144040856307583</v>
      </c>
      <c r="AJ10" s="134">
        <f ca="1">'Model - Absolute - 26 areas'!AJ14-'Model - Absolute - 26 areas'!AG14</f>
        <v>20.767035455679888</v>
      </c>
      <c r="AK10" s="133">
        <f ca="1">'Model - Absolute - 26 areas'!AK14-'Model - Absolute - 26 areas'!AH14</f>
        <v>50.916484623552606</v>
      </c>
      <c r="AL10" s="135">
        <f ca="1">'Model - Absolute - 26 areas'!AL14-'Model - Absolute - 26 areas'!AI14</f>
        <v>70.002951043227768</v>
      </c>
      <c r="AM10" s="134">
        <f ca="1">'Model - Absolute - 26 areas'!AM14-'Model - Absolute - 26 areas'!AJ14</f>
        <v>20.928872235681865</v>
      </c>
      <c r="AN10" s="133">
        <f ca="1">'Model - Absolute - 26 areas'!AN14-'Model - Absolute - 26 areas'!AK14</f>
        <v>51.210436354200283</v>
      </c>
      <c r="AO10" s="135">
        <f ca="1">'Model - Absolute - 26 areas'!AO14-'Model - Absolute - 26 areas'!AL14</f>
        <v>70.869418087930626</v>
      </c>
      <c r="AP10" s="134">
        <f ca="1">'Model - Absolute - 26 areas'!AP14-'Model - Absolute - 26 areas'!AM14</f>
        <v>21.092065464271855</v>
      </c>
      <c r="AQ10" s="133">
        <f ca="1">'Model - Absolute - 26 areas'!AQ14-'Model - Absolute - 26 areas'!AN14</f>
        <v>51.504358034558209</v>
      </c>
      <c r="AR10" s="135">
        <f ca="1">'Model - Absolute - 26 areas'!AR14-'Model - Absolute - 26 areas'!AO14</f>
        <v>71.743483267017837</v>
      </c>
      <c r="AS10" s="134">
        <f ca="1">'Model - Absolute - 26 areas'!AS14-'Model - Absolute - 26 areas'!AP14</f>
        <v>18.157435184218684</v>
      </c>
      <c r="AT10" s="133">
        <f ca="1">'Model - Absolute - 26 areas'!AT14-'Model - Absolute - 26 areas'!AQ14</f>
        <v>47.148284923048777</v>
      </c>
      <c r="AU10" s="135">
        <f ca="1">'Model - Absolute - 26 areas'!AU14-'Model - Absolute - 26 areas'!AR14</f>
        <v>66.663039636859594</v>
      </c>
      <c r="AV10" s="134">
        <f ca="1">'Model - Absolute - 26 areas'!AV14-'Model - Absolute - 26 areas'!AS14</f>
        <v>18.284445274244717</v>
      </c>
      <c r="AW10" s="133">
        <f ca="1">'Model - Absolute - 26 areas'!AW14-'Model - Absolute - 26 areas'!AT14</f>
        <v>47.409882222873875</v>
      </c>
      <c r="AX10" s="135">
        <f ca="1">'Model - Absolute - 26 areas'!AX14-'Model - Absolute - 26 areas'!AU14</f>
        <v>67.436955779618529</v>
      </c>
      <c r="AY10" s="126">
        <f ca="1">'Model - Absolute - 26 areas'!AY14</f>
        <v>585.65225997326706</v>
      </c>
      <c r="AZ10" s="56">
        <f ca="1">'Model - Absolute - 26 areas'!AZ14-'Model - Absolute - 26 areas'!AY14</f>
        <v>-57.941201475954699</v>
      </c>
      <c r="BA10" s="174">
        <f ca="1">'Model - Absolute - 26 areas'!BA14-'Model - Absolute - 26 areas'!AZ14</f>
        <v>56.353263632460539</v>
      </c>
      <c r="BB10" s="133">
        <f ca="1">'Model - Absolute - 26 areas'!BB14-'Model - Absolute - 26 areas'!AZ14</f>
        <v>45.385314300175992</v>
      </c>
      <c r="BC10" s="135">
        <f ca="1">'Model - Absolute - 26 areas'!BC14-'Model - Absolute - 26 areas'!AZ14</f>
        <v>54.512304201745678</v>
      </c>
      <c r="BD10" s="134">
        <f ca="1">'Model - Absolute - 26 areas'!BD14-'Model - Absolute - 26 areas'!BA14</f>
        <v>-0.78774455244604269</v>
      </c>
      <c r="BE10" s="133">
        <f ca="1">'Model - Absolute - 26 areas'!BE14-'Model - Absolute - 26 areas'!BB14</f>
        <v>15.548385201010319</v>
      </c>
      <c r="BF10" s="135">
        <f ca="1">'Model - Absolute - 26 areas'!BF14-'Model - Absolute - 26 areas'!BC14</f>
        <v>18.953226245340716</v>
      </c>
      <c r="BG10" s="134">
        <f ca="1">'Model - Absolute - 26 areas'!BG14-'Model - Absolute - 26 areas'!BD14</f>
        <v>-1.4254620033348147</v>
      </c>
      <c r="BH10" s="133">
        <f ca="1">'Model - Absolute - 26 areas'!BH14-'Model - Absolute - 26 areas'!BE14</f>
        <v>19.570276351278267</v>
      </c>
      <c r="BI10" s="135">
        <f ca="1">'Model - Absolute - 26 areas'!BI14-'Model - Absolute - 26 areas'!BF14</f>
        <v>23.265955260512328</v>
      </c>
      <c r="BJ10" s="134">
        <f ca="1">'Model - Absolute - 26 areas'!BJ14-'Model - Absolute - 26 areas'!BG14</f>
        <v>-4.2107645232451887</v>
      </c>
      <c r="BK10" s="133">
        <f ca="1">'Model - Absolute - 26 areas'!BK14-'Model - Absolute - 26 areas'!BH14</f>
        <v>1.7023863150543548</v>
      </c>
      <c r="BL10" s="135">
        <f ca="1">'Model - Absolute - 26 areas'!BL14-'Model - Absolute - 26 areas'!BI14</f>
        <v>4.7288188128568436</v>
      </c>
      <c r="BM10" s="134">
        <f ca="1">'Model - Absolute - 26 areas'!BM14-'Model - Absolute - 26 areas'!BJ14</f>
        <v>-4.5436717237862467</v>
      </c>
      <c r="BN10" s="133">
        <f ca="1">'Model - Absolute - 26 areas'!BN14-'Model - Absolute - 26 areas'!BK14</f>
        <v>1.188613035954404</v>
      </c>
      <c r="BO10" s="135">
        <f ca="1">'Model - Absolute - 26 areas'!BO14-'Model - Absolute - 26 areas'!BL14</f>
        <v>4.2266201677105073</v>
      </c>
      <c r="BP10" s="134">
        <f ca="1">'Model - Absolute - 26 areas'!BP14-'Model - Absolute - 26 areas'!BM14</f>
        <v>-5.165582814533991</v>
      </c>
      <c r="BQ10" s="133">
        <f ca="1">'Model - Absolute - 26 areas'!BQ14-'Model - Absolute - 26 areas'!BN14</f>
        <v>0.3549763839703246</v>
      </c>
      <c r="BR10" s="135">
        <f ca="1">'Model - Absolute - 26 areas'!BR14-'Model - Absolute - 26 areas'!BO14</f>
        <v>3.3838828252513622</v>
      </c>
      <c r="BS10" s="134">
        <f ca="1">'Model - Absolute - 26 areas'!BS14-'Model - Absolute - 26 areas'!BP14</f>
        <v>-5.5739917014414004</v>
      </c>
      <c r="BT10" s="133">
        <f ca="1">'Model - Absolute - 26 areas'!BT14-'Model - Absolute - 26 areas'!BQ14</f>
        <v>-0.26392394864376456</v>
      </c>
      <c r="BU10" s="135">
        <f ca="1">'Model - Absolute - 26 areas'!BU14-'Model - Absolute - 26 areas'!BR14</f>
        <v>2.7535851483480656</v>
      </c>
      <c r="BV10" s="134">
        <f ca="1">'Model - Absolute - 26 areas'!BV14-'Model - Absolute - 26 areas'!BS14</f>
        <v>-6.1658835351302059</v>
      </c>
      <c r="BW10" s="133">
        <f ca="1">'Model - Absolute - 26 areas'!BW14-'Model - Absolute - 26 areas'!BT14</f>
        <v>-1.0944882367405171</v>
      </c>
      <c r="BX10" s="135">
        <f ca="1">'Model - Absolute - 26 areas'!BX14-'Model - Absolute - 26 areas'!BU14</f>
        <v>1.8915971104742084</v>
      </c>
      <c r="BY10" s="134">
        <f ca="1">'Model - Absolute - 26 areas'!BY14-'Model - Absolute - 26 areas'!BV14</f>
        <v>-7.6799804043719178</v>
      </c>
      <c r="BZ10" s="133">
        <f ca="1">'Model - Absolute - 26 areas'!BZ14-'Model - Absolute - 26 areas'!BW14</f>
        <v>-3.2640448822149892</v>
      </c>
      <c r="CA10" s="135">
        <f ca="1">'Model - Absolute - 26 areas'!CA14-'Model - Absolute - 26 areas'!BX14</f>
        <v>-0.58686396630605486</v>
      </c>
      <c r="CB10" s="134">
        <f ca="1">'Model - Absolute - 26 areas'!CB14-'Model - Absolute - 26 areas'!BY14</f>
        <v>-9.3537553574568619</v>
      </c>
      <c r="CC10" s="133">
        <f ca="1">'Model - Absolute - 26 areas'!CC14-'Model - Absolute - 26 areas'!BZ14</f>
        <v>-5.3245072167516128</v>
      </c>
      <c r="CD10" s="135">
        <f ca="1">'Model - Absolute - 26 areas'!CD14-'Model - Absolute - 26 areas'!CA14</f>
        <v>-2.7908131273609342</v>
      </c>
      <c r="CE10" s="134">
        <f ca="1">'Model - Absolute - 26 areas'!CE14-'Model - Absolute - 26 areas'!CB14</f>
        <v>-10.348368453384182</v>
      </c>
      <c r="CF10" s="133">
        <f ca="1">'Model - Absolute - 26 areas'!CF14-'Model - Absolute - 26 areas'!CC14</f>
        <v>-6.6653290148764199</v>
      </c>
      <c r="CG10" s="135">
        <f ca="1">'Model - Absolute - 26 areas'!CG14-'Model - Absolute - 26 areas'!CD14</f>
        <v>-4.25738651105587</v>
      </c>
      <c r="CH10" s="134">
        <f ca="1">'Model - Absolute - 26 areas'!CH14-'Model - Absolute - 26 areas'!CE14</f>
        <v>-11.120016254763982</v>
      </c>
      <c r="CI10" s="133">
        <f ca="1">'Model - Absolute - 26 areas'!CI14-'Model - Absolute - 26 areas'!CF14</f>
        <v>-7.7781093150242668</v>
      </c>
      <c r="CJ10" s="135">
        <f ca="1">'Model - Absolute - 26 areas'!CJ14-'Model - Absolute - 26 areas'!CG14</f>
        <v>-5.4992852930187155</v>
      </c>
      <c r="CK10" s="134">
        <f ca="1">'Model - Absolute - 26 areas'!CK14-'Model - Absolute - 26 areas'!CH14</f>
        <v>-12.376787474630191</v>
      </c>
      <c r="CL10" s="133">
        <f ca="1">'Model - Absolute - 26 areas'!CL14-'Model - Absolute - 26 areas'!CI14</f>
        <v>-9.4636261921076539</v>
      </c>
      <c r="CM10" s="135">
        <f ca="1">'Model - Absolute - 26 areas'!CM14-'Model - Absolute - 26 areas'!CJ14</f>
        <v>-7.3731512900266125</v>
      </c>
      <c r="CN10" s="134">
        <f ca="1">'Model - Absolute - 26 areas'!CN14-'Model - Absolute - 26 areas'!CK14</f>
        <v>-14.278762697172169</v>
      </c>
      <c r="CO10" s="133">
        <f ca="1">'Model - Absolute - 26 areas'!CO14-'Model - Absolute - 26 areas'!CL14</f>
        <v>-12.096095157319155</v>
      </c>
      <c r="CP10" s="135">
        <f ca="1">'Model - Absolute - 26 areas'!CP14-'Model - Absolute - 26 areas'!CM14</f>
        <v>-10.444859790912119</v>
      </c>
      <c r="CQ10" s="134">
        <f ca="1">'Model - Absolute - 26 areas'!CQ14-'Model - Absolute - 26 areas'!CN14</f>
        <v>-15.398900802711239</v>
      </c>
      <c r="CR10" s="133">
        <f ca="1">'Model - Absolute - 26 areas'!CR14-'Model - Absolute - 26 areas'!CO14</f>
        <v>-13.672082374596016</v>
      </c>
      <c r="CS10" s="135">
        <f ca="1">'Model - Absolute - 26 areas'!CS14-'Model - Absolute - 26 areas'!CP14</f>
        <v>-12.252896423981724</v>
      </c>
    </row>
    <row r="11" spans="1:97" x14ac:dyDescent="0.25">
      <c r="B11" s="90">
        <v>1</v>
      </c>
      <c r="C11" s="125" t="s">
        <v>20</v>
      </c>
      <c r="D11" s="126">
        <f ca="1">'Model - Absolute - 26 areas'!D15</f>
        <v>1525.1575852902511</v>
      </c>
      <c r="E11" s="56">
        <f ca="1">'Model - Absolute - 26 areas'!E15-'Model - Absolute - 26 areas'!D15</f>
        <v>-40.279805765509082</v>
      </c>
      <c r="F11" s="174">
        <f ca="1">'Model - Absolute - 26 areas'!F15-'Model - Absolute - 26 areas'!E15</f>
        <v>68.555357986317631</v>
      </c>
      <c r="G11" s="133">
        <f ca="1">'Model - Absolute - 26 areas'!G15-'Model - Absolute - 26 areas'!E15</f>
        <v>44.192179852654135</v>
      </c>
      <c r="H11" s="135">
        <f ca="1">'Model - Absolute - 26 areas'!H15-'Model - Absolute - 26 areas'!E15</f>
        <v>73.506329503535198</v>
      </c>
      <c r="I11" s="134">
        <f ca="1">'Model - Absolute - 26 areas'!I15-'Model - Absolute - 26 areas'!F15</f>
        <v>19.284226011087867</v>
      </c>
      <c r="J11" s="133">
        <f ca="1">'Model - Absolute - 26 areas'!J15-'Model - Absolute - 26 areas'!G15</f>
        <v>64.809057051835225</v>
      </c>
      <c r="K11" s="135">
        <f ca="1">'Model - Absolute - 26 areas'!K15-'Model - Absolute - 26 areas'!H15</f>
        <v>76.376867705587983</v>
      </c>
      <c r="L11" s="134">
        <f ca="1">'Model - Absolute - 26 areas'!L15-'Model - Absolute - 26 areas'!I15</f>
        <v>19.523898310617369</v>
      </c>
      <c r="M11" s="133">
        <f ca="1">'Model - Absolute - 26 areas'!M15-'Model - Absolute - 26 areas'!J15</f>
        <v>79.287985531514096</v>
      </c>
      <c r="N11" s="135">
        <f ca="1">'Model - Absolute - 26 areas'!N15-'Model - Absolute - 26 areas'!K15</f>
        <v>92.234907399057192</v>
      </c>
      <c r="O11" s="134">
        <f ca="1">'Model - Absolute - 26 areas'!O15-'Model - Absolute - 26 areas'!L15</f>
        <v>9.1948577483076406</v>
      </c>
      <c r="P11" s="133">
        <f ca="1">'Model - Absolute - 26 areas'!P15-'Model - Absolute - 26 areas'!M15</f>
        <v>27.065085102125977</v>
      </c>
      <c r="Q11" s="135">
        <f ca="1">'Model - Absolute - 26 areas'!Q15-'Model - Absolute - 26 areas'!N15</f>
        <v>37.12439506769374</v>
      </c>
      <c r="R11" s="134">
        <f ca="1">'Model - Absolute - 26 areas'!R15-'Model - Absolute - 26 areas'!O15</f>
        <v>9.2488315723981032</v>
      </c>
      <c r="S11" s="133">
        <f ca="1">'Model - Absolute - 26 areas'!S15-'Model - Absolute - 26 areas'!P15</f>
        <v>27.136293623348138</v>
      </c>
      <c r="T11" s="135">
        <f ca="1">'Model - Absolute - 26 areas'!T15-'Model - Absolute - 26 areas'!Q15</f>
        <v>37.541470694708778</v>
      </c>
      <c r="U11" s="134">
        <f ca="1">'Model - Absolute - 26 areas'!U15-'Model - Absolute - 26 areas'!R15</f>
        <v>9.3031269239470475</v>
      </c>
      <c r="V11" s="133">
        <f ca="1">'Model - Absolute - 26 areas'!V15-'Model - Absolute - 26 areas'!S15</f>
        <v>27.206513756577806</v>
      </c>
      <c r="W11" s="135">
        <f ca="1">'Model - Absolute - 26 areas'!W15-'Model - Absolute - 26 areas'!T15</f>
        <v>37.961320947296599</v>
      </c>
      <c r="X11" s="134">
        <f ca="1">'Model - Absolute - 26 areas'!X15-'Model - Absolute - 26 areas'!U15</f>
        <v>9.3577457431645144</v>
      </c>
      <c r="Y11" s="133">
        <f ca="1">'Model - Absolute - 26 areas'!Y15-'Model - Absolute - 26 areas'!V15</f>
        <v>27.275739149813944</v>
      </c>
      <c r="Z11" s="135">
        <f ca="1">'Model - Absolute - 26 areas'!Z15-'Model - Absolute - 26 areas'!W15</f>
        <v>38.383948917381076</v>
      </c>
      <c r="AA11" s="134">
        <f ca="1">'Model - Absolute - 26 areas'!AA15-'Model - Absolute - 26 areas'!X15</f>
        <v>9.4126899820896597</v>
      </c>
      <c r="AB11" s="133">
        <f ca="1">'Model - Absolute - 26 areas'!AB15-'Model - Absolute - 26 areas'!Y15</f>
        <v>27.343963531852751</v>
      </c>
      <c r="AC11" s="135">
        <f ca="1">'Model - Absolute - 26 areas'!AC15-'Model - Absolute - 26 areas'!Z15</f>
        <v>38.809357559780665</v>
      </c>
      <c r="AD11" s="134">
        <f ca="1">'Model - Absolute - 26 areas'!AD15-'Model - Absolute - 26 areas'!AA15</f>
        <v>7.0524407755972334</v>
      </c>
      <c r="AE11" s="133">
        <f ca="1">'Model - Absolute - 26 areas'!AE15-'Model - Absolute - 26 areas'!AB15</f>
        <v>23.819037391031543</v>
      </c>
      <c r="AF11" s="135">
        <f ca="1">'Model - Absolute - 26 areas'!AF15-'Model - Absolute - 26 areas'!AC15</f>
        <v>34.794445489146938</v>
      </c>
      <c r="AG11" s="134">
        <f ca="1">'Model - Absolute - 26 areas'!AG15-'Model - Absolute - 26 areas'!AD15</f>
        <v>7.0839743564515629</v>
      </c>
      <c r="AH11" s="133">
        <f ca="1">'Model - Absolute - 26 areas'!AH15-'Model - Absolute - 26 areas'!AE15</f>
        <v>23.854502103350569</v>
      </c>
      <c r="AI11" s="135">
        <f ca="1">'Model - Absolute - 26 areas'!AI15-'Model - Absolute - 26 areas'!AF15</f>
        <v>35.13039047020311</v>
      </c>
      <c r="AJ11" s="134">
        <f ca="1">'Model - Absolute - 26 areas'!AJ15-'Model - Absolute - 26 areas'!AG15</f>
        <v>7.115653399175244</v>
      </c>
      <c r="AK11" s="133">
        <f ca="1">'Model - Absolute - 26 areas'!AK15-'Model - Absolute - 26 areas'!AH15</f>
        <v>23.889066322925373</v>
      </c>
      <c r="AL11" s="135">
        <f ca="1">'Model - Absolute - 26 areas'!AL15-'Model - Absolute - 26 areas'!AI15</f>
        <v>35.468100285786932</v>
      </c>
      <c r="AM11" s="134">
        <f ca="1">'Model - Absolute - 26 areas'!AM15-'Model - Absolute - 26 areas'!AJ15</f>
        <v>7.1474785909920229</v>
      </c>
      <c r="AN11" s="133">
        <f ca="1">'Model - Absolute - 26 areas'!AN15-'Model - Absolute - 26 areas'!AK15</f>
        <v>23.922727507387208</v>
      </c>
      <c r="AO11" s="135">
        <f ca="1">'Model - Absolute - 26 areas'!AO15-'Model - Absolute - 26 areas'!AL15</f>
        <v>35.807573673544539</v>
      </c>
      <c r="AP11" s="134">
        <f ca="1">'Model - Absolute - 26 areas'!AP15-'Model - Absolute - 26 areas'!AM15</f>
        <v>7.1794506224341603</v>
      </c>
      <c r="AQ11" s="133">
        <f ca="1">'Model - Absolute - 26 areas'!AQ15-'Model - Absolute - 26 areas'!AN15</f>
        <v>23.955483203161975</v>
      </c>
      <c r="AR11" s="135">
        <f ca="1">'Model - Absolute - 26 areas'!AR15-'Model - Absolute - 26 areas'!AO15</f>
        <v>36.148809302488644</v>
      </c>
      <c r="AS11" s="134">
        <f ca="1">'Model - Absolute - 26 areas'!AS15-'Model - Absolute - 26 areas'!AP15</f>
        <v>5.0507373957455002</v>
      </c>
      <c r="AT11" s="133">
        <f ca="1">'Model - Absolute - 26 areas'!AT15-'Model - Absolute - 26 areas'!AQ15</f>
        <v>21.233837695623833</v>
      </c>
      <c r="AU11" s="135">
        <f ca="1">'Model - Absolute - 26 areas'!AU15-'Model - Absolute - 26 areas'!AR15</f>
        <v>33.038239567105393</v>
      </c>
      <c r="AV11" s="134">
        <f ca="1">'Model - Absolute - 26 areas'!AV15-'Model - Absolute - 26 areas'!AS15</f>
        <v>5.0689839522706279</v>
      </c>
      <c r="AW11" s="133">
        <f ca="1">'Model - Absolute - 26 areas'!AW15-'Model - Absolute - 26 areas'!AT15</f>
        <v>21.257458196619154</v>
      </c>
      <c r="AX11" s="135">
        <f ca="1">'Model - Absolute - 26 areas'!AX15-'Model - Absolute - 26 areas'!AU15</f>
        <v>33.330723370853775</v>
      </c>
      <c r="AY11" s="126">
        <f ca="1">'Model - Absolute - 26 areas'!AY15</f>
        <v>329.29640541778485</v>
      </c>
      <c r="AZ11" s="56">
        <f ca="1">'Model - Absolute - 26 areas'!AZ15-'Model - Absolute - 26 areas'!AY15</f>
        <v>-32.118939187622345</v>
      </c>
      <c r="BA11" s="174">
        <f ca="1">'Model - Absolute - 26 areas'!BA15-'Model - Absolute - 26 areas'!AZ15</f>
        <v>31.208890427123663</v>
      </c>
      <c r="BB11" s="133">
        <f ca="1">'Model - Absolute - 26 areas'!BB15-'Model - Absolute - 26 areas'!AZ15</f>
        <v>26.058662129094159</v>
      </c>
      <c r="BC11" s="135">
        <f ca="1">'Model - Absolute - 26 areas'!BC15-'Model - Absolute - 26 areas'!AZ15</f>
        <v>32.255495819524356</v>
      </c>
      <c r="BD11" s="134">
        <f ca="1">'Model - Absolute - 26 areas'!BD15-'Model - Absolute - 26 areas'!BA15</f>
        <v>-0.28090689554068149</v>
      </c>
      <c r="BE11" s="133">
        <f ca="1">'Model - Absolute - 26 areas'!BE15-'Model - Absolute - 26 areas'!BB15</f>
        <v>9.2841347731704218</v>
      </c>
      <c r="BF11" s="135">
        <f ca="1">'Model - Absolute - 26 areas'!BF15-'Model - Absolute - 26 areas'!BC15</f>
        <v>11.616229600991971</v>
      </c>
      <c r="BG11" s="134">
        <f ca="1">'Model - Absolute - 26 areas'!BG15-'Model - Absolute - 26 areas'!BD15</f>
        <v>-0.64096232618095428</v>
      </c>
      <c r="BH11" s="133">
        <f ca="1">'Model - Absolute - 26 areas'!BH15-'Model - Absolute - 26 areas'!BE15</f>
        <v>11.587622917772876</v>
      </c>
      <c r="BI11" s="135">
        <f ca="1">'Model - Absolute - 26 areas'!BI15-'Model - Absolute - 26 areas'!BF15</f>
        <v>14.129282590064236</v>
      </c>
      <c r="BJ11" s="134">
        <f ca="1">'Model - Absolute - 26 areas'!BJ15-'Model - Absolute - 26 areas'!BG15</f>
        <v>-3.1035204366443168</v>
      </c>
      <c r="BK11" s="133">
        <f ca="1">'Model - Absolute - 26 areas'!BK15-'Model - Absolute - 26 areas'!BH15</f>
        <v>0.26359223678400667</v>
      </c>
      <c r="BL11" s="135">
        <f ca="1">'Model - Absolute - 26 areas'!BL15-'Model - Absolute - 26 areas'!BI15</f>
        <v>2.1331616511740776</v>
      </c>
      <c r="BM11" s="134">
        <f ca="1">'Model - Absolute - 26 areas'!BM15-'Model - Absolute - 26 areas'!BJ15</f>
        <v>-3.2794698734119834</v>
      </c>
      <c r="BN11" s="133">
        <f ca="1">'Model - Absolute - 26 areas'!BN15-'Model - Absolute - 26 areas'!BK15</f>
        <v>-2.9758721771543151E-2</v>
      </c>
      <c r="BO11" s="135">
        <f ca="1">'Model - Absolute - 26 areas'!BO15-'Model - Absolute - 26 areas'!BL15</f>
        <v>1.8400725510549023</v>
      </c>
      <c r="BP11" s="134">
        <f ca="1">'Model - Absolute - 26 areas'!BP15-'Model - Absolute - 26 areas'!BM15</f>
        <v>-3.6156874746661174</v>
      </c>
      <c r="BQ11" s="133">
        <f ca="1">'Model - Absolute - 26 areas'!BQ15-'Model - Absolute - 26 areas'!BN15</f>
        <v>-0.50120185079492785</v>
      </c>
      <c r="BR11" s="135">
        <f ca="1">'Model - Absolute - 26 areas'!BR15-'Model - Absolute - 26 areas'!BO15</f>
        <v>1.3555295674003105</v>
      </c>
      <c r="BS11" s="134">
        <f ca="1">'Model - Absolute - 26 areas'!BS15-'Model - Absolute - 26 areas'!BP15</f>
        <v>-3.8304485005064066</v>
      </c>
      <c r="BT11" s="133">
        <f ca="1">'Model - Absolute - 26 areas'!BT15-'Model - Absolute - 26 areas'!BQ15</f>
        <v>-0.84926391640738075</v>
      </c>
      <c r="BU11" s="135">
        <f ca="1">'Model - Absolute - 26 areas'!BU15-'Model - Absolute - 26 areas'!BR15</f>
        <v>0.99331102847531838</v>
      </c>
      <c r="BV11" s="134">
        <f ca="1">'Model - Absolute - 26 areas'!BV15-'Model - Absolute - 26 areas'!BS15</f>
        <v>-4.1457382845759412</v>
      </c>
      <c r="BW11" s="133">
        <f ca="1">'Model - Absolute - 26 areas'!BW15-'Model - Absolute - 26 areas'!BT15</f>
        <v>-1.3137285014165059</v>
      </c>
      <c r="BX11" s="135">
        <f ca="1">'Model - Absolute - 26 areas'!BX15-'Model - Absolute - 26 areas'!BU15</f>
        <v>0.50201126702359034</v>
      </c>
      <c r="BY11" s="134">
        <f ca="1">'Model - Absolute - 26 areas'!BY15-'Model - Absolute - 26 areas'!BV15</f>
        <v>-5.0735274041317666</v>
      </c>
      <c r="BZ11" s="133">
        <f ca="1">'Model - Absolute - 26 areas'!BZ15-'Model - Absolute - 26 areas'!BW15</f>
        <v>-2.6356371654508735</v>
      </c>
      <c r="CA11" s="135">
        <f ca="1">'Model - Absolute - 26 areas'!CA15-'Model - Absolute - 26 areas'!BX15</f>
        <v>-1.0244389198793442</v>
      </c>
      <c r="CB11" s="134">
        <f ca="1">'Model - Absolute - 26 areas'!CB15-'Model - Absolute - 26 areas'!BY15</f>
        <v>-5.977047650948748</v>
      </c>
      <c r="CC11" s="133">
        <f ca="1">'Model - Absolute - 26 areas'!CC15-'Model - Absolute - 26 areas'!BZ15</f>
        <v>-3.7743832815318115</v>
      </c>
      <c r="CD11" s="135">
        <f ca="1">'Model - Absolute - 26 areas'!CD15-'Model - Absolute - 26 areas'!CA15</f>
        <v>-2.2613357283628943</v>
      </c>
      <c r="CE11" s="134">
        <f ca="1">'Model - Absolute - 26 areas'!CE15-'Model - Absolute - 26 areas'!CB15</f>
        <v>-6.4983244991034326</v>
      </c>
      <c r="CF11" s="133">
        <f ca="1">'Model - Absolute - 26 areas'!CF15-'Model - Absolute - 26 areas'!CC15</f>
        <v>-4.5047831877338353</v>
      </c>
      <c r="CG11" s="135">
        <f ca="1">'Model - Absolute - 26 areas'!CG15-'Model - Absolute - 26 areas'!CD15</f>
        <v>-3.0773361430828459</v>
      </c>
      <c r="CH11" s="134">
        <f ca="1">'Model - Absolute - 26 areas'!CH15-'Model - Absolute - 26 areas'!CE15</f>
        <v>-6.8925123404301871</v>
      </c>
      <c r="CI11" s="133">
        <f ca="1">'Model - Absolute - 26 areas'!CI15-'Model - Absolute - 26 areas'!CF15</f>
        <v>-5.1033739537296583</v>
      </c>
      <c r="CJ11" s="135">
        <f ca="1">'Model - Absolute - 26 areas'!CJ15-'Model - Absolute - 26 areas'!CG15</f>
        <v>-3.7627765071385966</v>
      </c>
      <c r="CK11" s="134">
        <f ca="1">'Model - Absolute - 26 areas'!CK15-'Model - Absolute - 26 areas'!CH15</f>
        <v>-7.549770789179604</v>
      </c>
      <c r="CL11" s="133">
        <f ca="1">'Model - Absolute - 26 areas'!CL15-'Model - Absolute - 26 areas'!CI15</f>
        <v>-6.0145238436767841</v>
      </c>
      <c r="CM11" s="135">
        <f ca="1">'Model - Absolute - 26 areas'!CM15-'Model - Absolute - 26 areas'!CJ15</f>
        <v>-4.7974788396488179</v>
      </c>
      <c r="CN11" s="134">
        <f ca="1">'Model - Absolute - 26 areas'!CN15-'Model - Absolute - 26 areas'!CK15</f>
        <v>-8.6291495241827079</v>
      </c>
      <c r="CO11" s="133">
        <f ca="1">'Model - Absolute - 26 areas'!CO15-'Model - Absolute - 26 areas'!CL15</f>
        <v>-7.4716484148443669</v>
      </c>
      <c r="CP11" s="135">
        <f ca="1">'Model - Absolute - 26 areas'!CP15-'Model - Absolute - 26 areas'!CM15</f>
        <v>-6.5148167846420506</v>
      </c>
      <c r="CQ11" s="134">
        <f ca="1">'Model - Absolute - 26 areas'!CQ15-'Model - Absolute - 26 areas'!CN15</f>
        <v>-9.1937716080643668</v>
      </c>
      <c r="CR11" s="133">
        <f ca="1">'Model - Absolute - 26 areas'!CR15-'Model - Absolute - 26 areas'!CO15</f>
        <v>-8.3047593106499562</v>
      </c>
      <c r="CS11" s="135">
        <f ca="1">'Model - Absolute - 26 areas'!CS15-'Model - Absolute - 26 areas'!CP15</f>
        <v>-7.4968775566287604</v>
      </c>
    </row>
    <row r="12" spans="1:97" x14ac:dyDescent="0.25">
      <c r="B12" s="90">
        <v>1</v>
      </c>
      <c r="C12" s="125" t="s">
        <v>15</v>
      </c>
      <c r="D12" s="126">
        <f ca="1">'Model - Absolute - 26 areas'!D16</f>
        <v>3426.3812963989881</v>
      </c>
      <c r="E12" s="56">
        <f ca="1">'Model - Absolute - 26 areas'!E16-'Model - Absolute - 26 areas'!D16</f>
        <v>-117.5883607598621</v>
      </c>
      <c r="F12" s="174">
        <f ca="1">'Model - Absolute - 26 areas'!F16-'Model - Absolute - 26 areas'!E16</f>
        <v>137.68494734526985</v>
      </c>
      <c r="G12" s="133">
        <f ca="1">'Model - Absolute - 26 areas'!G16-'Model - Absolute - 26 areas'!E16</f>
        <v>70.802112086502802</v>
      </c>
      <c r="H12" s="135">
        <f ca="1">'Model - Absolute - 26 areas'!H16-'Model - Absolute - 26 areas'!E16</f>
        <v>122.23683328606194</v>
      </c>
      <c r="I12" s="134">
        <f ca="1">'Model - Absolute - 26 areas'!I16-'Model - Absolute - 26 areas'!F16</f>
        <v>18.826697015281297</v>
      </c>
      <c r="J12" s="133">
        <f ca="1">'Model - Absolute - 26 areas'!J16-'Model - Absolute - 26 areas'!G16</f>
        <v>114.63592784963657</v>
      </c>
      <c r="K12" s="135">
        <f ca="1">'Model - Absolute - 26 areas'!K16-'Model - Absolute - 26 areas'!H16</f>
        <v>134.29860546796453</v>
      </c>
      <c r="L12" s="134">
        <f ca="1">'Model - Absolute - 26 areas'!L16-'Model - Absolute - 26 areas'!I16</f>
        <v>18.935568745488581</v>
      </c>
      <c r="M12" s="133">
        <f ca="1">'Model - Absolute - 26 areas'!M16-'Model - Absolute - 26 areas'!J16</f>
        <v>144.03978707489568</v>
      </c>
      <c r="N12" s="135">
        <f ca="1">'Model - Absolute - 26 areas'!N16-'Model - Absolute - 26 areas'!K16</f>
        <v>165.72790639885807</v>
      </c>
      <c r="O12" s="134">
        <f ca="1">'Model - Absolute - 26 areas'!O16-'Model - Absolute - 26 areas'!L16</f>
        <v>3.3439966651330906</v>
      </c>
      <c r="P12" s="133">
        <f ca="1">'Model - Absolute - 26 areas'!P16-'Model - Absolute - 26 areas'!M16</f>
        <v>40.225989464333907</v>
      </c>
      <c r="Q12" s="135">
        <f ca="1">'Model - Absolute - 26 areas'!Q16-'Model - Absolute - 26 areas'!N16</f>
        <v>58.689621885126144</v>
      </c>
      <c r="R12" s="134">
        <f ca="1">'Model - Absolute - 26 areas'!R16-'Model - Absolute - 26 areas'!O16</f>
        <v>3.3486237802876531</v>
      </c>
      <c r="S12" s="133">
        <f ca="1">'Model - Absolute - 26 areas'!S16-'Model - Absolute - 26 areas'!P16</f>
        <v>39.880297721247643</v>
      </c>
      <c r="T12" s="135">
        <f ca="1">'Model - Absolute - 26 areas'!T16-'Model - Absolute - 26 areas'!Q16</f>
        <v>58.795438327756528</v>
      </c>
      <c r="U12" s="134">
        <f ca="1">'Model - Absolute - 26 areas'!U16-'Model - Absolute - 26 areas'!R16</f>
        <v>3.3532569963917922</v>
      </c>
      <c r="V12" s="133">
        <f ca="1">'Model - Absolute - 26 areas'!V16-'Model - Absolute - 26 areas'!S16</f>
        <v>39.534125278254578</v>
      </c>
      <c r="W12" s="135">
        <f ca="1">'Model - Absolute - 26 areas'!W16-'Model - Absolute - 26 areas'!T16</f>
        <v>58.898854748098984</v>
      </c>
      <c r="X12" s="134">
        <f ca="1">'Model - Absolute - 26 areas'!X16-'Model - Absolute - 26 areas'!U16</f>
        <v>3.3578963218155877</v>
      </c>
      <c r="Y12" s="133">
        <f ca="1">'Model - Absolute - 26 areas'!Y16-'Model - Absolute - 26 areas'!V16</f>
        <v>39.187497766260549</v>
      </c>
      <c r="Z12" s="135">
        <f ca="1">'Model - Absolute - 26 areas'!Z16-'Model - Absolute - 26 areas'!W16</f>
        <v>58.999861140857774</v>
      </c>
      <c r="AA12" s="134">
        <f ca="1">'Model - Absolute - 26 areas'!AA16-'Model - Absolute - 26 areas'!X16</f>
        <v>3.3625417649373048</v>
      </c>
      <c r="AB12" s="133">
        <f ca="1">'Model - Absolute - 26 areas'!AB16-'Model - Absolute - 26 areas'!Y16</f>
        <v>38.840440772858983</v>
      </c>
      <c r="AC12" s="135">
        <f ca="1">'Model - Absolute - 26 areas'!AC16-'Model - Absolute - 26 areas'!Z16</f>
        <v>59.098447712181041</v>
      </c>
      <c r="AD12" s="134">
        <f ca="1">'Model - Absolute - 26 areas'!AD16-'Model - Absolute - 26 areas'!AA16</f>
        <v>4.9420193440710136E-2</v>
      </c>
      <c r="AE12" s="133">
        <f ca="1">'Model - Absolute - 26 areas'!AE16-'Model - Absolute - 26 areas'!AB16</f>
        <v>34.217902761177811</v>
      </c>
      <c r="AF12" s="135">
        <f ca="1">'Model - Absolute - 26 areas'!AF16-'Model - Absolute - 26 areas'!AC16</f>
        <v>54.672559936873313</v>
      </c>
      <c r="AG12" s="134">
        <f ca="1">'Model - Absolute - 26 areas'!AG16-'Model - Absolute - 26 areas'!AD16</f>
        <v>5.1306504043168388E-2</v>
      </c>
      <c r="AH12" s="133">
        <f ca="1">'Model - Absolute - 26 areas'!AH16-'Model - Absolute - 26 areas'!AE16</f>
        <v>33.934220050452041</v>
      </c>
      <c r="AI12" s="135">
        <f ca="1">'Model - Absolute - 26 areas'!AI16-'Model - Absolute - 26 areas'!AF16</f>
        <v>54.791485258694138</v>
      </c>
      <c r="AJ12" s="134">
        <f ca="1">'Model - Absolute - 26 areas'!AJ16-'Model - Absolute - 26 areas'!AG16</f>
        <v>5.3191648930351221E-2</v>
      </c>
      <c r="AK12" s="133">
        <f ca="1">'Model - Absolute - 26 areas'!AK16-'Model - Absolute - 26 areas'!AH16</f>
        <v>33.649976273740322</v>
      </c>
      <c r="AL12" s="135">
        <f ca="1">'Model - Absolute - 26 areas'!AL16-'Model - Absolute - 26 areas'!AI16</f>
        <v>54.908362663891239</v>
      </c>
      <c r="AM12" s="134">
        <f ca="1">'Model - Absolute - 26 areas'!AM16-'Model - Absolute - 26 areas'!AJ16</f>
        <v>5.507563049923192E-2</v>
      </c>
      <c r="AN12" s="133">
        <f ca="1">'Model - Absolute - 26 areas'!AN16-'Model - Absolute - 26 areas'!AK16</f>
        <v>33.365193873136377</v>
      </c>
      <c r="AO12" s="135">
        <f ca="1">'Model - Absolute - 26 areas'!AO16-'Model - Absolute - 26 areas'!AL16</f>
        <v>55.023182760975033</v>
      </c>
      <c r="AP12" s="134">
        <f ca="1">'Model - Absolute - 26 areas'!AP16-'Model - Absolute - 26 areas'!AM16</f>
        <v>5.6958451145874278E-2</v>
      </c>
      <c r="AQ12" s="133">
        <f ca="1">'Model - Absolute - 26 areas'!AQ16-'Model - Absolute - 26 areas'!AN16</f>
        <v>33.079895276770912</v>
      </c>
      <c r="AR12" s="135">
        <f ca="1">'Model - Absolute - 26 areas'!AR16-'Model - Absolute - 26 areas'!AO16</f>
        <v>55.135936364005829</v>
      </c>
      <c r="AS12" s="134">
        <f ca="1">'Model - Absolute - 26 areas'!AS16-'Model - Absolute - 26 areas'!AP16</f>
        <v>-3.4475349359595384</v>
      </c>
      <c r="AT12" s="133">
        <f ca="1">'Model - Absolute - 26 areas'!AT16-'Model - Absolute - 26 areas'!AQ16</f>
        <v>28.304160062452866</v>
      </c>
      <c r="AU12" s="135">
        <f ca="1">'Model - Absolute - 26 areas'!AU16-'Model - Absolute - 26 areas'!AR16</f>
        <v>50.691414794785487</v>
      </c>
      <c r="AV12" s="134">
        <f ca="1">'Model - Absolute - 26 areas'!AV16-'Model - Absolute - 26 areas'!AS16</f>
        <v>-3.4413457120917883</v>
      </c>
      <c r="AW12" s="133">
        <f ca="1">'Model - Absolute - 26 areas'!AW16-'Model - Absolute - 26 areas'!AT16</f>
        <v>28.063933968326637</v>
      </c>
      <c r="AX12" s="135">
        <f ca="1">'Model - Absolute - 26 areas'!AX16-'Model - Absolute - 26 areas'!AU16</f>
        <v>50.81112600076267</v>
      </c>
      <c r="AY12" s="126">
        <f ca="1">'Model - Absolute - 26 areas'!AY16</f>
        <v>739.78915711860157</v>
      </c>
      <c r="AZ12" s="56">
        <f ca="1">'Model - Absolute - 26 areas'!AZ16-'Model - Absolute - 26 areas'!AY16</f>
        <v>-77.580647803971829</v>
      </c>
      <c r="BA12" s="174">
        <f ca="1">'Model - Absolute - 26 areas'!BA16-'Model - Absolute - 26 areas'!AZ16</f>
        <v>66.356041011955881</v>
      </c>
      <c r="BB12" s="133">
        <f ca="1">'Model - Absolute - 26 areas'!BB16-'Model - Absolute - 26 areas'!AZ16</f>
        <v>52.217414724682158</v>
      </c>
      <c r="BC12" s="135">
        <f ca="1">'Model - Absolute - 26 areas'!BC16-'Model - Absolute - 26 areas'!AZ16</f>
        <v>63.090403263776238</v>
      </c>
      <c r="BD12" s="134">
        <f ca="1">'Model - Absolute - 26 areas'!BD16-'Model - Absolute - 26 areas'!BA16</f>
        <v>-5.621353949635818</v>
      </c>
      <c r="BE12" s="133">
        <f ca="1">'Model - Absolute - 26 areas'!BE16-'Model - Absolute - 26 areas'!BB16</f>
        <v>14.551991766855167</v>
      </c>
      <c r="BF12" s="135">
        <f ca="1">'Model - Absolute - 26 areas'!BF16-'Model - Absolute - 26 areas'!BC16</f>
        <v>18.511575536742612</v>
      </c>
      <c r="BG12" s="134">
        <f ca="1">'Model - Absolute - 26 areas'!BG16-'Model - Absolute - 26 areas'!BD16</f>
        <v>-6.3652871360274048</v>
      </c>
      <c r="BH12" s="133">
        <f ca="1">'Model - Absolute - 26 areas'!BH16-'Model - Absolute - 26 areas'!BE16</f>
        <v>19.278330908390217</v>
      </c>
      <c r="BI12" s="135">
        <f ca="1">'Model - Absolute - 26 areas'!BI16-'Model - Absolute - 26 areas'!BF16</f>
        <v>23.528270068047732</v>
      </c>
      <c r="BJ12" s="134">
        <f ca="1">'Model - Absolute - 26 areas'!BJ16-'Model - Absolute - 26 areas'!BG16</f>
        <v>-10.18934208951282</v>
      </c>
      <c r="BK12" s="133">
        <f ca="1">'Model - Absolute - 26 areas'!BK16-'Model - Absolute - 26 areas'!BH16</f>
        <v>-3.1995135553416958</v>
      </c>
      <c r="BL12" s="135">
        <f ca="1">'Model - Absolute - 26 areas'!BL16-'Model - Absolute - 26 areas'!BI16</f>
        <v>0.2508013642154765</v>
      </c>
      <c r="BM12" s="134">
        <f ca="1">'Model - Absolute - 26 areas'!BM16-'Model - Absolute - 26 areas'!BJ16</f>
        <v>-10.489645954243883</v>
      </c>
      <c r="BN12" s="133">
        <f ca="1">'Model - Absolute - 26 areas'!BN16-'Model - Absolute - 26 areas'!BK16</f>
        <v>-3.818001659679453</v>
      </c>
      <c r="BO12" s="135">
        <f ca="1">'Model - Absolute - 26 areas'!BO16-'Model - Absolute - 26 areas'!BL16</f>
        <v>-0.40326738373607895</v>
      </c>
      <c r="BP12" s="134">
        <f ca="1">'Model - Absolute - 26 areas'!BP16-'Model - Absolute - 26 areas'!BM16</f>
        <v>-11.13070748808957</v>
      </c>
      <c r="BQ12" s="133">
        <f ca="1">'Model - Absolute - 26 areas'!BQ16-'Model - Absolute - 26 areas'!BN16</f>
        <v>-4.8084268892944237</v>
      </c>
      <c r="BR12" s="135">
        <f ca="1">'Model - Absolute - 26 areas'!BR16-'Model - Absolute - 26 areas'!BO16</f>
        <v>-1.4530857322100701</v>
      </c>
      <c r="BS12" s="134">
        <f ca="1">'Model - Absolute - 26 areas'!BS16-'Model - Absolute - 26 areas'!BP16</f>
        <v>-11.501189131659885</v>
      </c>
      <c r="BT12" s="133">
        <f ca="1">'Model - Absolute - 26 areas'!BT16-'Model - Absolute - 26 areas'!BQ16</f>
        <v>-5.520760312420407</v>
      </c>
      <c r="BU12" s="135">
        <f ca="1">'Model - Absolute - 26 areas'!BU16-'Model - Absolute - 26 areas'!BR16</f>
        <v>-2.2268706138047492</v>
      </c>
      <c r="BV12" s="134">
        <f ca="1">'Model - Absolute - 26 areas'!BV16-'Model - Absolute - 26 areas'!BS16</f>
        <v>-12.080424384329604</v>
      </c>
      <c r="BW12" s="133">
        <f ca="1">'Model - Absolute - 26 areas'!BW16-'Model - Absolute - 26 areas'!BT16</f>
        <v>-6.4688536034310573</v>
      </c>
      <c r="BX12" s="135">
        <f ca="1">'Model - Absolute - 26 areas'!BX16-'Model - Absolute - 26 areas'!BU16</f>
        <v>-3.2586342016719527</v>
      </c>
      <c r="BY12" s="134">
        <f ca="1">'Model - Absolute - 26 areas'!BY16-'Model - Absolute - 26 areas'!BV16</f>
        <v>-13.616622986589391</v>
      </c>
      <c r="BZ12" s="133">
        <f ca="1">'Model - Absolute - 26 areas'!BZ16-'Model - Absolute - 26 areas'!BW16</f>
        <v>-8.6002203882758295</v>
      </c>
      <c r="CA12" s="135">
        <f ca="1">'Model - Absolute - 26 areas'!CA16-'Model - Absolute - 26 areas'!BX16</f>
        <v>-5.5547537580978315</v>
      </c>
      <c r="CB12" s="134">
        <f ca="1">'Model - Absolute - 26 areas'!CB16-'Model - Absolute - 26 areas'!BY16</f>
        <v>-15.426289144013481</v>
      </c>
      <c r="CC12" s="133">
        <f ca="1">'Model - Absolute - 26 areas'!CC16-'Model - Absolute - 26 areas'!BZ16</f>
        <v>-10.93585067159438</v>
      </c>
      <c r="CD12" s="135">
        <f ca="1">'Model - Absolute - 26 areas'!CD16-'Model - Absolute - 26 areas'!CA16</f>
        <v>-8.0960516759577104</v>
      </c>
      <c r="CE12" s="134">
        <f ca="1">'Model - Absolute - 26 areas'!CE16-'Model - Absolute - 26 areas'!CB16</f>
        <v>-16.405869635512772</v>
      </c>
      <c r="CF12" s="133">
        <f ca="1">'Model - Absolute - 26 areas'!CF16-'Model - Absolute - 26 areas'!CC16</f>
        <v>-12.386734450673202</v>
      </c>
      <c r="CG12" s="135">
        <f ca="1">'Model - Absolute - 26 areas'!CG16-'Model - Absolute - 26 areas'!CD16</f>
        <v>-9.7307367647622414</v>
      </c>
      <c r="CH12" s="134">
        <f ca="1">'Model - Absolute - 26 areas'!CH16-'Model - Absolute - 26 areas'!CE16</f>
        <v>-17.105195647821802</v>
      </c>
      <c r="CI12" s="133">
        <f ca="1">'Model - Absolute - 26 areas'!CI16-'Model - Absolute - 26 areas'!CF16</f>
        <v>-13.544005435022427</v>
      </c>
      <c r="CJ12" s="135">
        <f ca="1">'Model - Absolute - 26 areas'!CJ16-'Model - Absolute - 26 areas'!CG16</f>
        <v>-11.073627865936032</v>
      </c>
      <c r="CK12" s="134">
        <f ca="1">'Model - Absolute - 26 areas'!CK16-'Model - Absolute - 26 areas'!CH16</f>
        <v>-18.344820835921269</v>
      </c>
      <c r="CL12" s="133">
        <f ca="1">'Model - Absolute - 26 areas'!CL16-'Model - Absolute - 26 areas'!CI16</f>
        <v>-15.335010459465138</v>
      </c>
      <c r="CM12" s="135">
        <f ca="1">'Model - Absolute - 26 areas'!CM16-'Model - Absolute - 26 areas'!CJ16</f>
        <v>-13.11499896891155</v>
      </c>
      <c r="CN12" s="134">
        <f ca="1">'Model - Absolute - 26 areas'!CN16-'Model - Absolute - 26 areas'!CK16</f>
        <v>-20.287637956486833</v>
      </c>
      <c r="CO12" s="133">
        <f ca="1">'Model - Absolute - 26 areas'!CO16-'Model - Absolute - 26 areas'!CL16</f>
        <v>-18.03899042194621</v>
      </c>
      <c r="CP12" s="135">
        <f ca="1">'Model - Absolute - 26 areas'!CP16-'Model - Absolute - 26 areas'!CM16</f>
        <v>-16.12261465488973</v>
      </c>
      <c r="CQ12" s="134">
        <f ca="1">'Model - Absolute - 26 areas'!CQ16-'Model - Absolute - 26 areas'!CN16</f>
        <v>-21.306844404000685</v>
      </c>
      <c r="CR12" s="133">
        <f ca="1">'Model - Absolute - 26 areas'!CR16-'Model - Absolute - 26 areas'!CO16</f>
        <v>-19.62579665368844</v>
      </c>
      <c r="CS12" s="135">
        <f ca="1">'Model - Absolute - 26 areas'!CS16-'Model - Absolute - 26 areas'!CP16</f>
        <v>-18.00955622375443</v>
      </c>
    </row>
    <row r="13" spans="1:97" x14ac:dyDescent="0.25">
      <c r="B13" s="91">
        <v>2</v>
      </c>
      <c r="C13" s="45" t="s">
        <v>18</v>
      </c>
      <c r="D13" s="127">
        <f ca="1">'Model - Absolute - 26 areas'!D17</f>
        <v>751.09117553629767</v>
      </c>
      <c r="E13" s="63">
        <f ca="1">'Model - Absolute - 26 areas'!E17-'Model - Absolute - 26 areas'!D17</f>
        <v>-28.50744596694858</v>
      </c>
      <c r="F13" s="175">
        <f ca="1">'Model - Absolute - 26 areas'!F17-'Model - Absolute - 26 areas'!E17</f>
        <v>28.382947766519919</v>
      </c>
      <c r="G13" s="141">
        <f ca="1">'Model - Absolute - 26 areas'!G17-'Model - Absolute - 26 areas'!E17</f>
        <v>12.680658704005396</v>
      </c>
      <c r="H13" s="142">
        <f ca="1">'Model - Absolute - 26 areas'!H17-'Model - Absolute - 26 areas'!E17</f>
        <v>22.972369800559818</v>
      </c>
      <c r="I13" s="140">
        <f ca="1">'Model - Absolute - 26 areas'!I17-'Model - Absolute - 26 areas'!F17</f>
        <v>1.6412735776851832</v>
      </c>
      <c r="J13" s="141">
        <f ca="1">'Model - Absolute - 26 areas'!J17-'Model - Absolute - 26 areas'!G17</f>
        <v>22.073024119168053</v>
      </c>
      <c r="K13" s="142">
        <f ca="1">'Model - Absolute - 26 areas'!K17-'Model - Absolute - 26 areas'!H17</f>
        <v>25.948416126426991</v>
      </c>
      <c r="L13" s="140">
        <f ca="1">'Model - Absolute - 26 areas'!L17-'Model - Absolute - 26 areas'!I17</f>
        <v>1.6448606595599813</v>
      </c>
      <c r="M13" s="141">
        <f ca="1">'Model - Absolute - 26 areas'!M17-'Model - Absolute - 26 areas'!J17</f>
        <v>28.242570738184668</v>
      </c>
      <c r="N13" s="142">
        <f ca="1">'Model - Absolute - 26 areas'!N17-'Model - Absolute - 26 areas'!K17</f>
        <v>32.487498488997176</v>
      </c>
      <c r="O13" s="140">
        <f ca="1">'Model - Absolute - 26 areas'!O17-'Model - Absolute - 26 areas'!L17</f>
        <v>-1.003484557136062</v>
      </c>
      <c r="P13" s="141">
        <f ca="1">'Model - Absolute - 26 areas'!P17-'Model - Absolute - 26 areas'!M17</f>
        <v>6.7476982915454755</v>
      </c>
      <c r="Q13" s="142">
        <f ca="1">'Model - Absolute - 26 areas'!Q17-'Model - Absolute - 26 areas'!N17</f>
        <v>10.556004223895229</v>
      </c>
      <c r="R13" s="140">
        <f ca="1">'Model - Absolute - 26 areas'!R17-'Model - Absolute - 26 areas'!O17</f>
        <v>-1.0021494858701772</v>
      </c>
      <c r="S13" s="141">
        <f ca="1">'Model - Absolute - 26 areas'!S17-'Model - Absolute - 26 areas'!P17</f>
        <v>6.6352396969097072</v>
      </c>
      <c r="T13" s="142">
        <f ca="1">'Model - Absolute - 26 areas'!T17-'Model - Absolute - 26 areas'!Q17</f>
        <v>10.518613684516595</v>
      </c>
      <c r="U13" s="140">
        <f ca="1">'Model - Absolute - 26 areas'!U17-'Model - Absolute - 26 areas'!R17</f>
        <v>-1.0008161908295961</v>
      </c>
      <c r="V13" s="141">
        <f ca="1">'Model - Absolute - 26 areas'!V17-'Model - Absolute - 26 areas'!S17</f>
        <v>6.5233511918837621</v>
      </c>
      <c r="W13" s="142">
        <f ca="1">'Model - Absolute - 26 areas'!W17-'Model - Absolute - 26 areas'!T17</f>
        <v>10.480741245370268</v>
      </c>
      <c r="X13" s="140">
        <f ca="1">'Model - Absolute - 26 areas'!X17-'Model - Absolute - 26 areas'!U17</f>
        <v>-0.99948466965167881</v>
      </c>
      <c r="Y13" s="141">
        <f ca="1">'Model - Absolute - 26 areas'!Y17-'Model - Absolute - 26 areas'!V17</f>
        <v>6.4120366202496371</v>
      </c>
      <c r="Z13" s="142">
        <f ca="1">'Model - Absolute - 26 areas'!Z17-'Model - Absolute - 26 areas'!W17</f>
        <v>10.442390301622595</v>
      </c>
      <c r="AA13" s="140">
        <f ca="1">'Model - Absolute - 26 areas'!AA17-'Model - Absolute - 26 areas'!X17</f>
        <v>-0.99815491997662775</v>
      </c>
      <c r="AB13" s="141">
        <f ca="1">'Model - Absolute - 26 areas'!AB17-'Model - Absolute - 26 areas'!Y17</f>
        <v>6.3012997513498021</v>
      </c>
      <c r="AC13" s="142">
        <f ca="1">'Model - Absolute - 26 areas'!AC17-'Model - Absolute - 26 areas'!Z17</f>
        <v>10.403564290300437</v>
      </c>
      <c r="AD13" s="140">
        <f ca="1">'Model - Absolute - 26 areas'!AD17-'Model - Absolute - 26 areas'!AA17</f>
        <v>-1.461425192515776</v>
      </c>
      <c r="AE13" s="141">
        <f ca="1">'Model - Absolute - 26 areas'!AE17-'Model - Absolute - 26 areas'!AB17</f>
        <v>5.2874911591137561</v>
      </c>
      <c r="AF13" s="142">
        <f ca="1">'Model - Absolute - 26 areas'!AF17-'Model - Absolute - 26 areas'!AC17</f>
        <v>9.5954309923486107</v>
      </c>
      <c r="AG13" s="140">
        <f ca="1">'Model - Absolute - 26 areas'!AG17-'Model - Absolute - 26 areas'!AD17</f>
        <v>-1.4585746523258649</v>
      </c>
      <c r="AH13" s="141">
        <f ca="1">'Model - Absolute - 26 areas'!AH17-'Model - Absolute - 26 areas'!AE17</f>
        <v>5.1961597287051973</v>
      </c>
      <c r="AI13" s="142">
        <f ca="1">'Model - Absolute - 26 areas'!AI17-'Model - Absolute - 26 areas'!AF17</f>
        <v>9.5703424683512139</v>
      </c>
      <c r="AJ13" s="140">
        <f ca="1">'Model - Absolute - 26 areas'!AJ17-'Model - Absolute - 26 areas'!AG17</f>
        <v>-1.4557296721745843</v>
      </c>
      <c r="AK13" s="141">
        <f ca="1">'Model - Absolute - 26 areas'!AK17-'Model - Absolute - 26 areas'!AH17</f>
        <v>5.1052584954077247</v>
      </c>
      <c r="AL13" s="142">
        <f ca="1">'Model - Absolute - 26 areas'!AL17-'Model - Absolute - 26 areas'!AI17</f>
        <v>9.5448065176599357</v>
      </c>
      <c r="AM13" s="140">
        <f ca="1">'Model - Absolute - 26 areas'!AM17-'Model - Absolute - 26 areas'!AJ17</f>
        <v>-1.4528902412153002</v>
      </c>
      <c r="AN13" s="141">
        <f ca="1">'Model - Absolute - 26 areas'!AN17-'Model - Absolute - 26 areas'!AK17</f>
        <v>5.0147911522948334</v>
      </c>
      <c r="AO13" s="142">
        <f ca="1">'Model - Absolute - 26 areas'!AO17-'Model - Absolute - 26 areas'!AL17</f>
        <v>9.5188255809712246</v>
      </c>
      <c r="AP13" s="140">
        <f ca="1">'Model - Absolute - 26 areas'!AP17-'Model - Absolute - 26 areas'!AM17</f>
        <v>-1.4500563486258216</v>
      </c>
      <c r="AQ13" s="141">
        <f ca="1">'Model - Absolute - 26 areas'!AQ17-'Model - Absolute - 26 areas'!AN17</f>
        <v>4.9247613316789511</v>
      </c>
      <c r="AR13" s="142">
        <f ca="1">'Model - Absolute - 26 areas'!AR17-'Model - Absolute - 26 areas'!AO17</f>
        <v>9.4924021428032574</v>
      </c>
      <c r="AS13" s="140">
        <f ca="1">'Model - Absolute - 26 areas'!AS17-'Model - Absolute - 26 areas'!AP17</f>
        <v>-2.2426102586886145</v>
      </c>
      <c r="AT13" s="141">
        <f ca="1">'Model - Absolute - 26 areas'!AT17-'Model - Absolute - 26 areas'!AQ17</f>
        <v>3.9516893545791163</v>
      </c>
      <c r="AU13" s="142">
        <f ca="1">'Model - Absolute - 26 areas'!AU17-'Model - Absolute - 26 areas'!AR17</f>
        <v>8.6347637016156114</v>
      </c>
      <c r="AV13" s="140">
        <f ca="1">'Model - Absolute - 26 areas'!AV17-'Model - Absolute - 26 areas'!AS17</f>
        <v>-2.2358319516640677</v>
      </c>
      <c r="AW13" s="141">
        <f ca="1">'Model - Absolute - 26 areas'!AW17-'Model - Absolute - 26 areas'!AT17</f>
        <v>3.8771150342770397</v>
      </c>
      <c r="AX13" s="142">
        <f ca="1">'Model - Absolute - 26 areas'!AX17-'Model - Absolute - 26 areas'!AU17</f>
        <v>8.6165168720797283</v>
      </c>
      <c r="AY13" s="127">
        <f ca="1">'Model - Absolute - 26 areas'!AY17</f>
        <v>162.16791407692597</v>
      </c>
      <c r="AZ13" s="63">
        <f ca="1">'Model - Absolute - 26 areas'!AZ17-'Model - Absolute - 26 areas'!AY17</f>
        <v>-17.552912860267185</v>
      </c>
      <c r="BA13" s="175">
        <f ca="1">'Model - Absolute - 26 areas'!BA17-'Model - Absolute - 26 areas'!AZ17</f>
        <v>14.134806024142478</v>
      </c>
      <c r="BB13" s="141">
        <f ca="1">'Model - Absolute - 26 areas'!BB17-'Model - Absolute - 26 areas'!AZ17</f>
        <v>10.815437219714624</v>
      </c>
      <c r="BC13" s="142">
        <f ca="1">'Model - Absolute - 26 areas'!BC17-'Model - Absolute - 26 areas'!AZ17</f>
        <v>12.991042612156406</v>
      </c>
      <c r="BD13" s="140">
        <f ca="1">'Model - Absolute - 26 areas'!BD17-'Model - Absolute - 26 areas'!BA17</f>
        <v>-1.73827042166198</v>
      </c>
      <c r="BE13" s="141">
        <f ca="1">'Model - Absolute - 26 areas'!BE17-'Model - Absolute - 26 areas'!BB17</f>
        <v>2.5677741337174496</v>
      </c>
      <c r="BF13" s="142">
        <f ca="1">'Model - Absolute - 26 areas'!BF17-'Model - Absolute - 26 areas'!BC17</f>
        <v>3.3477562126873579</v>
      </c>
      <c r="BG13" s="140">
        <f ca="1">'Model - Absolute - 26 areas'!BG17-'Model - Absolute - 26 areas'!BD17</f>
        <v>-1.8899379388779778</v>
      </c>
      <c r="BH13" s="141">
        <f ca="1">'Model - Absolute - 26 areas'!BH17-'Model - Absolute - 26 areas'!BE17</f>
        <v>3.5662140541927556</v>
      </c>
      <c r="BI13" s="142">
        <f ca="1">'Model - Absolute - 26 areas'!BI17-'Model - Absolute - 26 areas'!BF17</f>
        <v>4.3972928317876665</v>
      </c>
      <c r="BJ13" s="140">
        <f ca="1">'Model - Absolute - 26 areas'!BJ17-'Model - Absolute - 26 areas'!BG17</f>
        <v>-2.5556131910521742</v>
      </c>
      <c r="BK13" s="141">
        <f ca="1">'Model - Absolute - 26 areas'!BK17-'Model - Absolute - 26 areas'!BH17</f>
        <v>-1.0833622947465926</v>
      </c>
      <c r="BL13" s="142">
        <f ca="1">'Model - Absolute - 26 areas'!BL17-'Model - Absolute - 26 areas'!BI17</f>
        <v>-0.36943695652803399</v>
      </c>
      <c r="BM13" s="140">
        <f ca="1">'Model - Absolute - 26 areas'!BM17-'Model - Absolute - 26 areas'!BJ17</f>
        <v>-2.6095030159000885</v>
      </c>
      <c r="BN13" s="141">
        <f ca="1">'Model - Absolute - 26 areas'!BN17-'Model - Absolute - 26 areas'!BK17</f>
        <v>-1.2120460916762283</v>
      </c>
      <c r="BO13" s="142">
        <f ca="1">'Model - Absolute - 26 areas'!BO17-'Model - Absolute - 26 areas'!BL17</f>
        <v>-0.50900146808811542</v>
      </c>
      <c r="BP13" s="140">
        <f ca="1">'Model - Absolute - 26 areas'!BP17-'Model - Absolute - 26 areas'!BM17</f>
        <v>-2.7362422423633461</v>
      </c>
      <c r="BQ13" s="141">
        <f ca="1">'Model - Absolute - 26 areas'!BQ17-'Model - Absolute - 26 areas'!BN17</f>
        <v>-1.4194914034759165</v>
      </c>
      <c r="BR13" s="142">
        <f ca="1">'Model - Absolute - 26 areas'!BR17-'Model - Absolute - 26 areas'!BO17</f>
        <v>-0.7321140676311586</v>
      </c>
      <c r="BS13" s="140">
        <f ca="1">'Model - Absolute - 26 areas'!BS17-'Model - Absolute - 26 areas'!BP17</f>
        <v>-2.8040295344548838</v>
      </c>
      <c r="BT13" s="141">
        <f ca="1">'Model - Absolute - 26 areas'!BT17-'Model - Absolute - 26 areas'!BQ17</f>
        <v>-1.5659339861094281</v>
      </c>
      <c r="BU13" s="142">
        <f ca="1">'Model - Absolute - 26 areas'!BU17-'Model - Absolute - 26 areas'!BR17</f>
        <v>-0.89462939815732057</v>
      </c>
      <c r="BV13" s="140">
        <f ca="1">'Model - Absolute - 26 areas'!BV17-'Model - Absolute - 26 areas'!BS17</f>
        <v>-2.9159822942467599</v>
      </c>
      <c r="BW13" s="141">
        <f ca="1">'Model - Absolute - 26 areas'!BW17-'Model - Absolute - 26 areas'!BT17</f>
        <v>-1.7615652357337694</v>
      </c>
      <c r="BX13" s="142">
        <f ca="1">'Model - Absolute - 26 areas'!BX17-'Model - Absolute - 26 areas'!BU17</f>
        <v>-1.1107646560443243</v>
      </c>
      <c r="BY13" s="140">
        <f ca="1">'Model - Absolute - 26 areas'!BY17-'Model - Absolute - 26 areas'!BV17</f>
        <v>-3.1863545692081345</v>
      </c>
      <c r="BZ13" s="141">
        <f ca="1">'Model - Absolute - 26 areas'!BZ17-'Model - Absolute - 26 areas'!BW17</f>
        <v>-2.2064005355032634</v>
      </c>
      <c r="CA13" s="142">
        <f ca="1">'Model - Absolute - 26 areas'!CA17-'Model - Absolute - 26 areas'!BX17</f>
        <v>-1.5582342028198184</v>
      </c>
      <c r="CB13" s="140">
        <f ca="1">'Model - Absolute - 26 areas'!CB17-'Model - Absolute - 26 areas'!BY17</f>
        <v>-3.5602189639974142</v>
      </c>
      <c r="CC13" s="141">
        <f ca="1">'Model - Absolute - 26 areas'!CC17-'Model - Absolute - 26 areas'!BZ17</f>
        <v>-2.6924183699671858</v>
      </c>
      <c r="CD13" s="142">
        <f ca="1">'Model - Absolute - 26 areas'!CD17-'Model - Absolute - 26 areas'!CA17</f>
        <v>-2.09001870603322</v>
      </c>
      <c r="CE13" s="140">
        <f ca="1">'Model - Absolute - 26 areas'!CE17-'Model - Absolute - 26 areas'!CB17</f>
        <v>-3.755237081897576</v>
      </c>
      <c r="CF13" s="141">
        <f ca="1">'Model - Absolute - 26 areas'!CF17-'Model - Absolute - 26 areas'!CC17</f>
        <v>-2.9875031016255207</v>
      </c>
      <c r="CG13" s="142">
        <f ca="1">'Model - Absolute - 26 areas'!CG17-'Model - Absolute - 26 areas'!CD17</f>
        <v>-2.4265152417908382</v>
      </c>
      <c r="CH13" s="140">
        <f ca="1">'Model - Absolute - 26 areas'!CH17-'Model - Absolute - 26 areas'!CE17</f>
        <v>-3.8895522836220522</v>
      </c>
      <c r="CI13" s="141">
        <f ca="1">'Model - Absolute - 26 areas'!CI17-'Model - Absolute - 26 areas'!CF17</f>
        <v>-3.2183606917485292</v>
      </c>
      <c r="CJ13" s="142">
        <f ca="1">'Model - Absolute - 26 areas'!CJ17-'Model - Absolute - 26 areas'!CG17</f>
        <v>-2.6991109781345415</v>
      </c>
      <c r="CK13" s="140">
        <f ca="1">'Model - Absolute - 26 areas'!CK17-'Model - Absolute - 26 areas'!CH17</f>
        <v>-4.1375239593200774</v>
      </c>
      <c r="CL13" s="141">
        <f ca="1">'Model - Absolute - 26 areas'!CL17-'Model - Absolute - 26 areas'!CI17</f>
        <v>-3.5810085116355594</v>
      </c>
      <c r="CM13" s="142">
        <f ca="1">'Model - Absolute - 26 areas'!CM17-'Model - Absolute - 26 areas'!CJ17</f>
        <v>-3.1166044002053184</v>
      </c>
      <c r="CN13" s="140">
        <f ca="1">'Model - Absolute - 26 areas'!CN17-'Model - Absolute - 26 areas'!CK17</f>
        <v>-4.5413176226188909</v>
      </c>
      <c r="CO13" s="141">
        <f ca="1">'Model - Absolute - 26 areas'!CO17-'Model - Absolute - 26 areas'!CL17</f>
        <v>-4.1231944922605237</v>
      </c>
      <c r="CP13" s="142">
        <f ca="1">'Model - Absolute - 26 areas'!CP17-'Model - Absolute - 26 areas'!CM17</f>
        <v>-3.7138213543829863</v>
      </c>
      <c r="CQ13" s="140">
        <f ca="1">'Model - Absolute - 26 areas'!CQ17-'Model - Absolute - 26 areas'!CN17</f>
        <v>-4.7384971559751108</v>
      </c>
      <c r="CR13" s="141">
        <f ca="1">'Model - Absolute - 26 areas'!CR17-'Model - Absolute - 26 areas'!CO17</f>
        <v>-4.4373403152564208</v>
      </c>
      <c r="CS13" s="142">
        <f ca="1">'Model - Absolute - 26 areas'!CS17-'Model - Absolute - 26 areas'!CP17</f>
        <v>-4.0932179056446216</v>
      </c>
    </row>
    <row r="14" spans="1:97" x14ac:dyDescent="0.25">
      <c r="B14" s="91">
        <v>2</v>
      </c>
      <c r="C14" s="45" t="s">
        <v>80</v>
      </c>
      <c r="D14" s="127">
        <f ca="1">'Model - Absolute - 26 areas'!D18</f>
        <v>1153.2205016770108</v>
      </c>
      <c r="E14" s="63">
        <f ca="1">'Model - Absolute - 26 areas'!E18-'Model - Absolute - 26 areas'!D18</f>
        <v>-39.056283668607193</v>
      </c>
      <c r="F14" s="175">
        <f ca="1">'Model - Absolute - 26 areas'!F18-'Model - Absolute - 26 areas'!E18</f>
        <v>47.05436986601012</v>
      </c>
      <c r="G14" s="141">
        <f ca="1">'Model - Absolute - 26 areas'!G18-'Model - Absolute - 26 areas'!E18</f>
        <v>24.372715892011456</v>
      </c>
      <c r="H14" s="142">
        <f ca="1">'Model - Absolute - 26 areas'!H18-'Model - Absolute - 26 areas'!E18</f>
        <v>41.935475258257156</v>
      </c>
      <c r="I14" s="140">
        <f ca="1">'Model - Absolute - 26 areas'!I18-'Model - Absolute - 26 areas'!F18</f>
        <v>6.9406993869686175</v>
      </c>
      <c r="J14" s="141">
        <f ca="1">'Model - Absolute - 26 areas'!J18-'Model - Absolute - 26 areas'!G18</f>
        <v>39.168814877752766</v>
      </c>
      <c r="K14" s="142">
        <f ca="1">'Model - Absolute - 26 areas'!K18-'Model - Absolute - 26 areas'!H18</f>
        <v>45.891330083584762</v>
      </c>
      <c r="L14" s="140">
        <f ca="1">'Model - Absolute - 26 areas'!L18-'Model - Absolute - 26 areas'!I18</f>
        <v>6.9849465055312976</v>
      </c>
      <c r="M14" s="141">
        <f ca="1">'Model - Absolute - 26 areas'!M18-'Model - Absolute - 26 areas'!J18</f>
        <v>49.119799721008803</v>
      </c>
      <c r="N14" s="142">
        <f ca="1">'Model - Absolute - 26 areas'!N18-'Model - Absolute - 26 areas'!K18</f>
        <v>56.539096842716845</v>
      </c>
      <c r="O14" s="140">
        <f ca="1">'Model - Absolute - 26 areas'!O18-'Model - Absolute - 26 areas'!L18</f>
        <v>2.327827258688103</v>
      </c>
      <c r="P14" s="141">
        <f ca="1">'Model - Absolute - 26 areas'!P18-'Model - Absolute - 26 areas'!M18</f>
        <v>14.72389165236109</v>
      </c>
      <c r="Q14" s="142">
        <f ca="1">'Model - Absolute - 26 areas'!Q18-'Model - Absolute - 26 areas'!N18</f>
        <v>20.890730100304609</v>
      </c>
      <c r="R14" s="140">
        <f ca="1">'Model - Absolute - 26 areas'!R18-'Model - Absolute - 26 areas'!O18</f>
        <v>2.3345117081926219</v>
      </c>
      <c r="S14" s="141">
        <f ca="1">'Model - Absolute - 26 areas'!S18-'Model - Absolute - 26 areas'!P18</f>
        <v>14.635069058831277</v>
      </c>
      <c r="T14" s="142">
        <f ca="1">'Model - Absolute - 26 areas'!T18-'Model - Absolute - 26 areas'!Q18</f>
        <v>20.962598722700477</v>
      </c>
      <c r="U14" s="140">
        <f ca="1">'Model - Absolute - 26 areas'!U18-'Model - Absolute - 26 areas'!R18</f>
        <v>2.3412158229530178</v>
      </c>
      <c r="V14" s="141">
        <f ca="1">'Model - Absolute - 26 areas'!V18-'Model - Absolute - 26 areas'!S18</f>
        <v>14.545843279356859</v>
      </c>
      <c r="W14" s="142">
        <f ca="1">'Model - Absolute - 26 areas'!W18-'Model - Absolute - 26 areas'!T18</f>
        <v>21.033851137404326</v>
      </c>
      <c r="X14" s="140">
        <f ca="1">'Model - Absolute - 26 areas'!X18-'Model - Absolute - 26 areas'!U18</f>
        <v>2.3479396608968273</v>
      </c>
      <c r="Y14" s="141">
        <f ca="1">'Model - Absolute - 26 areas'!Y18-'Model - Absolute - 26 areas'!V18</f>
        <v>14.456221071087384</v>
      </c>
      <c r="Z14" s="142">
        <f ca="1">'Model - Absolute - 26 areas'!Z18-'Model - Absolute - 26 areas'!W18</f>
        <v>21.104481617753663</v>
      </c>
      <c r="AA14" s="140">
        <f ca="1">'Model - Absolute - 26 areas'!AA18-'Model - Absolute - 26 areas'!X18</f>
        <v>2.3546832801225719</v>
      </c>
      <c r="AB14" s="141">
        <f ca="1">'Model - Absolute - 26 areas'!AB18-'Model - Absolute - 26 areas'!Y18</f>
        <v>14.366209210787702</v>
      </c>
      <c r="AC14" s="142">
        <f ca="1">'Model - Absolute - 26 areas'!AC18-'Model - Absolute - 26 areas'!Z18</f>
        <v>21.174484480166029</v>
      </c>
      <c r="AD14" s="140">
        <f ca="1">'Model - Absolute - 26 areas'!AD18-'Model - Absolute - 26 areas'!AA18</f>
        <v>1.112046356777455</v>
      </c>
      <c r="AE14" s="141">
        <f ca="1">'Model - Absolute - 26 areas'!AE18-'Model - Absolute - 26 areas'!AB18</f>
        <v>12.270368949503109</v>
      </c>
      <c r="AF14" s="142">
        <f ca="1">'Model - Absolute - 26 areas'!AF18-'Model - Absolute - 26 areas'!AC18</f>
        <v>19.376895521114875</v>
      </c>
      <c r="AG14" s="140">
        <f ca="1">'Model - Absolute - 26 areas'!AG18-'Model - Absolute - 26 areas'!AD18</f>
        <v>1.1152117739816276</v>
      </c>
      <c r="AH14" s="141">
        <f ca="1">'Model - Absolute - 26 areas'!AH18-'Model - Absolute - 26 areas'!AE18</f>
        <v>12.18830149801579</v>
      </c>
      <c r="AI14" s="142">
        <f ca="1">'Model - Absolute - 26 areas'!AI18-'Model - Absolute - 26 areas'!AF18</f>
        <v>19.442055307412829</v>
      </c>
      <c r="AJ14" s="140">
        <f ca="1">'Model - Absolute - 26 areas'!AJ18-'Model - Absolute - 26 areas'!AG18</f>
        <v>1.1183822486891586</v>
      </c>
      <c r="AK14" s="141">
        <f ca="1">'Model - Absolute - 26 areas'!AK18-'Model - Absolute - 26 areas'!AH18</f>
        <v>12.105951226079696</v>
      </c>
      <c r="AL14" s="142">
        <f ca="1">'Model - Absolute - 26 areas'!AL18-'Model - Absolute - 26 areas'!AI18</f>
        <v>19.506671101290294</v>
      </c>
      <c r="AM14" s="140">
        <f ca="1">'Model - Absolute - 26 areas'!AM18-'Model - Absolute - 26 areas'!AJ18</f>
        <v>1.1215577914015284</v>
      </c>
      <c r="AN14" s="141">
        <f ca="1">'Model - Absolute - 26 areas'!AN18-'Model - Absolute - 26 areas'!AK18</f>
        <v>12.023324450134851</v>
      </c>
      <c r="AO14" s="142">
        <f ca="1">'Model - Absolute - 26 areas'!AO18-'Model - Absolute - 26 areas'!AL18</f>
        <v>19.570738367520789</v>
      </c>
      <c r="AP14" s="140">
        <f ca="1">'Model - Absolute - 26 areas'!AP18-'Model - Absolute - 26 areas'!AM18</f>
        <v>1.1247384126427278</v>
      </c>
      <c r="AQ14" s="141">
        <f ca="1">'Model - Absolute - 26 areas'!AQ18-'Model - Absolute - 26 areas'!AN18</f>
        <v>11.940427497919927</v>
      </c>
      <c r="AR14" s="142">
        <f ca="1">'Model - Absolute - 26 areas'!AR18-'Model - Absolute - 26 areas'!AO18</f>
        <v>19.634252621649921</v>
      </c>
      <c r="AS14" s="140">
        <f ca="1">'Model - Absolute - 26 areas'!AS18-'Model - Absolute - 26 areas'!AP18</f>
        <v>-0.21888485952285919</v>
      </c>
      <c r="AT14" s="141">
        <f ca="1">'Model - Absolute - 26 areas'!AT18-'Model - Absolute - 26 areas'!AQ18</f>
        <v>10.471365028427044</v>
      </c>
      <c r="AU14" s="142">
        <f ca="1">'Model - Absolute - 26 areas'!AU18-'Model - Absolute - 26 areas'!AR18</f>
        <v>17.970722098125179</v>
      </c>
      <c r="AV14" s="140">
        <f ca="1">'Model - Absolute - 26 areas'!AV18-'Model - Absolute - 26 areas'!AS18</f>
        <v>-0.21639122545980172</v>
      </c>
      <c r="AW14" s="141">
        <f ca="1">'Model - Absolute - 26 areas'!AW18-'Model - Absolute - 26 areas'!AT18</f>
        <v>10.40368658925513</v>
      </c>
      <c r="AX14" s="142">
        <f ca="1">'Model - Absolute - 26 areas'!AX18-'Model - Absolute - 26 areas'!AU18</f>
        <v>18.030869806977535</v>
      </c>
      <c r="AY14" s="127">
        <f ca="1">'Model - Absolute - 26 areas'!AY18</f>
        <v>248.99155963877934</v>
      </c>
      <c r="AZ14" s="63">
        <f ca="1">'Model - Absolute - 26 areas'!AZ18-'Model - Absolute - 26 areas'!AY18</f>
        <v>-26.00721450431115</v>
      </c>
      <c r="BA14" s="175">
        <f ca="1">'Model - Absolute - 26 areas'!BA18-'Model - Absolute - 26 areas'!AZ18</f>
        <v>22.490231238847116</v>
      </c>
      <c r="BB14" s="141">
        <f ca="1">'Model - Absolute - 26 areas'!BB18-'Model - Absolute - 26 areas'!AZ18</f>
        <v>17.69546696375474</v>
      </c>
      <c r="BC14" s="142">
        <f ca="1">'Model - Absolute - 26 areas'!BC18-'Model - Absolute - 26 areas'!AZ18</f>
        <v>21.408127922159821</v>
      </c>
      <c r="BD14" s="140">
        <f ca="1">'Model - Absolute - 26 areas'!BD18-'Model - Absolute - 26 areas'!BA18</f>
        <v>-1.769358112171318</v>
      </c>
      <c r="BE14" s="141">
        <f ca="1">'Model - Absolute - 26 areas'!BE18-'Model - Absolute - 26 areas'!BB18</f>
        <v>5.0170202458121764</v>
      </c>
      <c r="BF14" s="142">
        <f ca="1">'Model - Absolute - 26 areas'!BF18-'Model - Absolute - 26 areas'!BC18</f>
        <v>6.370832845131531</v>
      </c>
      <c r="BG14" s="140">
        <f ca="1">'Model - Absolute - 26 areas'!BG18-'Model - Absolute - 26 areas'!BD18</f>
        <v>-2.0219926107842809</v>
      </c>
      <c r="BH14" s="141">
        <f ca="1">'Model - Absolute - 26 areas'!BH18-'Model - Absolute - 26 areas'!BE18</f>
        <v>6.615307180416977</v>
      </c>
      <c r="BI14" s="142">
        <f ca="1">'Model - Absolute - 26 areas'!BI18-'Model - Absolute - 26 areas'!BF18</f>
        <v>8.0692784622636111</v>
      </c>
      <c r="BJ14" s="140">
        <f ca="1">'Model - Absolute - 26 areas'!BJ18-'Model - Absolute - 26 areas'!BG18</f>
        <v>-3.1935527507715449</v>
      </c>
      <c r="BK14" s="141">
        <f ca="1">'Model - Absolute - 26 areas'!BK18-'Model - Absolute - 26 areas'!BH18</f>
        <v>-0.84399036726455279</v>
      </c>
      <c r="BL14" s="142">
        <f ca="1">'Model - Absolute - 26 areas'!BL18-'Model - Absolute - 26 areas'!BI18</f>
        <v>0.30618434831558261</v>
      </c>
      <c r="BM14" s="140">
        <f ca="1">'Model - Absolute - 26 areas'!BM18-'Model - Absolute - 26 areas'!BJ18</f>
        <v>-3.3014938453299578</v>
      </c>
      <c r="BN14" s="141">
        <f ca="1">'Model - Absolute - 26 areas'!BN18-'Model - Absolute - 26 areas'!BK18</f>
        <v>-1.0544338031747884</v>
      </c>
      <c r="BO14" s="142">
        <f ca="1">'Model - Absolute - 26 areas'!BO18-'Model - Absolute - 26 areas'!BL18</f>
        <v>8.5770728643183247E-2</v>
      </c>
      <c r="BP14" s="140">
        <f ca="1">'Model - Absolute - 26 areas'!BP18-'Model - Absolute - 26 areas'!BM18</f>
        <v>-3.5250514672257225</v>
      </c>
      <c r="BQ14" s="141">
        <f ca="1">'Model - Absolute - 26 areas'!BQ18-'Model - Absolute - 26 areas'!BN18</f>
        <v>-1.3912406455463611</v>
      </c>
      <c r="BR14" s="142">
        <f ca="1">'Model - Absolute - 26 areas'!BR18-'Model - Absolute - 26 areas'!BO18</f>
        <v>-0.26904541186331699</v>
      </c>
      <c r="BS14" s="140">
        <f ca="1">'Model - Absolute - 26 areas'!BS18-'Model - Absolute - 26 areas'!BP18</f>
        <v>-3.6576667024566234</v>
      </c>
      <c r="BT14" s="141">
        <f ca="1">'Model - Absolute - 26 areas'!BT18-'Model - Absolute - 26 areas'!BQ18</f>
        <v>-1.634873346378896</v>
      </c>
      <c r="BU14" s="142">
        <f ca="1">'Model - Absolute - 26 areas'!BU18-'Model - Absolute - 26 areas'!BR18</f>
        <v>-0.53134752678278119</v>
      </c>
      <c r="BV14" s="140">
        <f ca="1">'Model - Absolute - 26 areas'!BV18-'Model - Absolute - 26 areas'!BS18</f>
        <v>-3.8614621448410844</v>
      </c>
      <c r="BW14" s="141">
        <f ca="1">'Model - Absolute - 26 areas'!BW18-'Model - Absolute - 26 areas'!BT18</f>
        <v>-1.9590667448379406</v>
      </c>
      <c r="BX14" s="142">
        <f ca="1">'Model - Absolute - 26 areas'!BX18-'Model - Absolute - 26 areas'!BU18</f>
        <v>-0.88172058003954135</v>
      </c>
      <c r="BY14" s="140">
        <f ca="1">'Model - Absolute - 26 areas'!BY18-'Model - Absolute - 26 areas'!BV18</f>
        <v>-4.4134811070177591</v>
      </c>
      <c r="BZ14" s="141">
        <f ca="1">'Model - Absolute - 26 areas'!BZ18-'Model - Absolute - 26 areas'!BW18</f>
        <v>-2.7882236676640559</v>
      </c>
      <c r="CA14" s="142">
        <f ca="1">'Model - Absolute - 26 areas'!CA18-'Model - Absolute - 26 areas'!BX18</f>
        <v>-1.7234143442555308</v>
      </c>
      <c r="CB14" s="140">
        <f ca="1">'Model - Absolute - 26 areas'!CB18-'Model - Absolute - 26 areas'!BY18</f>
        <v>-5.0361645406011348</v>
      </c>
      <c r="CC14" s="141">
        <f ca="1">'Model - Absolute - 26 areas'!CC18-'Model - Absolute - 26 areas'!BZ18</f>
        <v>-3.5829392606235615</v>
      </c>
      <c r="CD14" s="142">
        <f ca="1">'Model - Absolute - 26 areas'!CD18-'Model - Absolute - 26 areas'!CA18</f>
        <v>-2.5873641223541597</v>
      </c>
      <c r="CE14" s="140">
        <f ca="1">'Model - Absolute - 26 areas'!CE18-'Model - Absolute - 26 areas'!CB18</f>
        <v>-5.3784005521661982</v>
      </c>
      <c r="CF14" s="141">
        <f ca="1">'Model - Absolute - 26 areas'!CF18-'Model - Absolute - 26 areas'!CC18</f>
        <v>-4.0787000864585821</v>
      </c>
      <c r="CG14" s="142">
        <f ca="1">'Model - Absolute - 26 areas'!CG18-'Model - Absolute - 26 areas'!CD18</f>
        <v>-3.1452305264582208</v>
      </c>
      <c r="CH14" s="140">
        <f ca="1">'Model - Absolute - 26 areas'!CH18-'Model - Absolute - 26 areas'!CE18</f>
        <v>-5.6262357136574792</v>
      </c>
      <c r="CI14" s="141">
        <f ca="1">'Model - Absolute - 26 areas'!CI18-'Model - Absolute - 26 areas'!CF18</f>
        <v>-4.4755705973341833</v>
      </c>
      <c r="CJ14" s="142">
        <f ca="1">'Model - Absolute - 26 areas'!CJ18-'Model - Absolute - 26 areas'!CG18</f>
        <v>-3.6050491584278177</v>
      </c>
      <c r="CK14" s="140">
        <f ca="1">'Model - Absolute - 26 areas'!CK18-'Model - Absolute - 26 areas'!CH18</f>
        <v>-6.0587796243466983</v>
      </c>
      <c r="CL14" s="141">
        <f ca="1">'Model - Absolute - 26 areas'!CL18-'Model - Absolute - 26 areas'!CI18</f>
        <v>-5.0883343783237365</v>
      </c>
      <c r="CM14" s="142">
        <f ca="1">'Model - Absolute - 26 areas'!CM18-'Model - Absolute - 26 areas'!CJ18</f>
        <v>-4.303087152224947</v>
      </c>
      <c r="CN14" s="140">
        <f ca="1">'Model - Absolute - 26 areas'!CN18-'Model - Absolute - 26 areas'!CK18</f>
        <v>-6.756505953700497</v>
      </c>
      <c r="CO14" s="141">
        <f ca="1">'Model - Absolute - 26 areas'!CO18-'Model - Absolute - 26 areas'!CL18</f>
        <v>-5.9899347121282176</v>
      </c>
      <c r="CP14" s="142">
        <f ca="1">'Model - Absolute - 26 areas'!CP18-'Model - Absolute - 26 areas'!CM18</f>
        <v>-5.3594211046827525</v>
      </c>
      <c r="CQ14" s="140">
        <f ca="1">'Model - Absolute - 26 areas'!CQ18-'Model - Absolute - 26 areas'!CN18</f>
        <v>-7.1149097319148495</v>
      </c>
      <c r="CR14" s="141">
        <f ca="1">'Model - Absolute - 26 areas'!CR18-'Model - Absolute - 26 areas'!CO18</f>
        <v>-6.5369573536105179</v>
      </c>
      <c r="CS14" s="142">
        <f ca="1">'Model - Absolute - 26 areas'!CS18-'Model - Absolute - 26 areas'!CP18</f>
        <v>-6.006481039767209</v>
      </c>
    </row>
    <row r="15" spans="1:97" x14ac:dyDescent="0.25">
      <c r="B15" s="91">
        <v>2</v>
      </c>
      <c r="C15" s="45" t="s">
        <v>108</v>
      </c>
      <c r="D15" s="127">
        <f ca="1">'Model - Absolute - 26 areas'!D19</f>
        <v>1012.823179871835</v>
      </c>
      <c r="E15" s="63">
        <f ca="1">'Model - Absolute - 26 areas'!E19-'Model - Absolute - 26 areas'!D19</f>
        <v>-33.182576725588206</v>
      </c>
      <c r="F15" s="175">
        <f ca="1">'Model - Absolute - 26 areas'!F19-'Model - Absolute - 26 areas'!E19</f>
        <v>41.629914109681863</v>
      </c>
      <c r="G15" s="141">
        <f ca="1">'Model - Absolute - 26 areas'!G19-'Model - Absolute - 26 areas'!E19</f>
        <v>22.573261158452397</v>
      </c>
      <c r="H15" s="142">
        <f ca="1">'Model - Absolute - 26 areas'!H19-'Model - Absolute - 26 areas'!E19</f>
        <v>38.357099253016713</v>
      </c>
      <c r="I15" s="140">
        <f ca="1">'Model - Absolute - 26 areas'!I19-'Model - Absolute - 26 areas'!F19</f>
        <v>6.9719549998577577</v>
      </c>
      <c r="J15" s="141">
        <f ca="1">'Model - Absolute - 26 areas'!J19-'Model - Absolute - 26 areas'!G19</f>
        <v>35.661518042610396</v>
      </c>
      <c r="K15" s="142">
        <f ca="1">'Model - Absolute - 26 areas'!K19-'Model - Absolute - 26 areas'!H19</f>
        <v>41.728719635366815</v>
      </c>
      <c r="L15" s="140">
        <f ca="1">'Model - Absolute - 26 areas'!L19-'Model - Absolute - 26 areas'!I19</f>
        <v>7.0210169061588203</v>
      </c>
      <c r="M15" s="141">
        <f ca="1">'Model - Absolute - 26 areas'!M19-'Model - Absolute - 26 areas'!J19</f>
        <v>44.519629773495126</v>
      </c>
      <c r="N15" s="142">
        <f ca="1">'Model - Absolute - 26 areas'!N19-'Model - Absolute - 26 areas'!K19</f>
        <v>51.228683646827676</v>
      </c>
      <c r="O15" s="140">
        <f ca="1">'Model - Absolute - 26 areas'!O19-'Model - Absolute - 26 areas'!L19</f>
        <v>1.9417475965335598</v>
      </c>
      <c r="P15" s="141">
        <f ca="1">'Model - Absolute - 26 areas'!P19-'Model - Absolute - 26 areas'!M19</f>
        <v>12.591324107429728</v>
      </c>
      <c r="Q15" s="142">
        <f ca="1">'Model - Absolute - 26 areas'!Q19-'Model - Absolute - 26 areas'!N19</f>
        <v>18.20024421407561</v>
      </c>
      <c r="R15" s="140">
        <f ca="1">'Model - Absolute - 26 areas'!R19-'Model - Absolute - 26 areas'!O19</f>
        <v>1.946890681938612</v>
      </c>
      <c r="S15" s="141">
        <f ca="1">'Model - Absolute - 26 areas'!S19-'Model - Absolute - 26 areas'!P19</f>
        <v>12.502961739158764</v>
      </c>
      <c r="T15" s="142">
        <f ca="1">'Model - Absolute - 26 areas'!T19-'Model - Absolute - 26 areas'!Q19</f>
        <v>18.255043840376402</v>
      </c>
      <c r="U15" s="140">
        <f ca="1">'Model - Absolute - 26 areas'!U19-'Model - Absolute - 26 areas'!R19</f>
        <v>1.9520480506932927</v>
      </c>
      <c r="V15" s="141">
        <f ca="1">'Model - Absolute - 26 areas'!V19-'Model - Absolute - 26 areas'!S19</f>
        <v>12.414311189153523</v>
      </c>
      <c r="W15" s="142">
        <f ca="1">'Model - Absolute - 26 areas'!W19-'Model - Absolute - 26 areas'!T19</f>
        <v>18.309224568994523</v>
      </c>
      <c r="X15" s="140">
        <f ca="1">'Model - Absolute - 26 areas'!X19-'Model - Absolute - 26 areas'!U19</f>
        <v>1.9572197426716684</v>
      </c>
      <c r="Y15" s="141">
        <f ca="1">'Model - Absolute - 26 areas'!Y19-'Model - Absolute - 26 areas'!V19</f>
        <v>12.325379266083928</v>
      </c>
      <c r="Z15" s="142">
        <f ca="1">'Model - Absolute - 26 areas'!Z19-'Model - Absolute - 26 areas'!W19</f>
        <v>18.362781679404634</v>
      </c>
      <c r="AA15" s="140">
        <f ca="1">'Model - Absolute - 26 areas'!AA19-'Model - Absolute - 26 areas'!X19</f>
        <v>1.9624057978578549</v>
      </c>
      <c r="AB15" s="141">
        <f ca="1">'Model - Absolute - 26 areas'!AB19-'Model - Absolute - 26 areas'!Y19</f>
        <v>12.236172785667577</v>
      </c>
      <c r="AC15" s="142">
        <f ca="1">'Model - Absolute - 26 areas'!AC19-'Model - Absolute - 26 areas'!Z19</f>
        <v>18.415710499263469</v>
      </c>
      <c r="AD15" s="140">
        <f ca="1">'Model - Absolute - 26 areas'!AD19-'Model - Absolute - 26 areas'!AA19</f>
        <v>0.21875628534849056</v>
      </c>
      <c r="AE15" s="141">
        <f ca="1">'Model - Absolute - 26 areas'!AE19-'Model - Absolute - 26 areas'!AB19</f>
        <v>9.8743418961780662</v>
      </c>
      <c r="AF15" s="142">
        <f ca="1">'Model - Absolute - 26 areas'!AF19-'Model - Absolute - 26 areas'!AC19</f>
        <v>16.0003650252022</v>
      </c>
      <c r="AG15" s="140">
        <f ca="1">'Model - Absolute - 26 areas'!AG19-'Model - Absolute - 26 areas'!AD19</f>
        <v>0.2205153613258517</v>
      </c>
      <c r="AH15" s="141">
        <f ca="1">'Model - Absolute - 26 areas'!AH19-'Model - Absolute - 26 areas'!AE19</f>
        <v>9.7847586288214643</v>
      </c>
      <c r="AI15" s="142">
        <f ca="1">'Model - Absolute - 26 areas'!AI19-'Model - Absolute - 26 areas'!AF19</f>
        <v>16.02770479416381</v>
      </c>
      <c r="AJ15" s="140">
        <f ca="1">'Model - Absolute - 26 areas'!AJ19-'Model - Absolute - 26 areas'!AG19</f>
        <v>0.22227428795758897</v>
      </c>
      <c r="AK15" s="141">
        <f ca="1">'Model - Absolute - 26 areas'!AK19-'Model - Absolute - 26 areas'!AH19</f>
        <v>9.6951042336665978</v>
      </c>
      <c r="AL15" s="142">
        <f ca="1">'Model - Absolute - 26 areas'!AL19-'Model - Absolute - 26 areas'!AI19</f>
        <v>16.054431486151998</v>
      </c>
      <c r="AM15" s="140">
        <f ca="1">'Model - Absolute - 26 areas'!AM19-'Model - Absolute - 26 areas'!AJ19</f>
        <v>0.22403306836167758</v>
      </c>
      <c r="AN15" s="141">
        <f ca="1">'Model - Absolute - 26 areas'!AN19-'Model - Absolute - 26 areas'!AK19</f>
        <v>9.6053851425408538</v>
      </c>
      <c r="AO15" s="142">
        <f ca="1">'Model - Absolute - 26 areas'!AO19-'Model - Absolute - 26 areas'!AL19</f>
        <v>16.080543018380467</v>
      </c>
      <c r="AP15" s="140">
        <f ca="1">'Model - Absolute - 26 areas'!AP19-'Model - Absolute - 26 areas'!AM19</f>
        <v>0.22579170565381901</v>
      </c>
      <c r="AQ15" s="141">
        <f ca="1">'Model - Absolute - 26 areas'!AQ19-'Model - Absolute - 26 areas'!AN19</f>
        <v>9.5156077731680853</v>
      </c>
      <c r="AR15" s="142">
        <f ca="1">'Model - Absolute - 26 areas'!AR19-'Model - Absolute - 26 areas'!AO19</f>
        <v>16.106037369302385</v>
      </c>
      <c r="AS15" s="140">
        <f ca="1">'Model - Absolute - 26 areas'!AS19-'Model - Absolute - 26 areas'!AP19</f>
        <v>-1.3955564403775043</v>
      </c>
      <c r="AT15" s="141">
        <f ca="1">'Model - Absolute - 26 areas'!AT19-'Model - Absolute - 26 areas'!AQ19</f>
        <v>7.1424197297387764</v>
      </c>
      <c r="AU15" s="142">
        <f ca="1">'Model - Absolute - 26 areas'!AU19-'Model - Absolute - 26 areas'!AR19</f>
        <v>13.906317101708282</v>
      </c>
      <c r="AV15" s="140">
        <f ca="1">'Model - Absolute - 26 areas'!AV19-'Model - Absolute - 26 areas'!AS19</f>
        <v>-1.3918343420043584</v>
      </c>
      <c r="AW15" s="141">
        <f ca="1">'Model - Absolute - 26 areas'!AW19-'Model - Absolute - 26 areas'!AT19</f>
        <v>7.0545114248584468</v>
      </c>
      <c r="AX15" s="142">
        <f ca="1">'Model - Absolute - 26 areas'!AX19-'Model - Absolute - 26 areas'!AU19</f>
        <v>13.914766448913724</v>
      </c>
      <c r="AY15" s="127">
        <f ca="1">'Model - Absolute - 26 areas'!AY19</f>
        <v>218.67840783949825</v>
      </c>
      <c r="AZ15" s="63">
        <f ca="1">'Model - Absolute - 26 areas'!AZ19-'Model - Absolute - 26 areas'!AY19</f>
        <v>-22.617077894639408</v>
      </c>
      <c r="BA15" s="175">
        <f ca="1">'Model - Absolute - 26 areas'!BA19-'Model - Absolute - 26 areas'!AZ19</f>
        <v>19.829071917248228</v>
      </c>
      <c r="BB15" s="141">
        <f ca="1">'Model - Absolute - 26 areas'!BB19-'Model - Absolute - 26 areas'!AZ19</f>
        <v>15.800610902979429</v>
      </c>
      <c r="BC15" s="142">
        <f ca="1">'Model - Absolute - 26 areas'!BC19-'Model - Absolute - 26 areas'!AZ19</f>
        <v>19.137218678868066</v>
      </c>
      <c r="BD15" s="140">
        <f ca="1">'Model - Absolute - 26 areas'!BD19-'Model - Absolute - 26 areas'!BA19</f>
        <v>-1.3750880182646483</v>
      </c>
      <c r="BE15" s="141">
        <f ca="1">'Model - Absolute - 26 areas'!BE19-'Model - Absolute - 26 areas'!BB19</f>
        <v>4.6630222638264343</v>
      </c>
      <c r="BF15" s="142">
        <f ca="1">'Model - Absolute - 26 areas'!BF19-'Model - Absolute - 26 areas'!BC19</f>
        <v>5.8850499876527067</v>
      </c>
      <c r="BG15" s="140">
        <f ca="1">'Model - Absolute - 26 areas'!BG19-'Model - Absolute - 26 areas'!BD19</f>
        <v>-1.6003266710144715</v>
      </c>
      <c r="BH15" s="141">
        <f ca="1">'Model - Absolute - 26 areas'!BH19-'Model - Absolute - 26 areas'!BE19</f>
        <v>6.083215901961978</v>
      </c>
      <c r="BI15" s="142">
        <f ca="1">'Model - Absolute - 26 areas'!BI19-'Model - Absolute - 26 areas'!BF19</f>
        <v>7.3983236741592293</v>
      </c>
      <c r="BJ15" s="140">
        <f ca="1">'Model - Absolute - 26 areas'!BJ19-'Model - Absolute - 26 areas'!BG19</f>
        <v>-2.8354907397562386</v>
      </c>
      <c r="BK15" s="141">
        <f ca="1">'Model - Absolute - 26 areas'!BK19-'Model - Absolute - 26 areas'!BH19</f>
        <v>-0.82547876923246122</v>
      </c>
      <c r="BL15" s="142">
        <f ca="1">'Model - Absolute - 26 areas'!BL19-'Model - Absolute - 26 areas'!BI19</f>
        <v>0.22150004012314639</v>
      </c>
      <c r="BM15" s="140">
        <f ca="1">'Model - Absolute - 26 areas'!BM19-'Model - Absolute - 26 areas'!BJ19</f>
        <v>-2.9300345964876158</v>
      </c>
      <c r="BN15" s="141">
        <f ca="1">'Model - Absolute - 26 areas'!BN19-'Model - Absolute - 26 areas'!BK19</f>
        <v>-1.0105861278535713</v>
      </c>
      <c r="BO15" s="142">
        <f ca="1">'Model - Absolute - 26 areas'!BO19-'Model - Absolute - 26 areas'!BL19</f>
        <v>2.6750371525849914E-2</v>
      </c>
      <c r="BP15" s="140">
        <f ca="1">'Model - Absolute - 26 areas'!BP19-'Model - Absolute - 26 areas'!BM19</f>
        <v>-3.1263677929482583</v>
      </c>
      <c r="BQ15" s="141">
        <f ca="1">'Model - Absolute - 26 areas'!BQ19-'Model - Absolute - 26 areas'!BN19</f>
        <v>-1.3068533389901233</v>
      </c>
      <c r="BR15" s="142">
        <f ca="1">'Model - Absolute - 26 areas'!BR19-'Model - Absolute - 26 areas'!BO19</f>
        <v>-0.28644063575254108</v>
      </c>
      <c r="BS15" s="140">
        <f ca="1">'Model - Absolute - 26 areas'!BS19-'Model - Absolute - 26 areas'!BP19</f>
        <v>-3.242552176212115</v>
      </c>
      <c r="BT15" s="141">
        <f ca="1">'Model - Absolute - 26 areas'!BT19-'Model - Absolute - 26 areas'!BQ19</f>
        <v>-1.5207075112979567</v>
      </c>
      <c r="BU15" s="142">
        <f ca="1">'Model - Absolute - 26 areas'!BU19-'Model - Absolute - 26 areas'!BR19</f>
        <v>-0.51783338387559752</v>
      </c>
      <c r="BV15" s="140">
        <f ca="1">'Model - Absolute - 26 areas'!BV19-'Model - Absolute - 26 areas'!BS19</f>
        <v>-3.4213706759752824</v>
      </c>
      <c r="BW15" s="141">
        <f ca="1">'Model - Absolute - 26 areas'!BW19-'Model - Absolute - 26 areas'!BT19</f>
        <v>-1.8052696914868989</v>
      </c>
      <c r="BX15" s="142">
        <f ca="1">'Model - Absolute - 26 areas'!BX19-'Model - Absolute - 26 areas'!BU19</f>
        <v>-0.82673575893903717</v>
      </c>
      <c r="BY15" s="140">
        <f ca="1">'Model - Absolute - 26 areas'!BY19-'Model - Absolute - 26 areas'!BV19</f>
        <v>-4.0267248229049244</v>
      </c>
      <c r="BZ15" s="141">
        <f ca="1">'Model - Absolute - 26 areas'!BZ19-'Model - Absolute - 26 areas'!BW19</f>
        <v>-2.6278086421997386</v>
      </c>
      <c r="CA15" s="142">
        <f ca="1">'Model - Absolute - 26 areas'!CA19-'Model - Absolute - 26 areas'!BX19</f>
        <v>-1.7205754153089572</v>
      </c>
      <c r="CB15" s="140">
        <f ca="1">'Model - Absolute - 26 areas'!CB19-'Model - Absolute - 26 areas'!BY19</f>
        <v>-4.5684793011210729</v>
      </c>
      <c r="CC15" s="141">
        <f ca="1">'Model - Absolute - 26 areas'!CC19-'Model - Absolute - 26 areas'!BZ19</f>
        <v>-3.3225935201792538</v>
      </c>
      <c r="CD15" s="142">
        <f ca="1">'Model - Absolute - 26 areas'!CD19-'Model - Absolute - 26 areas'!CA19</f>
        <v>-2.4782619608919845</v>
      </c>
      <c r="CE15" s="140">
        <f ca="1">'Model - Absolute - 26 areas'!CE19-'Model - Absolute - 26 areas'!CB19</f>
        <v>-4.8626475225535728</v>
      </c>
      <c r="CF15" s="141">
        <f ca="1">'Model - Absolute - 26 areas'!CF19-'Model - Absolute - 26 areas'!CC19</f>
        <v>-3.7530439638499615</v>
      </c>
      <c r="CG15" s="142">
        <f ca="1">'Model - Absolute - 26 areas'!CG19-'Model - Absolute - 26 areas'!CD19</f>
        <v>-2.9647346187562391</v>
      </c>
      <c r="CH15" s="140">
        <f ca="1">'Model - Absolute - 26 areas'!CH19-'Model - Absolute - 26 areas'!CE19</f>
        <v>-5.0732860161124052</v>
      </c>
      <c r="CI15" s="141">
        <f ca="1">'Model - Absolute - 26 areas'!CI19-'Model - Absolute - 26 areas'!CF19</f>
        <v>-4.0956298646224525</v>
      </c>
      <c r="CJ15" s="142">
        <f ca="1">'Model - Absolute - 26 areas'!CJ19-'Model - Absolute - 26 areas'!CG19</f>
        <v>-3.3637465694392858</v>
      </c>
      <c r="CK15" s="140">
        <f ca="1">'Model - Absolute - 26 areas'!CK19-'Model - Absolute - 26 areas'!CH19</f>
        <v>-5.4455008104012563</v>
      </c>
      <c r="CL15" s="141">
        <f ca="1">'Model - Absolute - 26 areas'!CL19-'Model - Absolute - 26 areas'!CI19</f>
        <v>-4.6267319333984744</v>
      </c>
      <c r="CM15" s="142">
        <f ca="1">'Model - Absolute - 26 areas'!CM19-'Model - Absolute - 26 areas'!CJ19</f>
        <v>-3.9708051427854798</v>
      </c>
      <c r="CN15" s="140">
        <f ca="1">'Model - Absolute - 26 areas'!CN19-'Model - Absolute - 26 areas'!CK19</f>
        <v>-6.1201980768229021</v>
      </c>
      <c r="CO15" s="141">
        <f ca="1">'Model - Absolute - 26 areas'!CO19-'Model - Absolute - 26 areas'!CL19</f>
        <v>-5.580771602352911</v>
      </c>
      <c r="CP15" s="142">
        <f ca="1">'Model - Absolute - 26 areas'!CP19-'Model - Absolute - 26 areas'!CM19</f>
        <v>-5.0042033553703504</v>
      </c>
      <c r="CQ15" s="140">
        <f ca="1">'Model - Absolute - 26 areas'!CQ19-'Model - Absolute - 26 areas'!CN19</f>
        <v>-6.4200934265838043</v>
      </c>
      <c r="CR15" s="141">
        <f ca="1">'Model - Absolute - 26 areas'!CR19-'Model - Absolute - 26 areas'!CO19</f>
        <v>-6.0407117831528865</v>
      </c>
      <c r="CS15" s="142">
        <f ca="1">'Model - Absolute - 26 areas'!CS19-'Model - Absolute - 26 areas'!CP19</f>
        <v>-5.5568646927675331</v>
      </c>
    </row>
    <row r="16" spans="1:97" x14ac:dyDescent="0.25">
      <c r="B16" s="91">
        <v>2</v>
      </c>
      <c r="C16" s="45" t="s">
        <v>21</v>
      </c>
      <c r="D16" s="127">
        <f ca="1">'Model - Absolute - 26 areas'!D20</f>
        <v>625.88491760945919</v>
      </c>
      <c r="E16" s="63">
        <f ca="1">'Model - Absolute - 26 areas'!E20-'Model - Absolute - 26 areas'!D20</f>
        <v>-21.60920276728848</v>
      </c>
      <c r="F16" s="175">
        <f ca="1">'Model - Absolute - 26 areas'!F20-'Model - Absolute - 26 areas'!E20</f>
        <v>25.464592720171595</v>
      </c>
      <c r="G16" s="141">
        <f ca="1">'Model - Absolute - 26 areas'!G20-'Model - Absolute - 26 areas'!E20</f>
        <v>12.795986366882289</v>
      </c>
      <c r="H16" s="142">
        <f ca="1">'Model - Absolute - 26 areas'!H20-'Model - Absolute - 26 areas'!E20</f>
        <v>21.705221703314123</v>
      </c>
      <c r="I16" s="140">
        <f ca="1">'Model - Absolute - 26 areas'!I20-'Model - Absolute - 26 areas'!F20</f>
        <v>3.4549776596111315</v>
      </c>
      <c r="J16" s="141">
        <f ca="1">'Model - Absolute - 26 areas'!J20-'Model - Absolute - 26 areas'!G20</f>
        <v>20.790174456342243</v>
      </c>
      <c r="K16" s="142">
        <f ca="1">'Model - Absolute - 26 areas'!K20-'Model - Absolute - 26 areas'!H20</f>
        <v>24.189595693439855</v>
      </c>
      <c r="L16" s="140">
        <f ca="1">'Model - Absolute - 26 areas'!L20-'Model - Absolute - 26 areas'!I20</f>
        <v>3.4739328868452048</v>
      </c>
      <c r="M16" s="141">
        <f ca="1">'Model - Absolute - 26 areas'!M20-'Model - Absolute - 26 areas'!J20</f>
        <v>26.14530958732928</v>
      </c>
      <c r="N16" s="142">
        <f ca="1">'Model - Absolute - 26 areas'!N20-'Model - Absolute - 26 areas'!K20</f>
        <v>29.891571270366398</v>
      </c>
      <c r="O16" s="140">
        <f ca="1">'Model - Absolute - 26 areas'!O20-'Model - Absolute - 26 areas'!L20</f>
        <v>1.2741783236695028</v>
      </c>
      <c r="P16" s="141">
        <f ca="1">'Model - Absolute - 26 areas'!P20-'Model - Absolute - 26 areas'!M20</f>
        <v>7.8479988794144901</v>
      </c>
      <c r="Q16" s="142">
        <f ca="1">'Model - Absolute - 26 areas'!Q20-'Model - Absolute - 26 areas'!N20</f>
        <v>11.313611632630227</v>
      </c>
      <c r="R16" s="140">
        <f ca="1">'Model - Absolute - 26 areas'!R20-'Model - Absolute - 26 areas'!O20</f>
        <v>1.2767283612001847</v>
      </c>
      <c r="S16" s="141">
        <f ca="1">'Model - Absolute - 26 areas'!S20-'Model - Absolute - 26 areas'!P20</f>
        <v>7.7957869994088469</v>
      </c>
      <c r="T16" s="142">
        <f ca="1">'Model - Absolute - 26 areas'!T20-'Model - Absolute - 26 areas'!Q20</f>
        <v>11.351935756216449</v>
      </c>
      <c r="U16" s="140">
        <f ca="1">'Model - Absolute - 26 areas'!U20-'Model - Absolute - 26 areas'!R20</f>
        <v>1.2792835021693918</v>
      </c>
      <c r="V16" s="141">
        <f ca="1">'Model - Absolute - 26 areas'!V20-'Model - Absolute - 26 areas'!S20</f>
        <v>7.7433404323055584</v>
      </c>
      <c r="W16" s="142">
        <f ca="1">'Model - Absolute - 26 areas'!W20-'Model - Absolute - 26 areas'!T20</f>
        <v>11.389867546293317</v>
      </c>
      <c r="X16" s="140">
        <f ca="1">'Model - Absolute - 26 areas'!X20-'Model - Absolute - 26 areas'!U20</f>
        <v>1.2818437567913179</v>
      </c>
      <c r="Y16" s="141">
        <f ca="1">'Model - Absolute - 26 areas'!Y20-'Model - Absolute - 26 areas'!V20</f>
        <v>7.6906636360527045</v>
      </c>
      <c r="Z16" s="142">
        <f ca="1">'Model - Absolute - 26 areas'!Z20-'Model - Absolute - 26 areas'!W20</f>
        <v>11.427403507004783</v>
      </c>
      <c r="AA16" s="140">
        <f ca="1">'Model - Absolute - 26 areas'!AA20-'Model - Absolute - 26 areas'!X20</f>
        <v>1.2844091352998248</v>
      </c>
      <c r="AB16" s="141">
        <f ca="1">'Model - Absolute - 26 areas'!AB20-'Model - Absolute - 26 areas'!Y20</f>
        <v>7.6377610790598283</v>
      </c>
      <c r="AC16" s="142">
        <f ca="1">'Model - Absolute - 26 areas'!AC20-'Model - Absolute - 26 areas'!Z20</f>
        <v>11.464540173131923</v>
      </c>
      <c r="AD16" s="140">
        <f ca="1">'Model - Absolute - 26 areas'!AD20-'Model - Absolute - 26 areas'!AA20</f>
        <v>0.59391988708500776</v>
      </c>
      <c r="AE16" s="141">
        <f ca="1">'Model - Absolute - 26 areas'!AE20-'Model - Absolute - 26 areas'!AB20</f>
        <v>6.6323270890218282</v>
      </c>
      <c r="AF16" s="142">
        <f ca="1">'Model - Absolute - 26 areas'!AF20-'Model - Absolute - 26 areas'!AC20</f>
        <v>10.378570552751512</v>
      </c>
      <c r="AG16" s="140">
        <f ca="1">'Model - Absolute - 26 areas'!AG20-'Model - Absolute - 26 areas'!AD20</f>
        <v>0.59446841712417609</v>
      </c>
      <c r="AH16" s="141">
        <f ca="1">'Model - Absolute - 26 areas'!AH20-'Model - Absolute - 26 areas'!AE20</f>
        <v>6.5864965495436536</v>
      </c>
      <c r="AI16" s="142">
        <f ca="1">'Model - Absolute - 26 areas'!AI20-'Model - Absolute - 26 areas'!AF20</f>
        <v>10.409955902381625</v>
      </c>
      <c r="AJ16" s="140">
        <f ca="1">'Model - Absolute - 26 areas'!AJ20-'Model - Absolute - 26 areas'!AG20</f>
        <v>0.59501745377212956</v>
      </c>
      <c r="AK16" s="141">
        <f ca="1">'Model - Absolute - 26 areas'!AK20-'Model - Absolute - 26 areas'!AH20</f>
        <v>6.5404765061261969</v>
      </c>
      <c r="AL16" s="142">
        <f ca="1">'Model - Absolute - 26 areas'!AL20-'Model - Absolute - 26 areas'!AI20</f>
        <v>10.440985691097126</v>
      </c>
      <c r="AM16" s="140">
        <f ca="1">'Model - Absolute - 26 areas'!AM20-'Model - Absolute - 26 areas'!AJ20</f>
        <v>0.595566997497599</v>
      </c>
      <c r="AN16" s="141">
        <f ca="1">'Model - Absolute - 26 areas'!AN20-'Model - Absolute - 26 areas'!AK20</f>
        <v>6.4942709628448938</v>
      </c>
      <c r="AO16" s="142">
        <f ca="1">'Model - Absolute - 26 areas'!AO20-'Model - Absolute - 26 areas'!AL20</f>
        <v>10.471657379551857</v>
      </c>
      <c r="AP16" s="140">
        <f ca="1">'Model - Absolute - 26 areas'!AP20-'Model - Absolute - 26 areas'!AM20</f>
        <v>0.59611704876783733</v>
      </c>
      <c r="AQ16" s="141">
        <f ca="1">'Model - Absolute - 26 areas'!AQ20-'Model - Absolute - 26 areas'!AN20</f>
        <v>6.447883932352056</v>
      </c>
      <c r="AR16" s="142">
        <f ca="1">'Model - Absolute - 26 areas'!AR20-'Model - Absolute - 26 areas'!AO20</f>
        <v>10.501968463278217</v>
      </c>
      <c r="AS16" s="140">
        <f ca="1">'Model - Absolute - 26 areas'!AS20-'Model - Absolute - 26 areas'!AP20</f>
        <v>-0.19349671159227455</v>
      </c>
      <c r="AT16" s="141">
        <f ca="1">'Model - Absolute - 26 areas'!AT20-'Model - Absolute - 26 areas'!AQ20</f>
        <v>5.4843853418510662</v>
      </c>
      <c r="AU16" s="142">
        <f ca="1">'Model - Absolute - 26 areas'!AU20-'Model - Absolute - 26 areas'!AR20</f>
        <v>9.6097411358106228</v>
      </c>
      <c r="AV16" s="140">
        <f ca="1">'Model - Absolute - 26 areas'!AV20-'Model - Absolute - 26 areas'!AS20</f>
        <v>-0.19343875707852476</v>
      </c>
      <c r="AW16" s="141">
        <f ca="1">'Model - Absolute - 26 areas'!AW20-'Model - Absolute - 26 areas'!AT20</f>
        <v>5.4437021342471326</v>
      </c>
      <c r="AX16" s="142">
        <f ca="1">'Model - Absolute - 26 areas'!AX20-'Model - Absolute - 26 areas'!AU20</f>
        <v>9.6383811623244355</v>
      </c>
      <c r="AY16" s="127">
        <f ca="1">'Model - Absolute - 26 areas'!AY20</f>
        <v>135.13466120602769</v>
      </c>
      <c r="AZ16" s="63">
        <f ca="1">'Model - Absolute - 26 areas'!AZ20-'Model - Absolute - 26 areas'!AY20</f>
        <v>-14.197350191317142</v>
      </c>
      <c r="BA16" s="175">
        <f ca="1">'Model - Absolute - 26 areas'!BA20-'Model - Absolute - 26 areas'!AZ20</f>
        <v>12.185975882575761</v>
      </c>
      <c r="BB16" s="141">
        <f ca="1">'Model - Absolute - 26 areas'!BB20-'Model - Absolute - 26 areas'!AZ20</f>
        <v>9.5079092289008287</v>
      </c>
      <c r="BC16" s="142">
        <f ca="1">'Model - Absolute - 26 areas'!BC20-'Model - Absolute - 26 areas'!AZ20</f>
        <v>11.391267618834988</v>
      </c>
      <c r="BD16" s="140">
        <f ca="1">'Model - Absolute - 26 areas'!BD20-'Model - Absolute - 26 areas'!BA20</f>
        <v>-1.0240116788245359</v>
      </c>
      <c r="BE16" s="141">
        <f ca="1">'Model - Absolute - 26 areas'!BE20-'Model - Absolute - 26 areas'!BB20</f>
        <v>2.6276143643584362</v>
      </c>
      <c r="BF16" s="142">
        <f ca="1">'Model - Absolute - 26 areas'!BF20-'Model - Absolute - 26 areas'!BC20</f>
        <v>3.3121282410446042</v>
      </c>
      <c r="BG16" s="140">
        <f ca="1">'Model - Absolute - 26 areas'!BG20-'Model - Absolute - 26 areas'!BD20</f>
        <v>-1.1602246037208488</v>
      </c>
      <c r="BH16" s="141">
        <f ca="1">'Model - Absolute - 26 areas'!BH20-'Model - Absolute - 26 areas'!BE20</f>
        <v>3.4886135748453455</v>
      </c>
      <c r="BI16" s="142">
        <f ca="1">'Model - Absolute - 26 areas'!BI20-'Model - Absolute - 26 areas'!BF20</f>
        <v>4.2226376374627534</v>
      </c>
      <c r="BJ16" s="140">
        <f ca="1">'Model - Absolute - 26 areas'!BJ20-'Model - Absolute - 26 areas'!BG20</f>
        <v>-1.7275669799512343</v>
      </c>
      <c r="BK16" s="141">
        <f ca="1">'Model - Absolute - 26 areas'!BK20-'Model - Absolute - 26 areas'!BH20</f>
        <v>-0.48134199328706018</v>
      </c>
      <c r="BL16" s="142">
        <f ca="1">'Model - Absolute - 26 areas'!BL20-'Model - Absolute - 26 areas'!BI20</f>
        <v>0.17052432666645245</v>
      </c>
      <c r="BM16" s="140">
        <f ca="1">'Model - Absolute - 26 areas'!BM20-'Model - Absolute - 26 areas'!BJ20</f>
        <v>-1.7863440911911113</v>
      </c>
      <c r="BN16" s="141">
        <f ca="1">'Model - Absolute - 26 areas'!BN20-'Model - Absolute - 26 areas'!BK20</f>
        <v>-0.59529199452043713</v>
      </c>
      <c r="BO16" s="142">
        <f ca="1">'Model - Absolute - 26 areas'!BO20-'Model - Absolute - 26 areas'!BL20</f>
        <v>5.1159000077831251E-2</v>
      </c>
      <c r="BP16" s="140">
        <f ca="1">'Model - Absolute - 26 areas'!BP20-'Model - Absolute - 26 areas'!BM20</f>
        <v>-1.9077570472774283</v>
      </c>
      <c r="BQ16" s="141">
        <f ca="1">'Model - Absolute - 26 areas'!BQ20-'Model - Absolute - 26 areas'!BN20</f>
        <v>-0.77753170130696958</v>
      </c>
      <c r="BR16" s="142">
        <f ca="1">'Model - Absolute - 26 areas'!BR20-'Model - Absolute - 26 areas'!BO20</f>
        <v>-0.14085217062455513</v>
      </c>
      <c r="BS16" s="140">
        <f ca="1">'Model - Absolute - 26 areas'!BS20-'Model - Absolute - 26 areas'!BP20</f>
        <v>-1.9798916676057274</v>
      </c>
      <c r="BT16" s="141">
        <f ca="1">'Model - Absolute - 26 areas'!BT20-'Model - Absolute - 26 areas'!BQ20</f>
        <v>-0.90927347692337435</v>
      </c>
      <c r="BU16" s="142">
        <f ca="1">'Model - Absolute - 26 areas'!BU20-'Model - Absolute - 26 areas'!BR20</f>
        <v>-0.28288320329656358</v>
      </c>
      <c r="BV16" s="140">
        <f ca="1">'Model - Absolute - 26 areas'!BV20-'Model - Absolute - 26 areas'!BS20</f>
        <v>-2.0905861855475649</v>
      </c>
      <c r="BW16" s="141">
        <f ca="1">'Model - Absolute - 26 areas'!BW20-'Model - Absolute - 26 areas'!BT20</f>
        <v>-1.0844988818971899</v>
      </c>
      <c r="BX16" s="142">
        <f ca="1">'Model - Absolute - 26 areas'!BX20-'Model - Absolute - 26 areas'!BU20</f>
        <v>-0.47252330807106091</v>
      </c>
      <c r="BY16" s="140">
        <f ca="1">'Model - Absolute - 26 areas'!BY20-'Model - Absolute - 26 areas'!BV20</f>
        <v>-2.392929499630398</v>
      </c>
      <c r="BZ16" s="141">
        <f ca="1">'Model - Absolute - 26 areas'!BZ20-'Model - Absolute - 26 areas'!BW20</f>
        <v>-1.5082231086117588</v>
      </c>
      <c r="CA16" s="142">
        <f ca="1">'Model - Absolute - 26 areas'!CA20-'Model - Absolute - 26 areas'!BX20</f>
        <v>-0.94874464519438106</v>
      </c>
      <c r="CB16" s="140">
        <f ca="1">'Model - Absolute - 26 areas'!CB20-'Model - Absolute - 26 areas'!BY20</f>
        <v>-2.7304498469083853</v>
      </c>
      <c r="CC16" s="141">
        <f ca="1">'Model - Absolute - 26 areas'!CC20-'Model - Absolute - 26 areas'!BZ20</f>
        <v>-1.9381970923752192</v>
      </c>
      <c r="CD16" s="142">
        <f ca="1">'Model - Absolute - 26 areas'!CD20-'Model - Absolute - 26 areas'!CA20</f>
        <v>-1.4155318075702894</v>
      </c>
      <c r="CE16" s="140">
        <f ca="1">'Model - Absolute - 26 areas'!CE20-'Model - Absolute - 26 areas'!CB20</f>
        <v>-2.9159934203548801</v>
      </c>
      <c r="CF16" s="141">
        <f ca="1">'Model - Absolute - 26 areas'!CF20-'Model - Absolute - 26 areas'!CC20</f>
        <v>-2.2064973462262145</v>
      </c>
      <c r="CG16" s="142">
        <f ca="1">'Model - Absolute - 26 areas'!CG20-'Model - Absolute - 26 areas'!CD20</f>
        <v>-1.7167745897180851</v>
      </c>
      <c r="CH16" s="140">
        <f ca="1">'Model - Absolute - 26 areas'!CH20-'Model - Absolute - 26 areas'!CE20</f>
        <v>-3.0503662908908922</v>
      </c>
      <c r="CI16" s="141">
        <f ca="1">'Model - Absolute - 26 areas'!CI20-'Model - Absolute - 26 areas'!CF20</f>
        <v>-2.4213054491714132</v>
      </c>
      <c r="CJ16" s="142">
        <f ca="1">'Model - Absolute - 26 areas'!CJ20-'Model - Absolute - 26 areas'!CG20</f>
        <v>-1.9649300255906326</v>
      </c>
      <c r="CK16" s="140">
        <f ca="1">'Model - Absolute - 26 areas'!CK20-'Model - Absolute - 26 areas'!CH20</f>
        <v>-3.2847865352124614</v>
      </c>
      <c r="CL16" s="141">
        <f ca="1">'Model - Absolute - 26 areas'!CL20-'Model - Absolute - 26 areas'!CI20</f>
        <v>-2.7528308203375786</v>
      </c>
      <c r="CM16" s="142">
        <f ca="1">'Model - Absolute - 26 areas'!CM20-'Model - Absolute - 26 areas'!CJ20</f>
        <v>-2.3416419679031719</v>
      </c>
      <c r="CN16" s="140">
        <f ca="1">'Model - Absolute - 26 areas'!CN20-'Model - Absolute - 26 areas'!CK20</f>
        <v>-3.6725289910888392</v>
      </c>
      <c r="CO16" s="141">
        <f ca="1">'Model - Absolute - 26 areas'!CO20-'Model - Absolute - 26 areas'!CL20</f>
        <v>-3.267332018339701</v>
      </c>
      <c r="CP16" s="142">
        <f ca="1">'Model - Absolute - 26 areas'!CP20-'Model - Absolute - 26 areas'!CM20</f>
        <v>-2.910054594792939</v>
      </c>
      <c r="CQ16" s="140">
        <f ca="1">'Model - Absolute - 26 areas'!CQ20-'Model - Absolute - 26 areas'!CN20</f>
        <v>-3.8660142345217565</v>
      </c>
      <c r="CR16" s="141">
        <f ca="1">'Model - Absolute - 26 areas'!CR20-'Model - Absolute - 26 areas'!CO20</f>
        <v>-3.5616377663729253</v>
      </c>
      <c r="CS16" s="142">
        <f ca="1">'Model - Absolute - 26 areas'!CS20-'Model - Absolute - 26 areas'!CP20</f>
        <v>-3.2589823672097396</v>
      </c>
    </row>
    <row r="17" spans="2:97" x14ac:dyDescent="0.25">
      <c r="B17" s="91">
        <v>2</v>
      </c>
      <c r="C17" s="45" t="s">
        <v>22</v>
      </c>
      <c r="D17" s="127">
        <f ca="1">'Model - Absolute - 26 areas'!D21</f>
        <v>455.0429825667153</v>
      </c>
      <c r="E17" s="63">
        <f ca="1">'Model - Absolute - 26 areas'!E21-'Model - Absolute - 26 areas'!D21</f>
        <v>-16.348911212928442</v>
      </c>
      <c r="F17" s="175">
        <f ca="1">'Model - Absolute - 26 areas'!F21-'Model - Absolute - 26 areas'!E21</f>
        <v>17.697012672575681</v>
      </c>
      <c r="G17" s="141">
        <f ca="1">'Model - Absolute - 26 areas'!G21-'Model - Absolute - 26 areas'!E21</f>
        <v>8.6389353610398985</v>
      </c>
      <c r="H17" s="142">
        <f ca="1">'Model - Absolute - 26 areas'!H21-'Model - Absolute - 26 areas'!E21</f>
        <v>15.354652782650021</v>
      </c>
      <c r="I17" s="140">
        <f ca="1">'Model - Absolute - 26 areas'!I21-'Model - Absolute - 26 areas'!F21</f>
        <v>1.79525525890773</v>
      </c>
      <c r="J17" s="141">
        <f ca="1">'Model - Absolute - 26 areas'!J21-'Model - Absolute - 26 areas'!G21</f>
        <v>14.399710606840472</v>
      </c>
      <c r="K17" s="142">
        <f ca="1">'Model - Absolute - 26 areas'!K21-'Model - Absolute - 26 areas'!H21</f>
        <v>16.949572251660243</v>
      </c>
      <c r="L17" s="140">
        <f ca="1">'Model - Absolute - 26 areas'!L21-'Model - Absolute - 26 areas'!I21</f>
        <v>1.8023170564702014</v>
      </c>
      <c r="M17" s="141">
        <f ca="1">'Model - Absolute - 26 areas'!M21-'Model - Absolute - 26 areas'!J21</f>
        <v>18.227754301599987</v>
      </c>
      <c r="N17" s="142">
        <f ca="1">'Model - Absolute - 26 areas'!N21-'Model - Absolute - 26 areas'!K21</f>
        <v>21.031417530487204</v>
      </c>
      <c r="O17" s="140">
        <f ca="1">'Model - Absolute - 26 areas'!O21-'Model - Absolute - 26 areas'!L21</f>
        <v>0.40801807726717243</v>
      </c>
      <c r="P17" s="141">
        <f ca="1">'Model - Absolute - 26 areas'!P21-'Model - Absolute - 26 areas'!M21</f>
        <v>5.2624151028688857</v>
      </c>
      <c r="Q17" s="142">
        <f ca="1">'Model - Absolute - 26 areas'!Q21-'Model - Absolute - 26 areas'!N21</f>
        <v>7.8076737160041603</v>
      </c>
      <c r="R17" s="140">
        <f ca="1">'Model - Absolute - 26 areas'!R21-'Model - Absolute - 26 areas'!O21</f>
        <v>0.40837999652137569</v>
      </c>
      <c r="S17" s="141">
        <f ca="1">'Model - Absolute - 26 areas'!S21-'Model - Absolute - 26 areas'!P21</f>
        <v>5.2155038550366157</v>
      </c>
      <c r="T17" s="142">
        <f ca="1">'Model - Absolute - 26 areas'!T21-'Model - Absolute - 26 areas'!Q21</f>
        <v>7.8232849398669373</v>
      </c>
      <c r="U17" s="140">
        <f ca="1">'Model - Absolute - 26 areas'!U21-'Model - Absolute - 26 areas'!R21</f>
        <v>0.40874223680418709</v>
      </c>
      <c r="V17" s="141">
        <f ca="1">'Model - Absolute - 26 areas'!V21-'Model - Absolute - 26 areas'!S21</f>
        <v>5.1685307452482903</v>
      </c>
      <c r="W17" s="142">
        <f ca="1">'Model - Absolute - 26 areas'!W21-'Model - Absolute - 26 areas'!T21</f>
        <v>7.838564004007651</v>
      </c>
      <c r="X17" s="140">
        <f ca="1">'Model - Absolute - 26 areas'!X21-'Model - Absolute - 26 areas'!U21</f>
        <v>0.40910479840050584</v>
      </c>
      <c r="Y17" s="141">
        <f ca="1">'Model - Absolute - 26 areas'!Y21-'Model - Absolute - 26 areas'!V21</f>
        <v>5.1214993819916117</v>
      </c>
      <c r="Z17" s="142">
        <f ca="1">'Model - Absolute - 26 areas'!Z21-'Model - Absolute - 26 areas'!W21</f>
        <v>7.8535093232317195</v>
      </c>
      <c r="AA17" s="140">
        <f ca="1">'Model - Absolute - 26 areas'!AA21-'Model - Absolute - 26 areas'!X21</f>
        <v>0.40946768159551539</v>
      </c>
      <c r="AB17" s="141">
        <f ca="1">'Model - Absolute - 26 areas'!AB21-'Model - Absolute - 26 areas'!Y21</f>
        <v>5.0744133667519691</v>
      </c>
      <c r="AC17" s="142">
        <f ca="1">'Model - Absolute - 26 areas'!AC21-'Model - Absolute - 26 areas'!Z21</f>
        <v>7.8681193422286242</v>
      </c>
      <c r="AD17" s="140">
        <f ca="1">'Model - Absolute - 26 areas'!AD21-'Model - Absolute - 26 areas'!AA21</f>
        <v>-0.11245893529377327</v>
      </c>
      <c r="AE17" s="141">
        <f ca="1">'Model - Absolute - 26 areas'!AE21-'Model - Absolute - 26 areas'!AB21</f>
        <v>4.4064483706842452</v>
      </c>
      <c r="AF17" s="142">
        <f ca="1">'Model - Absolute - 26 areas'!AF21-'Model - Absolute - 26 areas'!AC21</f>
        <v>7.2833494347006535</v>
      </c>
      <c r="AG17" s="140">
        <f ca="1">'Model - Absolute - 26 areas'!AG21-'Model - Absolute - 26 areas'!AD21</f>
        <v>-0.11243156272632859</v>
      </c>
      <c r="AH17" s="141">
        <f ca="1">'Model - Absolute - 26 areas'!AH21-'Model - Absolute - 26 areas'!AE21</f>
        <v>4.3669057487491614</v>
      </c>
      <c r="AI17" s="142">
        <f ca="1">'Model - Absolute - 26 areas'!AI21-'Model - Absolute - 26 areas'!AF21</f>
        <v>7.3005482939832973</v>
      </c>
      <c r="AJ17" s="140">
        <f ca="1">'Model - Absolute - 26 areas'!AJ21-'Model - Absolute - 26 areas'!AG21</f>
        <v>-0.11240419682150105</v>
      </c>
      <c r="AK17" s="141">
        <f ca="1">'Model - Absolute - 26 areas'!AK21-'Model - Absolute - 26 areas'!AH21</f>
        <v>4.3273053378228497</v>
      </c>
      <c r="AL17" s="142">
        <f ca="1">'Model - Absolute - 26 areas'!AL21-'Model - Absolute - 26 areas'!AI21</f>
        <v>7.3174692989440473</v>
      </c>
      <c r="AM17" s="140">
        <f ca="1">'Model - Absolute - 26 areas'!AM21-'Model - Absolute - 26 areas'!AJ21</f>
        <v>-0.11237683757752848</v>
      </c>
      <c r="AN17" s="141">
        <f ca="1">'Model - Absolute - 26 areas'!AN21-'Model - Absolute - 26 areas'!AK21</f>
        <v>4.2876502940747514</v>
      </c>
      <c r="AO17" s="142">
        <f ca="1">'Model - Absolute - 26 areas'!AO21-'Model - Absolute - 26 areas'!AL21</f>
        <v>7.334111013740312</v>
      </c>
      <c r="AP17" s="140">
        <f ca="1">'Model - Absolute - 26 areas'!AP21-'Model - Absolute - 26 areas'!AM21</f>
        <v>-0.11234948499281927</v>
      </c>
      <c r="AQ17" s="141">
        <f ca="1">'Model - Absolute - 26 areas'!AQ21-'Model - Absolute - 26 areas'!AN21</f>
        <v>4.2479437689116821</v>
      </c>
      <c r="AR17" s="142">
        <f ca="1">'Model - Absolute - 26 areas'!AR21-'Model - Absolute - 26 areas'!AO21</f>
        <v>7.350472030615947</v>
      </c>
      <c r="AS17" s="140">
        <f ca="1">'Model - Absolute - 26 areas'!AS21-'Model - Absolute - 26 areas'!AP21</f>
        <v>-0.56339500230825479</v>
      </c>
      <c r="AT17" s="141">
        <f ca="1">'Model - Absolute - 26 areas'!AT21-'Model - Absolute - 26 areas'!AQ21</f>
        <v>3.5876992361824023</v>
      </c>
      <c r="AU17" s="142">
        <f ca="1">'Model - Absolute - 26 areas'!AU21-'Model - Absolute - 26 areas'!AR21</f>
        <v>6.7547345807289503</v>
      </c>
      <c r="AV17" s="140">
        <f ca="1">'Model - Absolute - 26 areas'!AV21-'Model - Absolute - 26 areas'!AS21</f>
        <v>-0.56270717061983078</v>
      </c>
      <c r="AW17" s="141">
        <f ca="1">'Model - Absolute - 26 areas'!AW21-'Model - Absolute - 26 areas'!AT21</f>
        <v>3.5536689334992388</v>
      </c>
      <c r="AX17" s="142">
        <f ca="1">'Model - Absolute - 26 areas'!AX21-'Model - Absolute - 26 areas'!AU21</f>
        <v>6.7715454529575254</v>
      </c>
      <c r="AY17" s="127">
        <f ca="1">'Model - Absolute - 26 areas'!AY21</f>
        <v>98.248220324911827</v>
      </c>
      <c r="AZ17" s="63">
        <f ca="1">'Model - Absolute - 26 areas'!AZ21-'Model - Absolute - 26 areas'!AY21</f>
        <v>-10.449753425609558</v>
      </c>
      <c r="BA17" s="175">
        <f ca="1">'Model - Absolute - 26 areas'!BA21-'Model - Absolute - 26 areas'!AZ21</f>
        <v>8.6798440593626793</v>
      </c>
      <c r="BB17" s="141">
        <f ca="1">'Model - Absolute - 26 areas'!BB21-'Model - Absolute - 26 areas'!AZ21</f>
        <v>6.7650213773764278</v>
      </c>
      <c r="BC17" s="142">
        <f ca="1">'Model - Absolute - 26 areas'!BC21-'Model - Absolute - 26 areas'!AZ21</f>
        <v>8.184683365504128</v>
      </c>
      <c r="BD17" s="140">
        <f ca="1">'Model - Absolute - 26 areas'!BD21-'Model - Absolute - 26 areas'!BA21</f>
        <v>-0.88997550008954818</v>
      </c>
      <c r="BE17" s="141">
        <f ca="1">'Model - Absolute - 26 areas'!BE21-'Model - Absolute - 26 areas'!BB21</f>
        <v>1.7647041884037833</v>
      </c>
      <c r="BF17" s="142">
        <f ca="1">'Model - Absolute - 26 areas'!BF21-'Model - Absolute - 26 areas'!BC21</f>
        <v>2.2780576659956324</v>
      </c>
      <c r="BG17" s="140">
        <f ca="1">'Model - Absolute - 26 areas'!BG21-'Model - Absolute - 26 areas'!BD21</f>
        <v>-0.98586962262665168</v>
      </c>
      <c r="BH17" s="141">
        <f ca="1">'Model - Absolute - 26 areas'!BH21-'Model - Absolute - 26 areas'!BE21</f>
        <v>2.3817289500508707</v>
      </c>
      <c r="BI17" s="142">
        <f ca="1">'Model - Absolute - 26 areas'!BI21-'Model - Absolute - 26 areas'!BF21</f>
        <v>2.9309053083407122</v>
      </c>
      <c r="BJ17" s="140">
        <f ca="1">'Model - Absolute - 26 areas'!BJ21-'Model - Absolute - 26 areas'!BG21</f>
        <v>-1.3519710508670073</v>
      </c>
      <c r="BK17" s="141">
        <f ca="1">'Model - Absolute - 26 areas'!BK21-'Model - Absolute - 26 areas'!BH21</f>
        <v>-0.43103109656807703</v>
      </c>
      <c r="BL17" s="142">
        <f ca="1">'Model - Absolute - 26 areas'!BL21-'Model - Absolute - 26 areas'!BI21</f>
        <v>4.6853718703204095E-2</v>
      </c>
      <c r="BM17" s="140">
        <f ca="1">'Model - Absolute - 26 areas'!BM21-'Model - Absolute - 26 areas'!BJ21</f>
        <v>-1.3914526745916334</v>
      </c>
      <c r="BN17" s="141">
        <f ca="1">'Model - Absolute - 26 areas'!BN21-'Model - Absolute - 26 areas'!BK21</f>
        <v>-0.51259990723613669</v>
      </c>
      <c r="BO17" s="142">
        <f ca="1">'Model - Absolute - 26 areas'!BO21-'Model - Absolute - 26 areas'!BL21</f>
        <v>-3.9506029612908833E-2</v>
      </c>
      <c r="BP17" s="140">
        <f ca="1">'Model - Absolute - 26 areas'!BP21-'Model - Absolute - 26 areas'!BM21</f>
        <v>-1.4759008035856596</v>
      </c>
      <c r="BQ17" s="141">
        <f ca="1">'Model - Absolute - 26 areas'!BQ21-'Model - Absolute - 26 areas'!BN21</f>
        <v>-0.64319754623805636</v>
      </c>
      <c r="BR17" s="142">
        <f ca="1">'Model - Absolute - 26 areas'!BR21-'Model - Absolute - 26 areas'!BO21</f>
        <v>-0.17811100015539694</v>
      </c>
      <c r="BS17" s="140">
        <f ca="1">'Model - Absolute - 26 areas'!BS21-'Model - Absolute - 26 areas'!BP21</f>
        <v>-1.5246170482081425</v>
      </c>
      <c r="BT17" s="141">
        <f ca="1">'Model - Absolute - 26 areas'!BT21-'Model - Absolute - 26 areas'!BQ21</f>
        <v>-0.73708519799583883</v>
      </c>
      <c r="BU17" s="142">
        <f ca="1">'Model - Absolute - 26 areas'!BU21-'Model - Absolute - 26 areas'!BR21</f>
        <v>-0.28035003094797162</v>
      </c>
      <c r="BV17" s="140">
        <f ca="1">'Model - Absolute - 26 areas'!BV21-'Model - Absolute - 26 areas'!BS21</f>
        <v>-1.6008700832035032</v>
      </c>
      <c r="BW17" s="141">
        <f ca="1">'Model - Absolute - 26 areas'!BW21-'Model - Absolute - 26 areas'!BT21</f>
        <v>-0.86203202097712506</v>
      </c>
      <c r="BX17" s="142">
        <f ca="1">'Model - Absolute - 26 areas'!BX21-'Model - Absolute - 26 areas'!BU21</f>
        <v>-0.41667275678489091</v>
      </c>
      <c r="BY17" s="140">
        <f ca="1">'Model - Absolute - 26 areas'!BY21-'Model - Absolute - 26 areas'!BV21</f>
        <v>-1.8190106380887698</v>
      </c>
      <c r="BZ17" s="141">
        <f ca="1">'Model - Absolute - 26 areas'!BZ21-'Model - Absolute - 26 areas'!BW21</f>
        <v>-1.1535273279859837</v>
      </c>
      <c r="CA17" s="142">
        <f ca="1">'Model - Absolute - 26 areas'!CA21-'Model - Absolute - 26 areas'!BX21</f>
        <v>-0.72032950861002121</v>
      </c>
      <c r="CB17" s="140">
        <f ca="1">'Model - Absolute - 26 areas'!CB21-'Model - Absolute - 26 areas'!BY21</f>
        <v>-2.0568255023649016</v>
      </c>
      <c r="CC17" s="141">
        <f ca="1">'Model - Absolute - 26 areas'!CC21-'Model - Absolute - 26 areas'!BZ21</f>
        <v>-1.4609566483747045</v>
      </c>
      <c r="CD17" s="142">
        <f ca="1">'Model - Absolute - 26 areas'!CD21-'Model - Absolute - 26 areas'!CA21</f>
        <v>-1.0560192329749754</v>
      </c>
      <c r="CE17" s="140">
        <f ca="1">'Model - Absolute - 26 areas'!CE21-'Model - Absolute - 26 areas'!CB21</f>
        <v>-2.1849898852046721</v>
      </c>
      <c r="CF17" s="141">
        <f ca="1">'Model - Absolute - 26 areas'!CF21-'Model - Absolute - 26 areas'!CC21</f>
        <v>-1.6516028087285264</v>
      </c>
      <c r="CG17" s="142">
        <f ca="1">'Model - Absolute - 26 areas'!CG21-'Model - Absolute - 26 areas'!CD21</f>
        <v>-1.2721499868477935</v>
      </c>
      <c r="CH17" s="140">
        <f ca="1">'Model - Absolute - 26 areas'!CH21-'Model - Absolute - 26 areas'!CE21</f>
        <v>-2.2761035647301071</v>
      </c>
      <c r="CI17" s="141">
        <f ca="1">'Model - Absolute - 26 areas'!CI21-'Model - Absolute - 26 areas'!CF21</f>
        <v>-1.8034435752864084</v>
      </c>
      <c r="CJ17" s="142">
        <f ca="1">'Model - Absolute - 26 areas'!CJ21-'Model - Absolute - 26 areas'!CG21</f>
        <v>-1.4498346292502617</v>
      </c>
      <c r="CK17" s="140">
        <f ca="1">'Model - Absolute - 26 areas'!CK21-'Model - Absolute - 26 areas'!CH21</f>
        <v>-2.4383541496623593</v>
      </c>
      <c r="CL17" s="141">
        <f ca="1">'Model - Absolute - 26 areas'!CL21-'Model - Absolute - 26 areas'!CI21</f>
        <v>-2.0386625720980192</v>
      </c>
      <c r="CM17" s="142">
        <f ca="1">'Model - Absolute - 26 areas'!CM21-'Model - Absolute - 26 areas'!CJ21</f>
        <v>-1.7198147786200195</v>
      </c>
      <c r="CN17" s="140">
        <f ca="1">'Model - Absolute - 26 areas'!CN21-'Model - Absolute - 26 areas'!CK21</f>
        <v>-2.6913780186381331</v>
      </c>
      <c r="CO17" s="141">
        <f ca="1">'Model - Absolute - 26 areas'!CO21-'Model - Absolute - 26 areas'!CL21</f>
        <v>-2.3986369848061173</v>
      </c>
      <c r="CP17" s="142">
        <f ca="1">'Model - Absolute - 26 areas'!CP21-'Model - Absolute - 26 areas'!CM21</f>
        <v>-2.1191376172930774</v>
      </c>
      <c r="CQ17" s="140">
        <f ca="1">'Model - Absolute - 26 areas'!CQ21-'Model - Absolute - 26 areas'!CN21</f>
        <v>-2.8244349571850478</v>
      </c>
      <c r="CR17" s="141">
        <f ca="1">'Model - Absolute - 26 areas'!CR21-'Model - Absolute - 26 areas'!CO21</f>
        <v>-2.6063521428072818</v>
      </c>
      <c r="CS17" s="142">
        <f ca="1">'Model - Absolute - 26 areas'!CS21-'Model - Absolute - 26 areas'!CP21</f>
        <v>-2.3688722058008125</v>
      </c>
    </row>
    <row r="18" spans="2:97" x14ac:dyDescent="0.25">
      <c r="B18" s="91">
        <v>2</v>
      </c>
      <c r="C18" s="45" t="s">
        <v>25</v>
      </c>
      <c r="D18" s="127">
        <f ca="1">'Model - Absolute - 26 areas'!D22</f>
        <v>558.90345142220042</v>
      </c>
      <c r="E18" s="63">
        <f ca="1">'Model - Absolute - 26 areas'!E22-'Model - Absolute - 26 areas'!D22</f>
        <v>-6.9080869238761125</v>
      </c>
      <c r="F18" s="175">
        <f ca="1">'Model - Absolute - 26 areas'!F22-'Model - Absolute - 26 areas'!E22</f>
        <v>29.854728956461486</v>
      </c>
      <c r="G18" s="141">
        <f ca="1">'Model - Absolute - 26 areas'!G22-'Model - Absolute - 26 areas'!E22</f>
        <v>24.630215668452365</v>
      </c>
      <c r="H18" s="142">
        <f ca="1">'Model - Absolute - 26 areas'!H22-'Model - Absolute - 26 areas'!E22</f>
        <v>39.089439822003442</v>
      </c>
      <c r="I18" s="140">
        <f ca="1">'Model - Absolute - 26 areas'!I22-'Model - Absolute - 26 areas'!F22</f>
        <v>14.37335780278363</v>
      </c>
      <c r="J18" s="141">
        <f ca="1">'Model - Absolute - 26 areas'!J22-'Model - Absolute - 26 areas'!G22</f>
        <v>33.111918014389744</v>
      </c>
      <c r="K18" s="142">
        <f ca="1">'Model - Absolute - 26 areas'!K22-'Model - Absolute - 26 areas'!H22</f>
        <v>39.123455808138942</v>
      </c>
      <c r="L18" s="140">
        <f ca="1">'Model - Absolute - 26 areas'!L22-'Model - Absolute - 26 areas'!I22</f>
        <v>14.728420759464029</v>
      </c>
      <c r="M18" s="141">
        <f ca="1">'Model - Absolute - 26 areas'!M22-'Model - Absolute - 26 areas'!J22</f>
        <v>39.564922961782258</v>
      </c>
      <c r="N18" s="142">
        <f ca="1">'Model - Absolute - 26 areas'!N22-'Model - Absolute - 26 areas'!K22</f>
        <v>46.456416029693401</v>
      </c>
      <c r="O18" s="140">
        <f ca="1">'Model - Absolute - 26 areas'!O22-'Model - Absolute - 26 areas'!L22</f>
        <v>5.2825024012030326</v>
      </c>
      <c r="P18" s="141">
        <f ca="1">'Model - Absolute - 26 areas'!P22-'Model - Absolute - 26 areas'!M22</f>
        <v>13.704628448943367</v>
      </c>
      <c r="Q18" s="142">
        <f ca="1">'Model - Absolute - 26 areas'!Q22-'Model - Absolute - 26 areas'!N22</f>
        <v>18.677906976844156</v>
      </c>
      <c r="R18" s="140">
        <f ca="1">'Model - Absolute - 26 areas'!R22-'Model - Absolute - 26 areas'!O22</f>
        <v>5.3281767544491458</v>
      </c>
      <c r="S18" s="141">
        <f ca="1">'Model - Absolute - 26 areas'!S22-'Model - Absolute - 26 areas'!P22</f>
        <v>13.849515373810391</v>
      </c>
      <c r="T18" s="142">
        <f ca="1">'Model - Absolute - 26 areas'!T22-'Model - Absolute - 26 areas'!Q22</f>
        <v>19.041094393043181</v>
      </c>
      <c r="U18" s="140">
        <f ca="1">'Model - Absolute - 26 areas'!U22-'Model - Absolute - 26 areas'!R22</f>
        <v>5.3742460240407581</v>
      </c>
      <c r="V18" s="141">
        <f ca="1">'Model - Absolute - 26 areas'!V22-'Model - Absolute - 26 areas'!S22</f>
        <v>13.995194311790556</v>
      </c>
      <c r="W18" s="142">
        <f ca="1">'Model - Absolute - 26 areas'!W22-'Model - Absolute - 26 areas'!T22</f>
        <v>19.409961088054843</v>
      </c>
      <c r="X18" s="140">
        <f ca="1">'Model - Absolute - 26 areas'!X22-'Model - Absolute - 26 areas'!U22</f>
        <v>5.4207136245620404</v>
      </c>
      <c r="Y18" s="141">
        <f ca="1">'Model - Absolute - 26 areas'!Y22-'Model - Absolute - 26 areas'!V22</f>
        <v>14.141663405668282</v>
      </c>
      <c r="Z18" s="142">
        <f ca="1">'Model - Absolute - 26 areas'!Z22-'Model - Absolute - 26 areas'!W22</f>
        <v>19.784579532426733</v>
      </c>
      <c r="AA18" s="140">
        <f ca="1">'Model - Absolute - 26 areas'!AA22-'Model - Absolute - 26 areas'!X22</f>
        <v>5.467583000121067</v>
      </c>
      <c r="AB18" s="141">
        <f ca="1">'Model - Absolute - 26 areas'!AB22-'Model - Absolute - 26 areas'!Y22</f>
        <v>14.288920732787801</v>
      </c>
      <c r="AC18" s="142">
        <f ca="1">'Model - Absolute - 26 areas'!AC22-'Model - Absolute - 26 areas'!Z22</f>
        <v>20.165022922183084</v>
      </c>
      <c r="AD18" s="140">
        <f ca="1">'Model - Absolute - 26 areas'!AD22-'Model - Absolute - 26 areas'!AA22</f>
        <v>4.619493261678258</v>
      </c>
      <c r="AE18" s="141">
        <f ca="1">'Model - Absolute - 26 areas'!AE22-'Model - Absolute - 26 areas'!AB22</f>
        <v>12.651552902077924</v>
      </c>
      <c r="AF18" s="142">
        <f ca="1">'Model - Absolute - 26 areas'!AF22-'Model - Absolute - 26 areas'!AC22</f>
        <v>18.088377650165512</v>
      </c>
      <c r="AG18" s="140">
        <f ca="1">'Model - Absolute - 26 areas'!AG22-'Model - Absolute - 26 areas'!AD22</f>
        <v>4.6529502676839911</v>
      </c>
      <c r="AH18" s="141">
        <f ca="1">'Model - Absolute - 26 areas'!AH22-'Model - Absolute - 26 areas'!AE22</f>
        <v>12.761301392654104</v>
      </c>
      <c r="AI18" s="142">
        <f ca="1">'Model - Absolute - 26 areas'!AI22-'Model - Absolute - 26 areas'!AF22</f>
        <v>18.388538385372158</v>
      </c>
      <c r="AJ18" s="140">
        <f ca="1">'Model - Absolute - 26 areas'!AJ22-'Model - Absolute - 26 areas'!AG22</f>
        <v>4.6866495884173673</v>
      </c>
      <c r="AK18" s="141">
        <f ca="1">'Model - Absolute - 26 areas'!AK22-'Model - Absolute - 26 areas'!AH22</f>
        <v>12.871413721560771</v>
      </c>
      <c r="AL18" s="142">
        <f ca="1">'Model - Absolute - 26 areas'!AL22-'Model - Absolute - 26 areas'!AI22</f>
        <v>18.692606098850547</v>
      </c>
      <c r="AM18" s="140">
        <f ca="1">'Model - Absolute - 26 areas'!AM22-'Model - Absolute - 26 areas'!AJ22</f>
        <v>4.7205929788598269</v>
      </c>
      <c r="AN18" s="141">
        <f ca="1">'Model - Absolute - 26 areas'!AN22-'Model - Absolute - 26 areas'!AK22</f>
        <v>12.981886523715957</v>
      </c>
      <c r="AO18" s="142">
        <f ca="1">'Model - Absolute - 26 areas'!AO22-'Model - Absolute - 26 areas'!AL22</f>
        <v>19.000620217908136</v>
      </c>
      <c r="AP18" s="140">
        <f ca="1">'Model - Absolute - 26 areas'!AP22-'Model - Absolute - 26 areas'!AM22</f>
        <v>4.7547822067033394</v>
      </c>
      <c r="AQ18" s="141">
        <f ca="1">'Model - Absolute - 26 areas'!AQ22-'Model - Absolute - 26 areas'!AN22</f>
        <v>13.092716403668874</v>
      </c>
      <c r="AR18" s="142">
        <f ca="1">'Model - Absolute - 26 areas'!AR22-'Model - Absolute - 26 areas'!AO22</f>
        <v>19.312620455818887</v>
      </c>
      <c r="AS18" s="140">
        <f ca="1">'Model - Absolute - 26 areas'!AS22-'Model - Absolute - 26 areas'!AP22</f>
        <v>3.9267564463751796</v>
      </c>
      <c r="AT18" s="141">
        <f ca="1">'Model - Absolute - 26 areas'!AT22-'Model - Absolute - 26 areas'!AQ22</f>
        <v>11.691200314204366</v>
      </c>
      <c r="AU18" s="142">
        <f ca="1">'Model - Absolute - 26 areas'!AU22-'Model - Absolute - 26 areas'!AR22</f>
        <v>17.603602573557509</v>
      </c>
      <c r="AV18" s="140">
        <f ca="1">'Model - Absolute - 26 areas'!AV22-'Model - Absolute - 26 areas'!AS22</f>
        <v>3.9500746969871443</v>
      </c>
      <c r="AW18" s="141">
        <f ca="1">'Model - Absolute - 26 areas'!AW22-'Model - Absolute - 26 areas'!AT22</f>
        <v>11.777398154002299</v>
      </c>
      <c r="AX18" s="142">
        <f ca="1">'Model - Absolute - 26 areas'!AX22-'Model - Absolute - 26 areas'!AU22</f>
        <v>17.862261707961579</v>
      </c>
      <c r="AY18" s="127">
        <f ca="1">'Model - Absolute - 26 areas'!AY22</f>
        <v>120.67270903937364</v>
      </c>
      <c r="AZ18" s="63">
        <f ca="1">'Model - Absolute - 26 areas'!AZ22-'Model - Absolute - 26 areas'!AY22</f>
        <v>-10.198577057338895</v>
      </c>
      <c r="BA18" s="175">
        <f ca="1">'Model - Absolute - 26 areas'!BA22-'Model - Absolute - 26 areas'!AZ22</f>
        <v>12.525453707541303</v>
      </c>
      <c r="BB18" s="141">
        <f ca="1">'Model - Absolute - 26 areas'!BB22-'Model - Absolute - 26 areas'!AZ22</f>
        <v>11.421023241544077</v>
      </c>
      <c r="BC18" s="142">
        <f ca="1">'Model - Absolute - 26 areas'!BC22-'Model - Absolute - 26 areas'!AZ22</f>
        <v>14.477615653035528</v>
      </c>
      <c r="BD18" s="140">
        <f ca="1">'Model - Absolute - 26 areas'!BD22-'Model - Absolute - 26 areas'!BA22</f>
        <v>1.3865043801989714</v>
      </c>
      <c r="BE18" s="141">
        <f ca="1">'Model - Absolute - 26 areas'!BE22-'Model - Absolute - 26 areas'!BB22</f>
        <v>5.3102795973967432</v>
      </c>
      <c r="BF18" s="142">
        <f ca="1">'Model - Absolute - 26 areas'!BF22-'Model - Absolute - 26 areas'!BC22</f>
        <v>6.5243646206877344</v>
      </c>
      <c r="BG18" s="140">
        <f ca="1">'Model - Absolute - 26 areas'!BG22-'Model - Absolute - 26 areas'!BD22</f>
        <v>1.2638641259664212</v>
      </c>
      <c r="BH18" s="141">
        <f ca="1">'Model - Absolute - 26 areas'!BH22-'Model - Absolute - 26 areas'!BE22</f>
        <v>6.3317932530566452</v>
      </c>
      <c r="BI18" s="142">
        <f ca="1">'Model - Absolute - 26 areas'!BI22-'Model - Absolute - 26 areas'!BF22</f>
        <v>7.6885084932534085</v>
      </c>
      <c r="BJ18" s="140">
        <f ca="1">'Model - Absolute - 26 areas'!BJ22-'Model - Absolute - 26 areas'!BG22</f>
        <v>-0.83549850795414216</v>
      </c>
      <c r="BK18" s="141">
        <f ca="1">'Model - Absolute - 26 areas'!BK22-'Model - Absolute - 26 areas'!BH22</f>
        <v>0.75074326820529791</v>
      </c>
      <c r="BL18" s="142">
        <f ca="1">'Model - Absolute - 26 areas'!BL22-'Model - Absolute - 26 areas'!BI22</f>
        <v>1.6727126316030194</v>
      </c>
      <c r="BM18" s="140">
        <f ca="1">'Model - Absolute - 26 areas'!BM22-'Model - Absolute - 26 areas'!BJ22</f>
        <v>-0.90925973698685425</v>
      </c>
      <c r="BN18" s="141">
        <f ca="1">'Model - Absolute - 26 areas'!BN22-'Model - Absolute - 26 areas'!BK22</f>
        <v>0.63979281349099892</v>
      </c>
      <c r="BO18" s="142">
        <f ca="1">'Model - Absolute - 26 areas'!BO22-'Model - Absolute - 26 areas'!BL22</f>
        <v>1.571261508452892</v>
      </c>
      <c r="BP18" s="140">
        <f ca="1">'Model - Absolute - 26 areas'!BP22-'Model - Absolute - 26 areas'!BM22</f>
        <v>-1.0456511088580669</v>
      </c>
      <c r="BQ18" s="141">
        <f ca="1">'Model - Absolute - 26 areas'!BQ22-'Model - Absolute - 26 areas'!BN22</f>
        <v>0.45706742156710334</v>
      </c>
      <c r="BR18" s="142">
        <f ca="1">'Model - Absolute - 26 areas'!BR22-'Model - Absolute - 26 areas'!BO22</f>
        <v>1.3914705264546399</v>
      </c>
      <c r="BS18" s="140">
        <f ca="1">'Model - Absolute - 26 areas'!BS22-'Model - Absolute - 26 areas'!BP22</f>
        <v>-1.1360449053190393</v>
      </c>
      <c r="BT18" s="141">
        <f ca="1">'Model - Absolute - 26 areas'!BT22-'Model - Absolute - 26 areas'!BQ22</f>
        <v>0.3204702065646643</v>
      </c>
      <c r="BU18" s="142">
        <f ca="1">'Model - Absolute - 26 areas'!BU22-'Model - Absolute - 26 areas'!BR22</f>
        <v>1.2574006844839971</v>
      </c>
      <c r="BV18" s="140">
        <f ca="1">'Model - Absolute - 26 areas'!BV22-'Model - Absolute - 26 areas'!BS22</f>
        <v>-1.2663086674553767</v>
      </c>
      <c r="BW18" s="141">
        <f ca="1">'Model - Absolute - 26 areas'!BW22-'Model - Absolute - 26 areas'!BT22</f>
        <v>0.13559199202845207</v>
      </c>
      <c r="BX18" s="142">
        <f ca="1">'Model - Absolute - 26 areas'!BX22-'Model - Absolute - 26 areas'!BU22</f>
        <v>1.0687031048974802</v>
      </c>
      <c r="BY18" s="140">
        <f ca="1">'Model - Absolute - 26 areas'!BY22-'Model - Absolute - 26 areas'!BV22</f>
        <v>-1.6279465091551657</v>
      </c>
      <c r="BZ18" s="141">
        <f ca="1">'Model - Absolute - 26 areas'!BZ22-'Model - Absolute - 26 areas'!BW22</f>
        <v>-0.4593311284068875</v>
      </c>
      <c r="CA18" s="142">
        <f ca="1">'Model - Absolute - 26 areas'!CA22-'Model - Absolute - 26 areas'!BX22</f>
        <v>0.33432734455416835</v>
      </c>
      <c r="CB18" s="140">
        <f ca="1">'Model - Absolute - 26 areas'!CB22-'Model - Absolute - 26 areas'!BY22</f>
        <v>-1.9923124741452796</v>
      </c>
      <c r="CC18" s="141">
        <f ca="1">'Model - Absolute - 26 areas'!CC22-'Model - Absolute - 26 areas'!BZ22</f>
        <v>-0.92284913615338837</v>
      </c>
      <c r="CD18" s="142">
        <f ca="1">'Model - Absolute - 26 areas'!CD22-'Model - Absolute - 26 areas'!CA22</f>
        <v>-0.17090005366137007</v>
      </c>
      <c r="CE18" s="140">
        <f ca="1">'Model - Absolute - 26 areas'!CE22-'Model - Absolute - 26 areas'!CB22</f>
        <v>-2.2097431564185399</v>
      </c>
      <c r="CF18" s="141">
        <f ca="1">'Model - Absolute - 26 areas'!CF22-'Model - Absolute - 26 areas'!CC22</f>
        <v>-1.227909532186743</v>
      </c>
      <c r="CG18" s="142">
        <f ca="1">'Model - Absolute - 26 areas'!CG22-'Model - Absolute - 26 areas'!CD22</f>
        <v>-0.51137421960885376</v>
      </c>
      <c r="CH18" s="140">
        <f ca="1">'Model - Absolute - 26 areas'!CH22-'Model - Absolute - 26 areas'!CE22</f>
        <v>-2.3789762000590855</v>
      </c>
      <c r="CI18" s="141">
        <f ca="1">'Model - Absolute - 26 areas'!CI22-'Model - Absolute - 26 areas'!CF22</f>
        <v>-1.4835653957779869</v>
      </c>
      <c r="CJ18" s="142">
        <f ca="1">'Model - Absolute - 26 areas'!CJ22-'Model - Absolute - 26 areas'!CG22</f>
        <v>-0.80325039551638611</v>
      </c>
      <c r="CK18" s="140">
        <f ca="1">'Model - Absolute - 26 areas'!CK22-'Model - Absolute - 26 areas'!CH22</f>
        <v>-2.6535250128238062</v>
      </c>
      <c r="CL18" s="141">
        <f ca="1">'Model - Absolute - 26 areas'!CL22-'Model - Absolute - 26 areas'!CI22</f>
        <v>-1.8694731105377684</v>
      </c>
      <c r="CM18" s="142">
        <f ca="1">'Model - Absolute - 26 areas'!CM22-'Model - Absolute - 26 areas'!CJ22</f>
        <v>-1.2441758482650869</v>
      </c>
      <c r="CN18" s="140">
        <f ca="1">'Model - Absolute - 26 areas'!CN22-'Model - Absolute - 26 areas'!CK22</f>
        <v>-3.0986625084804587</v>
      </c>
      <c r="CO18" s="141">
        <f ca="1">'Model - Absolute - 26 areas'!CO22-'Model - Absolute - 26 areas'!CL22</f>
        <v>-2.5454095955732328</v>
      </c>
      <c r="CP18" s="142">
        <f ca="1">'Model - Absolute - 26 areas'!CP22-'Model - Absolute - 26 areas'!CM22</f>
        <v>-2.0699806792055711</v>
      </c>
      <c r="CQ18" s="140">
        <f ca="1">'Model - Absolute - 26 areas'!CQ22-'Model - Absolute - 26 areas'!CN22</f>
        <v>-3.3421210858671913</v>
      </c>
      <c r="CR18" s="141">
        <f ca="1">'Model - Absolute - 26 areas'!CR22-'Model - Absolute - 26 areas'!CO22</f>
        <v>-2.908502612696978</v>
      </c>
      <c r="CS18" s="142">
        <f ca="1">'Model - Absolute - 26 areas'!CS22-'Model - Absolute - 26 areas'!CP22</f>
        <v>-2.5020555884381679</v>
      </c>
    </row>
    <row r="19" spans="2:97" x14ac:dyDescent="0.25">
      <c r="B19" s="91">
        <v>2</v>
      </c>
      <c r="C19" s="45" t="s">
        <v>23</v>
      </c>
      <c r="D19" s="127">
        <f ca="1">'Model - Absolute - 26 areas'!D23</f>
        <v>558.69066252984032</v>
      </c>
      <c r="E19" s="63">
        <f ca="1">'Model - Absolute - 26 areas'!E23-'Model - Absolute - 26 areas'!D23</f>
        <v>-19.057742074752809</v>
      </c>
      <c r="F19" s="175">
        <f ca="1">'Model - Absolute - 26 areas'!F23-'Model - Absolute - 26 areas'!E23</f>
        <v>23.46936873750235</v>
      </c>
      <c r="G19" s="141">
        <f ca="1">'Model - Absolute - 26 areas'!G23-'Model - Absolute - 26 areas'!E23</f>
        <v>11.663653966770653</v>
      </c>
      <c r="H19" s="142">
        <f ca="1">'Model - Absolute - 26 areas'!H23-'Model - Absolute - 26 areas'!E23</f>
        <v>20.257546251535814</v>
      </c>
      <c r="I19" s="140">
        <f ca="1">'Model - Absolute - 26 areas'!I23-'Model - Absolute - 26 areas'!F23</f>
        <v>3.4959505274867979</v>
      </c>
      <c r="J19" s="141">
        <f ca="1">'Model - Absolute - 26 areas'!J23-'Model - Absolute - 26 areas'!G23</f>
        <v>18.818701397385098</v>
      </c>
      <c r="K19" s="142">
        <f ca="1">'Model - Absolute - 26 areas'!K23-'Model - Absolute - 26 areas'!H23</f>
        <v>22.105153324405478</v>
      </c>
      <c r="L19" s="140">
        <f ca="1">'Model - Absolute - 26 areas'!L23-'Model - Absolute - 26 areas'!I23</f>
        <v>3.5176547015333881</v>
      </c>
      <c r="M19" s="141">
        <f ca="1">'Model - Absolute - 26 areas'!M23-'Model - Absolute - 26 areas'!J23</f>
        <v>23.623181208378128</v>
      </c>
      <c r="N19" s="142">
        <f ca="1">'Model - Absolute - 26 areas'!N23-'Model - Absolute - 26 areas'!K23</f>
        <v>27.248684124849319</v>
      </c>
      <c r="O19" s="140">
        <f ca="1">'Model - Absolute - 26 areas'!O23-'Model - Absolute - 26 areas'!L23</f>
        <v>7.3906652006940021E-2</v>
      </c>
      <c r="P19" s="141">
        <f ca="1">'Model - Absolute - 26 areas'!P23-'Model - Absolute - 26 areas'!M23</f>
        <v>5.9255896593406305</v>
      </c>
      <c r="Q19" s="142">
        <f ca="1">'Model - Absolute - 26 areas'!Q23-'Model - Absolute - 26 areas'!N23</f>
        <v>9.1108889033138212</v>
      </c>
      <c r="R19" s="140">
        <f ca="1">'Model - Absolute - 26 areas'!R23-'Model - Absolute - 26 areas'!O23</f>
        <v>7.391623285411697E-2</v>
      </c>
      <c r="S19" s="141">
        <f ca="1">'Model - Absolute - 26 areas'!S23-'Model - Absolute - 26 areas'!P23</f>
        <v>5.8555714114346529</v>
      </c>
      <c r="T19" s="142">
        <f ca="1">'Model - Absolute - 26 areas'!T23-'Model - Absolute - 26 areas'!Q23</f>
        <v>9.1132987766081897</v>
      </c>
      <c r="U19" s="140">
        <f ca="1">'Model - Absolute - 26 areas'!U23-'Model - Absolute - 26 areas'!R23</f>
        <v>7.3925814943436308E-2</v>
      </c>
      <c r="V19" s="141">
        <f ca="1">'Model - Absolute - 26 areas'!V23-'Model - Absolute - 26 areas'!S23</f>
        <v>5.7856639465043145</v>
      </c>
      <c r="W19" s="142">
        <f ca="1">'Model - Absolute - 26 areas'!W23-'Model - Absolute - 26 areas'!T23</f>
        <v>9.115269402081708</v>
      </c>
      <c r="X19" s="140">
        <f ca="1">'Model - Absolute - 26 areas'!X23-'Model - Absolute - 26 areas'!U23</f>
        <v>7.3935398274556974E-2</v>
      </c>
      <c r="Y19" s="141">
        <f ca="1">'Model - Absolute - 26 areas'!Y23-'Model - Absolute - 26 areas'!V23</f>
        <v>5.7158716554362172</v>
      </c>
      <c r="Z19" s="142">
        <f ca="1">'Model - Absolute - 26 areas'!Z23-'Model - Absolute - 26 areas'!W23</f>
        <v>9.116800365935319</v>
      </c>
      <c r="AA19" s="140">
        <f ca="1">'Model - Absolute - 26 areas'!AA23-'Model - Absolute - 26 areas'!X23</f>
        <v>7.3944982848047403E-2</v>
      </c>
      <c r="AB19" s="141">
        <f ca="1">'Model - Absolute - 26 areas'!AB23-'Model - Absolute - 26 areas'!Y23</f>
        <v>5.6461988986920915</v>
      </c>
      <c r="AC19" s="142">
        <f ca="1">'Model - Absolute - 26 areas'!AC23-'Model - Absolute - 26 areas'!Z23</f>
        <v>9.1178912965737027</v>
      </c>
      <c r="AD19" s="140">
        <f ca="1">'Model - Absolute - 26 areas'!AD23-'Model - Absolute - 26 areas'!AA23</f>
        <v>-0.63718379046940754</v>
      </c>
      <c r="AE19" s="141">
        <f ca="1">'Model - Absolute - 26 areas'!AE23-'Model - Absolute - 26 areas'!AB23</f>
        <v>4.6810298302921183</v>
      </c>
      <c r="AF19" s="142">
        <f ca="1">'Model - Absolute - 26 areas'!AF23-'Model - Absolute - 26 areas'!AC23</f>
        <v>8.20835523902349</v>
      </c>
      <c r="AG19" s="140">
        <f ca="1">'Model - Absolute - 26 areas'!AG23-'Model - Absolute - 26 areas'!AD23</f>
        <v>-0.63647211038937712</v>
      </c>
      <c r="AH19" s="141">
        <f ca="1">'Model - Absolute - 26 areas'!AH23-'Model - Absolute - 26 areas'!AE23</f>
        <v>4.6205110620882124</v>
      </c>
      <c r="AI19" s="142">
        <f ca="1">'Model - Absolute - 26 areas'!AI23-'Model - Absolute - 26 areas'!AF23</f>
        <v>8.209593260965903</v>
      </c>
      <c r="AJ19" s="140">
        <f ca="1">'Model - Absolute - 26 areas'!AJ23-'Model - Absolute - 26 areas'!AG23</f>
        <v>-0.63576122519566525</v>
      </c>
      <c r="AK19" s="141">
        <f ca="1">'Model - Absolute - 26 areas'!AK23-'Model - Absolute - 26 areas'!AH23</f>
        <v>4.5601156148231894</v>
      </c>
      <c r="AL19" s="142">
        <f ca="1">'Model - Absolute - 26 areas'!AL23-'Model - Absolute - 26 areas'!AI23</f>
        <v>8.2104515446293362</v>
      </c>
      <c r="AM19" s="140">
        <f ca="1">'Model - Absolute - 26 areas'!AM23-'Model - Absolute - 26 areas'!AJ23</f>
        <v>-0.63505113400037771</v>
      </c>
      <c r="AN19" s="141">
        <f ca="1">'Model - Absolute - 26 areas'!AN23-'Model - Absolute - 26 areas'!AK23</f>
        <v>4.4998472481439649</v>
      </c>
      <c r="AO19" s="142">
        <f ca="1">'Model - Absolute - 26 areas'!AO23-'Model - Absolute - 26 areas'!AL23</f>
        <v>8.2109300269949017</v>
      </c>
      <c r="AP19" s="140">
        <f ca="1">'Model - Absolute - 26 areas'!AP23-'Model - Absolute - 26 areas'!AM23</f>
        <v>-0.63434183591652982</v>
      </c>
      <c r="AQ19" s="141">
        <f ca="1">'Model - Absolute - 26 areas'!AQ23-'Model - Absolute - 26 areas'!AN23</f>
        <v>4.4397096928449855</v>
      </c>
      <c r="AR19" s="142">
        <f ca="1">'Model - Absolute - 26 areas'!AR23-'Model - Absolute - 26 areas'!AO23</f>
        <v>8.2110286848400165</v>
      </c>
      <c r="AS19" s="140">
        <f ca="1">'Model - Absolute - 26 areas'!AS23-'Model - Absolute - 26 areas'!AP23</f>
        <v>-1.4414674835193182</v>
      </c>
      <c r="AT19" s="141">
        <f ca="1">'Model - Absolute - 26 areas'!AT23-'Model - Absolute - 26 areas'!AQ23</f>
        <v>3.7066086253454387</v>
      </c>
      <c r="AU19" s="142">
        <f ca="1">'Model - Absolute - 26 areas'!AU23-'Model - Absolute - 26 areas'!AR23</f>
        <v>7.5573656463418502</v>
      </c>
      <c r="AV19" s="140">
        <f ca="1">'Model - Absolute - 26 areas'!AV23-'Model - Absolute - 26 areas'!AS23</f>
        <v>-1.4378048642394106</v>
      </c>
      <c r="AW19" s="141">
        <f ca="1">'Model - Absolute - 26 areas'!AW23-'Model - Absolute - 26 areas'!AT23</f>
        <v>3.6565337483931444</v>
      </c>
      <c r="AX19" s="142">
        <f ca="1">'Model - Absolute - 26 areas'!AX23-'Model - Absolute - 26 areas'!AU23</f>
        <v>7.561724060104666</v>
      </c>
      <c r="AY19" s="127">
        <f ca="1">'Model - Absolute - 26 areas'!AY23</f>
        <v>120.62676584108199</v>
      </c>
      <c r="AZ19" s="63">
        <f ca="1">'Model - Absolute - 26 areas'!AZ23-'Model - Absolute - 26 areas'!AY23</f>
        <v>-12.62680368490129</v>
      </c>
      <c r="BA19" s="175">
        <f ca="1">'Model - Absolute - 26 areas'!BA23-'Model - Absolute - 26 areas'!AZ23</f>
        <v>11.036451261397502</v>
      </c>
      <c r="BB19" s="141">
        <f ca="1">'Model - Absolute - 26 areas'!BB23-'Model - Absolute - 26 areas'!AZ23</f>
        <v>8.5407946620364044</v>
      </c>
      <c r="BC19" s="142">
        <f ca="1">'Model - Absolute - 26 areas'!BC23-'Model - Absolute - 26 areas'!AZ23</f>
        <v>10.357491440773117</v>
      </c>
      <c r="BD19" s="140">
        <f ca="1">'Model - Absolute - 26 areas'!BD23-'Model - Absolute - 26 areas'!BA23</f>
        <v>-0.8308320528302886</v>
      </c>
      <c r="BE19" s="141">
        <f ca="1">'Model - Absolute - 26 areas'!BE23-'Model - Absolute - 26 areas'!BB23</f>
        <v>2.3985601419470441</v>
      </c>
      <c r="BF19" s="142">
        <f ca="1">'Model - Absolute - 26 areas'!BF23-'Model - Absolute - 26 areas'!BC23</f>
        <v>3.0603797014559433</v>
      </c>
      <c r="BG19" s="140">
        <f ca="1">'Model - Absolute - 26 areas'!BG23-'Model - Absolute - 26 areas'!BD23</f>
        <v>-0.95406074359124204</v>
      </c>
      <c r="BH19" s="141">
        <f ca="1">'Model - Absolute - 26 areas'!BH23-'Model - Absolute - 26 areas'!BE23</f>
        <v>3.1704814491136233</v>
      </c>
      <c r="BI19" s="142">
        <f ca="1">'Model - Absolute - 26 areas'!BI23-'Model - Absolute - 26 areas'!BF23</f>
        <v>3.880938040927731</v>
      </c>
      <c r="BJ19" s="140">
        <f ca="1">'Model - Absolute - 26 areas'!BJ23-'Model - Absolute - 26 areas'!BG23</f>
        <v>-1.7631080720868937</v>
      </c>
      <c r="BK19" s="141">
        <f ca="1">'Model - Absolute - 26 areas'!BK23-'Model - Absolute - 26 areas'!BH23</f>
        <v>-0.65155996967594376</v>
      </c>
      <c r="BL19" s="142">
        <f ca="1">'Model - Absolute - 26 areas'!BL23-'Model - Absolute - 26 areas'!BI23</f>
        <v>-5.4756971813660016E-2</v>
      </c>
      <c r="BM19" s="140">
        <f ca="1">'Model - Absolute - 26 areas'!BM23-'Model - Absolute - 26 areas'!BJ23</f>
        <v>-1.809366887164316</v>
      </c>
      <c r="BN19" s="141">
        <f ca="1">'Model - Absolute - 26 areas'!BN23-'Model - Absolute - 26 areas'!BK23</f>
        <v>-0.75111605749533794</v>
      </c>
      <c r="BO19" s="142">
        <f ca="1">'Model - Absolute - 26 areas'!BO23-'Model - Absolute - 26 areas'!BL23</f>
        <v>-0.16150048829223351</v>
      </c>
      <c r="BP19" s="140">
        <f ca="1">'Model - Absolute - 26 areas'!BP23-'Model - Absolute - 26 areas'!BM23</f>
        <v>-1.9111233554796314</v>
      </c>
      <c r="BQ19" s="141">
        <f ca="1">'Model - Absolute - 26 areas'!BQ23-'Model - Absolute - 26 areas'!BN23</f>
        <v>-0.91085416602241764</v>
      </c>
      <c r="BR19" s="142">
        <f ca="1">'Model - Absolute - 26 areas'!BR23-'Model - Absolute - 26 areas'!BO23</f>
        <v>-0.33247287164297745</v>
      </c>
      <c r="BS19" s="140">
        <f ca="1">'Model - Absolute - 26 areas'!BS23-'Model - Absolute - 26 areas'!BP23</f>
        <v>-1.9684931012384226</v>
      </c>
      <c r="BT19" s="141">
        <f ca="1">'Model - Absolute - 26 areas'!BT23-'Model - Absolute - 26 areas'!BQ23</f>
        <v>-1.0248879793052197</v>
      </c>
      <c r="BU19" s="142">
        <f ca="1">'Model - Absolute - 26 areas'!BU23-'Model - Absolute - 26 areas'!BR23</f>
        <v>-0.45811606882989508</v>
      </c>
      <c r="BV19" s="140">
        <f ca="1">'Model - Absolute - 26 areas'!BV23-'Model - Absolute - 26 areas'!BS23</f>
        <v>-2.0597298949595455</v>
      </c>
      <c r="BW19" s="141">
        <f ca="1">'Model - Absolute - 26 areas'!BW23-'Model - Absolute - 26 areas'!BT23</f>
        <v>-1.1768216098820119</v>
      </c>
      <c r="BX19" s="142">
        <f ca="1">'Model - Absolute - 26 areas'!BX23-'Model - Absolute - 26 areas'!BU23</f>
        <v>-0.6254333069812219</v>
      </c>
      <c r="BY19" s="140">
        <f ca="1">'Model - Absolute - 26 areas'!BY23-'Model - Absolute - 26 areas'!BV23</f>
        <v>-2.3381608784399077</v>
      </c>
      <c r="BZ19" s="141">
        <f ca="1">'Model - Absolute - 26 areas'!BZ23-'Model - Absolute - 26 areas'!BW23</f>
        <v>-1.5575711818602969</v>
      </c>
      <c r="CA19" s="142">
        <f ca="1">'Model - Absolute - 26 areas'!CA23-'Model - Absolute - 26 areas'!BX23</f>
        <v>-1.0302729587124873</v>
      </c>
      <c r="CB19" s="140">
        <f ca="1">'Model - Absolute - 26 areas'!CB23-'Model - Absolute - 26 areas'!BY23</f>
        <v>-2.6272817044915655</v>
      </c>
      <c r="CC19" s="141">
        <f ca="1">'Model - Absolute - 26 areas'!CC23-'Model - Absolute - 26 areas'!BZ23</f>
        <v>-1.9316129787363963</v>
      </c>
      <c r="CD19" s="142">
        <f ca="1">'Model - Absolute - 26 areas'!CD23-'Model - Absolute - 26 areas'!CA23</f>
        <v>-1.440884969123374</v>
      </c>
      <c r="CE19" s="140">
        <f ca="1">'Model - Absolute - 26 areas'!CE23-'Model - Absolute - 26 areas'!CB23</f>
        <v>-2.7806051688496609</v>
      </c>
      <c r="CF19" s="141">
        <f ca="1">'Model - Absolute - 26 areas'!CF23-'Model - Absolute - 26 areas'!CC23</f>
        <v>-2.1610644089462454</v>
      </c>
      <c r="CG19" s="142">
        <f ca="1">'Model - Absolute - 26 areas'!CG23-'Model - Absolute - 26 areas'!CD23</f>
        <v>-1.7032004540091066</v>
      </c>
      <c r="CH19" s="140">
        <f ca="1">'Model - Absolute - 26 areas'!CH23-'Model - Absolute - 26 areas'!CE23</f>
        <v>-2.887932833659292</v>
      </c>
      <c r="CI19" s="141">
        <f ca="1">'Model - Absolute - 26 areas'!CI23-'Model - Absolute - 26 areas'!CF23</f>
        <v>-2.342147570537918</v>
      </c>
      <c r="CJ19" s="142">
        <f ca="1">'Model - Absolute - 26 areas'!CJ23-'Model - Absolute - 26 areas'!CG23</f>
        <v>-1.9174260936051866</v>
      </c>
      <c r="CK19" s="140">
        <f ca="1">'Model - Absolute - 26 areas'!CK23-'Model - Absolute - 26 areas'!CH23</f>
        <v>-3.0824247417270385</v>
      </c>
      <c r="CL19" s="141">
        <f ca="1">'Model - Absolute - 26 areas'!CL23-'Model - Absolute - 26 areas'!CI23</f>
        <v>-2.6246152304891126</v>
      </c>
      <c r="CM19" s="142">
        <f ca="1">'Model - Absolute - 26 areas'!CM23-'Model - Absolute - 26 areas'!CJ23</f>
        <v>-2.2440115980590889</v>
      </c>
      <c r="CN19" s="140">
        <f ca="1">'Model - Absolute - 26 areas'!CN23-'Model - Absolute - 26 areas'!CK23</f>
        <v>-3.428526885592504</v>
      </c>
      <c r="CO19" s="141">
        <f ca="1">'Model - Absolute - 26 areas'!CO23-'Model - Absolute - 26 areas'!CL23</f>
        <v>-3.0448986643735054</v>
      </c>
      <c r="CP19" s="142">
        <f ca="1">'Model - Absolute - 26 areas'!CP23-'Model - Absolute - 26 areas'!CM23</f>
        <v>-2.7124862545806252</v>
      </c>
      <c r="CQ19" s="140">
        <f ca="1">'Model - Absolute - 26 areas'!CQ23-'Model - Absolute - 26 areas'!CN23</f>
        <v>-3.5827694874595863</v>
      </c>
      <c r="CR19" s="141">
        <f ca="1">'Model - Absolute - 26 areas'!CR23-'Model - Absolute - 26 areas'!CO23</f>
        <v>-3.2922705367980285</v>
      </c>
      <c r="CS19" s="142">
        <f ca="1">'Model - Absolute - 26 areas'!CS23-'Model - Absolute - 26 areas'!CP23</f>
        <v>-3.0124866298994988</v>
      </c>
    </row>
    <row r="20" spans="2:97" x14ac:dyDescent="0.25">
      <c r="B20" s="91">
        <v>2</v>
      </c>
      <c r="C20" s="45" t="s">
        <v>24</v>
      </c>
      <c r="D20" s="127">
        <f ca="1">'Model - Absolute - 26 areas'!D24</f>
        <v>773.43388468819057</v>
      </c>
      <c r="E20" s="63">
        <f ca="1">'Model - Absolute - 26 areas'!E24-'Model - Absolute - 26 areas'!D24</f>
        <v>-24.505223314834552</v>
      </c>
      <c r="F20" s="175">
        <f ca="1">'Model - Absolute - 26 areas'!F24-'Model - Absolute - 26 areas'!E24</f>
        <v>32.899289237752669</v>
      </c>
      <c r="G20" s="141">
        <f ca="1">'Model - Absolute - 26 areas'!G24-'Model - Absolute - 26 areas'!E24</f>
        <v>18.110508705509005</v>
      </c>
      <c r="H20" s="142">
        <f ca="1">'Model - Absolute - 26 areas'!H24-'Model - Absolute - 26 areas'!E24</f>
        <v>30.304797466906962</v>
      </c>
      <c r="I20" s="140">
        <f ca="1">'Model - Absolute - 26 areas'!I24-'Model - Absolute - 26 areas'!F24</f>
        <v>6.2815645570416336</v>
      </c>
      <c r="J20" s="141">
        <f ca="1">'Model - Absolute - 26 areas'!J24-'Model - Absolute - 26 areas'!G24</f>
        <v>28.176921452328543</v>
      </c>
      <c r="K20" s="142">
        <f ca="1">'Model - Absolute - 26 areas'!K24-'Model - Absolute - 26 areas'!H24</f>
        <v>32.883461589675562</v>
      </c>
      <c r="L20" s="140">
        <f ca="1">'Model - Absolute - 26 areas'!L24-'Model - Absolute - 26 areas'!I24</f>
        <v>6.3320335294713459</v>
      </c>
      <c r="M20" s="141">
        <f ca="1">'Model - Absolute - 26 areas'!M24-'Model - Absolute - 26 areas'!J24</f>
        <v>35.032016656848441</v>
      </c>
      <c r="N20" s="142">
        <f ca="1">'Model - Absolute - 26 areas'!N24-'Model - Absolute - 26 areas'!K24</f>
        <v>40.246187054168445</v>
      </c>
      <c r="O20" s="140">
        <f ca="1">'Model - Absolute - 26 areas'!O24-'Model - Absolute - 26 areas'!L24</f>
        <v>2.8531228309603875</v>
      </c>
      <c r="P20" s="141">
        <f ca="1">'Model - Absolute - 26 areas'!P24-'Model - Absolute - 26 areas'!M24</f>
        <v>11.092440173473619</v>
      </c>
      <c r="Q20" s="142">
        <f ca="1">'Model - Absolute - 26 areas'!Q24-'Model - Absolute - 26 areas'!N24</f>
        <v>15.444857982601775</v>
      </c>
      <c r="R20" s="140">
        <f ca="1">'Model - Absolute - 26 areas'!R24-'Model - Absolute - 26 areas'!O24</f>
        <v>2.8633694122247562</v>
      </c>
      <c r="S20" s="141">
        <f ca="1">'Model - Absolute - 26 areas'!S24-'Model - Absolute - 26 areas'!P24</f>
        <v>11.058824009932778</v>
      </c>
      <c r="T20" s="142">
        <f ca="1">'Model - Absolute - 26 areas'!T24-'Model - Absolute - 26 areas'!Q24</f>
        <v>15.536303493841956</v>
      </c>
      <c r="U20" s="140">
        <f ca="1">'Model - Absolute - 26 areas'!U24-'Model - Absolute - 26 areas'!R24</f>
        <v>2.8736527926155304</v>
      </c>
      <c r="V20" s="141">
        <f ca="1">'Model - Absolute - 26 areas'!V24-'Model - Absolute - 26 areas'!S24</f>
        <v>11.024685165660003</v>
      </c>
      <c r="W20" s="142">
        <f ca="1">'Model - Absolute - 26 areas'!W24-'Model - Absolute - 26 areas'!T24</f>
        <v>15.627559475318662</v>
      </c>
      <c r="X20" s="140">
        <f ca="1">'Model - Absolute - 26 areas'!X24-'Model - Absolute - 26 areas'!U24</f>
        <v>2.8839731042916128</v>
      </c>
      <c r="Y20" s="141">
        <f ca="1">'Model - Absolute - 26 areas'!Y24-'Model - Absolute - 26 areas'!V24</f>
        <v>10.990026684397776</v>
      </c>
      <c r="Z20" s="142">
        <f ca="1">'Model - Absolute - 26 areas'!Z24-'Model - Absolute - 26 areas'!W24</f>
        <v>15.718619432570677</v>
      </c>
      <c r="AA20" s="140">
        <f ca="1">'Model - Absolute - 26 areas'!AA24-'Model - Absolute - 26 areas'!X24</f>
        <v>2.8943304798858662</v>
      </c>
      <c r="AB20" s="141">
        <f ca="1">'Model - Absolute - 26 areas'!AB24-'Model - Absolute - 26 areas'!Y24</f>
        <v>10.954851656900246</v>
      </c>
      <c r="AC20" s="142">
        <f ca="1">'Model - Absolute - 26 areas'!AC24-'Model - Absolute - 26 areas'!Z24</f>
        <v>15.809476868952402</v>
      </c>
      <c r="AD20" s="140">
        <f ca="1">'Model - Absolute - 26 areas'!AD24-'Model - Absolute - 26 areas'!AA24</f>
        <v>1.9288480242440755</v>
      </c>
      <c r="AE20" s="141">
        <f ca="1">'Model - Absolute - 26 areas'!AE24-'Model - Absolute - 26 areas'!AB24</f>
        <v>9.6073539315507333</v>
      </c>
      <c r="AF20" s="142">
        <f ca="1">'Model - Absolute - 26 areas'!AF24-'Model - Absolute - 26 areas'!AC24</f>
        <v>14.294434733720095</v>
      </c>
      <c r="AG20" s="140">
        <f ca="1">'Model - Absolute - 26 areas'!AG24-'Model - Absolute - 26 areas'!AD24</f>
        <v>1.9334479361059493</v>
      </c>
      <c r="AH20" s="141">
        <f ca="1">'Model - Absolute - 26 areas'!AH24-'Model - Absolute - 26 areas'!AE24</f>
        <v>9.5746147500518646</v>
      </c>
      <c r="AI20" s="142">
        <f ca="1">'Model - Absolute - 26 areas'!AI24-'Model - Absolute - 26 areas'!AF24</f>
        <v>14.368765558584983</v>
      </c>
      <c r="AJ20" s="140">
        <f ca="1">'Model - Absolute - 26 areas'!AJ24-'Model - Absolute - 26 areas'!AG24</f>
        <v>1.9380588178261178</v>
      </c>
      <c r="AK20" s="141">
        <f ca="1">'Model - Absolute - 26 areas'!AK24-'Model - Absolute - 26 areas'!AH24</f>
        <v>9.541444241813906</v>
      </c>
      <c r="AL20" s="142">
        <f ca="1">'Model - Absolute - 26 areas'!AL24-'Model - Absolute - 26 areas'!AI24</f>
        <v>14.442860800566223</v>
      </c>
      <c r="AM20" s="140">
        <f ca="1">'Model - Absolute - 26 areas'!AM24-'Model - Absolute - 26 areas'!AJ24</f>
        <v>1.942680695564718</v>
      </c>
      <c r="AN20" s="141">
        <f ca="1">'Model - Absolute - 26 areas'!AN24-'Model - Absolute - 26 areas'!AK24</f>
        <v>9.5078455515748601</v>
      </c>
      <c r="AO20" s="142">
        <f ca="1">'Model - Absolute - 26 areas'!AO24-'Model - Absolute - 26 areas'!AL24</f>
        <v>14.516715449898811</v>
      </c>
      <c r="AP20" s="140">
        <f ca="1">'Model - Absolute - 26 areas'!AP24-'Model - Absolute - 26 areas'!AM24</f>
        <v>1.9473135955461203</v>
      </c>
      <c r="AQ20" s="141">
        <f ca="1">'Model - Absolute - 26 areas'!AQ24-'Model - Absolute - 26 areas'!AN24</f>
        <v>9.4738218643419714</v>
      </c>
      <c r="AR20" s="142">
        <f ca="1">'Model - Absolute - 26 areas'!AR24-'Model - Absolute - 26 areas'!AO24</f>
        <v>14.590324514581653</v>
      </c>
      <c r="AS20" s="140">
        <f ca="1">'Model - Absolute - 26 areas'!AS24-'Model - Absolute - 26 areas'!AP24</f>
        <v>1.0166288297234587</v>
      </c>
      <c r="AT20" s="141">
        <f ca="1">'Model - Absolute - 26 areas'!AT24-'Model - Absolute - 26 areas'!AQ24</f>
        <v>8.2247153523858287</v>
      </c>
      <c r="AU20" s="142">
        <f ca="1">'Model - Absolute - 26 areas'!AU24-'Model - Absolute - 26 areas'!AR24</f>
        <v>13.485878600455408</v>
      </c>
      <c r="AV20" s="140">
        <f ca="1">'Model - Absolute - 26 areas'!AV24-'Model - Absolute - 26 areas'!AS24</f>
        <v>1.0178915465710361</v>
      </c>
      <c r="AW20" s="141">
        <f ca="1">'Model - Absolute - 26 areas'!AW24-'Model - Absolute - 26 areas'!AT24</f>
        <v>8.1934256501625669</v>
      </c>
      <c r="AX20" s="142">
        <f ca="1">'Model - Absolute - 26 areas'!AX24-'Model - Absolute - 26 areas'!AU24</f>
        <v>13.554694536995385</v>
      </c>
      <c r="AY20" s="127">
        <f ca="1">'Model - Absolute - 26 areas'!AY24</f>
        <v>166.99192300687088</v>
      </c>
      <c r="AZ20" s="63">
        <f ca="1">'Model - Absolute - 26 areas'!AZ24-'Model - Absolute - 26 areas'!AY24</f>
        <v>-17.10435310511329</v>
      </c>
      <c r="BA20" s="175">
        <f ca="1">'Model - Absolute - 26 areas'!BA24-'Model - Absolute - 26 areas'!AZ24</f>
        <v>15.386123593265324</v>
      </c>
      <c r="BB20" s="141">
        <f ca="1">'Model - Absolute - 26 areas'!BB24-'Model - Absolute - 26 areas'!AZ24</f>
        <v>12.259864959328382</v>
      </c>
      <c r="BC20" s="142">
        <f ca="1">'Model - Absolute - 26 areas'!BC24-'Model - Absolute - 26 areas'!AZ24</f>
        <v>14.83766374685672</v>
      </c>
      <c r="BD20" s="140">
        <f ca="1">'Model - Absolute - 26 areas'!BD24-'Model - Absolute - 26 areas'!BA24</f>
        <v>-0.85570401174240374</v>
      </c>
      <c r="BE20" s="141">
        <f ca="1">'Model - Absolute - 26 areas'!BE24-'Model - Absolute - 26 areas'!BB24</f>
        <v>3.7531518694460146</v>
      </c>
      <c r="BF20" s="142">
        <f ca="1">'Model - Absolute - 26 areas'!BF24-'Model - Absolute - 26 areas'!BC24</f>
        <v>4.7012593863729251</v>
      </c>
      <c r="BG20" s="140">
        <f ca="1">'Model - Absolute - 26 areas'!BG24-'Model - Absolute - 26 areas'!BD24</f>
        <v>-1.0310701904511177</v>
      </c>
      <c r="BH20" s="141">
        <f ca="1">'Model - Absolute - 26 areas'!BH24-'Model - Absolute - 26 areas'!BE24</f>
        <v>4.8504029022815018</v>
      </c>
      <c r="BI20" s="142">
        <f ca="1">'Model - Absolute - 26 areas'!BI24-'Model - Absolute - 26 areas'!BF24</f>
        <v>5.8727249867752676</v>
      </c>
      <c r="BJ20" s="140">
        <f ca="1">'Model - Absolute - 26 areas'!BJ24-'Model - Absolute - 26 areas'!BG24</f>
        <v>-1.8998218819450301</v>
      </c>
      <c r="BK20" s="141">
        <f ca="1">'Model - Absolute - 26 areas'!BK24-'Model - Absolute - 26 areas'!BH24</f>
        <v>-0.34267268206824042</v>
      </c>
      <c r="BL20" s="142">
        <f ca="1">'Model - Absolute - 26 areas'!BL24-'Model - Absolute - 26 areas'!BI24</f>
        <v>0.46991032897165042</v>
      </c>
      <c r="BM20" s="140">
        <f ca="1">'Model - Absolute - 26 areas'!BM24-'Model - Absolute - 26 areas'!BJ24</f>
        <v>-1.9798383790662228</v>
      </c>
      <c r="BN20" s="141">
        <f ca="1">'Model - Absolute - 26 areas'!BN24-'Model - Absolute - 26 areas'!BK24</f>
        <v>-0.48702574238757279</v>
      </c>
      <c r="BO20" s="142">
        <f ca="1">'Model - Absolute - 26 areas'!BO24-'Model - Absolute - 26 areas'!BL24</f>
        <v>0.32086376844259235</v>
      </c>
      <c r="BP20" s="140">
        <f ca="1">'Model - Absolute - 26 areas'!BP24-'Model - Absolute - 26 areas'!BM24</f>
        <v>-2.1387510308692015</v>
      </c>
      <c r="BQ20" s="141">
        <f ca="1">'Model - Absolute - 26 areas'!BQ24-'Model - Absolute - 26 areas'!BN24</f>
        <v>-0.71781298070243338</v>
      </c>
      <c r="BR20" s="142">
        <f ca="1">'Model - Absolute - 26 areas'!BR24-'Model - Absolute - 26 areas'!BO24</f>
        <v>7.9711368019275142E-2</v>
      </c>
      <c r="BS20" s="140">
        <f ca="1">'Model - Absolute - 26 areas'!BS24-'Model - Absolute - 26 areas'!BP24</f>
        <v>-2.2365234154632105</v>
      </c>
      <c r="BT20" s="141">
        <f ca="1">'Model - Absolute - 26 areas'!BT24-'Model - Absolute - 26 areas'!BQ24</f>
        <v>-0.88612466751177976</v>
      </c>
      <c r="BU20" s="142">
        <f ca="1">'Model - Absolute - 26 areas'!BU24-'Model - Absolute - 26 areas'!BR24</f>
        <v>-9.9488825651803836E-2</v>
      </c>
      <c r="BV20" s="140">
        <f ca="1">'Model - Absolute - 26 areas'!BV24-'Model - Absolute - 26 areas'!BS24</f>
        <v>-2.3832428205829785</v>
      </c>
      <c r="BW20" s="141">
        <f ca="1">'Model - Absolute - 26 areas'!BW24-'Model - Absolute - 26 areas'!BT24</f>
        <v>-1.1099854493701855</v>
      </c>
      <c r="BX20" s="142">
        <f ca="1">'Model - Absolute - 26 areas'!BX24-'Model - Absolute - 26 areas'!BU24</f>
        <v>-0.3395817720481773</v>
      </c>
      <c r="BY20" s="140">
        <f ca="1">'Model - Absolute - 26 areas'!BY24-'Model - Absolute - 26 areas'!BV24</f>
        <v>-2.7910852968337281</v>
      </c>
      <c r="BZ20" s="141">
        <f ca="1">'Model - Absolute - 26 areas'!BZ24-'Model - Absolute - 26 areas'!BW24</f>
        <v>-1.6688006849085468</v>
      </c>
      <c r="CA20" s="142">
        <f ca="1">'Model - Absolute - 26 areas'!CA24-'Model - Absolute - 26 areas'!BX24</f>
        <v>-0.97750639930040961</v>
      </c>
      <c r="CB20" s="140">
        <f ca="1">'Model - Absolute - 26 areas'!CB24-'Model - Absolute - 26 areas'!BY24</f>
        <v>-3.2253136298564584</v>
      </c>
      <c r="CC20" s="141">
        <f ca="1">'Model - Absolute - 26 areas'!CC24-'Model - Absolute - 26 areas'!BZ24</f>
        <v>-2.2170483580067923</v>
      </c>
      <c r="CD20" s="142">
        <f ca="1">'Model - Absolute - 26 areas'!CD24-'Model - Absolute - 26 areas'!CA24</f>
        <v>-1.5710780018106618</v>
      </c>
      <c r="CE20" s="140">
        <f ca="1">'Model - Absolute - 26 areas'!CE24-'Model - Absolute - 26 areas'!CB24</f>
        <v>-3.4694396140791355</v>
      </c>
      <c r="CF20" s="141">
        <f ca="1">'Model - Absolute - 26 areas'!CF24-'Model - Absolute - 26 areas'!CC24</f>
        <v>-2.563036969757178</v>
      </c>
      <c r="CG20" s="142">
        <f ca="1">'Model - Absolute - 26 areas'!CG24-'Model - Absolute - 26 areas'!CD24</f>
        <v>-1.9570944136068249</v>
      </c>
      <c r="CH20" s="140">
        <f ca="1">'Model - Absolute - 26 areas'!CH24-'Model - Absolute - 26 areas'!CE24</f>
        <v>-3.6498775515055115</v>
      </c>
      <c r="CI20" s="141">
        <f ca="1">'Model - Absolute - 26 areas'!CI24-'Model - Absolute - 26 areas'!CF24</f>
        <v>-2.8426916139135017</v>
      </c>
      <c r="CJ20" s="142">
        <f ca="1">'Model - Absolute - 26 areas'!CJ24-'Model - Absolute - 26 areas'!CG24</f>
        <v>-2.2772011162923604</v>
      </c>
      <c r="CK20" s="140">
        <f ca="1">'Model - Absolute - 26 areas'!CK24-'Model - Absolute - 26 areas'!CH24</f>
        <v>-3.9578379674574364</v>
      </c>
      <c r="CL20" s="141">
        <f ca="1">'Model - Absolute - 26 areas'!CL24-'Model - Absolute - 26 areas'!CI24</f>
        <v>-3.271591038723642</v>
      </c>
      <c r="CM20" s="142">
        <f ca="1">'Model - Absolute - 26 areas'!CM24-'Model - Absolute - 26 areas'!CJ24</f>
        <v>-2.7618443891687718</v>
      </c>
      <c r="CN20" s="140">
        <f ca="1">'Model - Absolute - 26 areas'!CN24-'Model - Absolute - 26 areas'!CK24</f>
        <v>-4.4508947448164236</v>
      </c>
      <c r="CO20" s="141">
        <f ca="1">'Model - Absolute - 26 areas'!CO24-'Model - Absolute - 26 areas'!CL24</f>
        <v>-3.9427029847064148</v>
      </c>
      <c r="CP20" s="142">
        <f ca="1">'Model - Absolute - 26 areas'!CP24-'Model - Absolute - 26 areas'!CM24</f>
        <v>-3.4929286917279967</v>
      </c>
      <c r="CQ20" s="140">
        <f ca="1">'Model - Absolute - 26 areas'!CQ24-'Model - Absolute - 26 areas'!CN24</f>
        <v>-4.7108366326562674</v>
      </c>
      <c r="CR20" s="141">
        <f ca="1">'Model - Absolute - 26 areas'!CR24-'Model - Absolute - 26 areas'!CO24</f>
        <v>-4.3280154694856208</v>
      </c>
      <c r="CS20" s="142">
        <f ca="1">'Model - Absolute - 26 areas'!CS24-'Model - Absolute - 26 areas'!CP24</f>
        <v>-3.9464144712302698</v>
      </c>
    </row>
    <row r="21" spans="2:97" x14ac:dyDescent="0.25">
      <c r="B21" s="65"/>
      <c r="C21" s="66" t="s">
        <v>4</v>
      </c>
      <c r="D21" s="128">
        <f ca="1">'Model - Absolute - 26 areas'!D25</f>
        <v>355</v>
      </c>
      <c r="E21" s="68">
        <f ca="1">'Model - Absolute - 26 areas'!E25-'Model - Absolute - 26 areas'!D25</f>
        <v>-12.626368972046805</v>
      </c>
      <c r="F21" s="176">
        <f ca="1">'Model - Absolute - 26 areas'!F25-'Model - Absolute - 26 areas'!E25</f>
        <v>13.579259921676396</v>
      </c>
      <c r="G21" s="144">
        <f ca="1">'Model - Absolute - 26 areas'!G25-'Model - Absolute - 26 areas'!E25</f>
        <v>6.8728985251466952</v>
      </c>
      <c r="H21" s="145">
        <f ca="1">'Model - Absolute - 26 areas'!H25-'Model - Absolute - 26 areas'!E25</f>
        <v>12.459659815457428</v>
      </c>
      <c r="I21" s="143">
        <f ca="1">'Model - Absolute - 26 areas'!I25-'Model - Absolute - 26 areas'!F25</f>
        <v>1.4117070292309108</v>
      </c>
      <c r="J21" s="144">
        <f ca="1">'Model - Absolute - 26 areas'!J25-'Model - Absolute - 26 areas'!G25</f>
        <v>11.377295653882754</v>
      </c>
      <c r="K21" s="145">
        <f ca="1">'Model - Absolute - 26 areas'!K25-'Model - Absolute - 26 areas'!H25</f>
        <v>13.502648051659321</v>
      </c>
      <c r="L21" s="143">
        <f ca="1">'Model - Absolute - 26 areas'!L25-'Model - Absolute - 26 areas'!I25</f>
        <v>1.4173058508363283</v>
      </c>
      <c r="M21" s="144">
        <f ca="1">'Model - Absolute - 26 areas'!M25-'Model - Absolute - 26 areas'!J25</f>
        <v>14.376677659975201</v>
      </c>
      <c r="N21" s="145">
        <f ca="1">'Model - Absolute - 26 areas'!N25-'Model - Absolute - 26 areas'!K25</f>
        <v>16.715676563192631</v>
      </c>
      <c r="O21" s="143">
        <f ca="1">'Model - Absolute - 26 areas'!O25-'Model - Absolute - 26 areas'!L25</f>
        <v>-0.24178616930907992</v>
      </c>
      <c r="P21" s="144">
        <f ca="1">'Model - Absolute - 26 areas'!P25-'Model - Absolute - 26 areas'!M25</f>
        <v>3.719706289373562</v>
      </c>
      <c r="Q21" s="145">
        <f ca="1">'Model - Absolute - 26 areas'!Q25-'Model - Absolute - 26 areas'!N25</f>
        <v>5.7512249854099764</v>
      </c>
      <c r="R21" s="143">
        <f ca="1">'Model - Absolute - 26 areas'!R25-'Model - Absolute - 26 areas'!O25</f>
        <v>-0.24162322755802279</v>
      </c>
      <c r="S21" s="144">
        <f ca="1">'Model - Absolute - 26 areas'!S25-'Model - Absolute - 26 areas'!P25</f>
        <v>3.6750384780067975</v>
      </c>
      <c r="T21" s="145">
        <f ca="1">'Model - Absolute - 26 areas'!T25-'Model - Absolute - 26 areas'!Q25</f>
        <v>5.7525420161500733</v>
      </c>
      <c r="U21" s="143">
        <f ca="1">'Model - Absolute - 26 areas'!U25-'Model - Absolute - 26 areas'!R25</f>
        <v>-0.24146039561469479</v>
      </c>
      <c r="V21" s="144">
        <f ca="1">'Model - Absolute - 26 areas'!V25-'Model - Absolute - 26 areas'!S25</f>
        <v>3.6304486672148073</v>
      </c>
      <c r="W21" s="145">
        <f ca="1">'Model - Absolute - 26 areas'!W25-'Model - Absolute - 26 areas'!T25</f>
        <v>5.7535813742841242</v>
      </c>
      <c r="X21" s="143">
        <f ca="1">'Model - Absolute - 26 areas'!X25-'Model - Absolute - 26 areas'!U25</f>
        <v>-0.24129767340531316</v>
      </c>
      <c r="Y21" s="144">
        <f ca="1">'Model - Absolute - 26 areas'!Y25-'Model - Absolute - 26 areas'!V25</f>
        <v>3.5859396117265305</v>
      </c>
      <c r="Z21" s="145">
        <f ca="1">'Model - Absolute - 26 areas'!Z25-'Model - Absolute - 26 areas'!W25</f>
        <v>5.7543428181801346</v>
      </c>
      <c r="AA21" s="143">
        <f ca="1">'Model - Absolute - 26 areas'!AA25-'Model - Absolute - 26 areas'!X25</f>
        <v>-0.24113506085569725</v>
      </c>
      <c r="AB21" s="144">
        <f ca="1">'Model - Absolute - 26 areas'!AB25-'Model - Absolute - 26 areas'!Y25</f>
        <v>3.5415140462279737</v>
      </c>
      <c r="AC21" s="145">
        <f ca="1">'Model - Absolute - 26 areas'!AC25-'Model - Absolute - 26 areas'!Z25</f>
        <v>5.7548261328993817</v>
      </c>
      <c r="AD21" s="143">
        <f ca="1">'Model - Absolute - 26 areas'!AD25-'Model - Absolute - 26 areas'!AA25</f>
        <v>-0.75597843812977317</v>
      </c>
      <c r="AE21" s="144">
        <f ca="1">'Model - Absolute - 26 areas'!AE25-'Model - Absolute - 26 areas'!AB25</f>
        <v>2.8975482281094855</v>
      </c>
      <c r="AF21" s="145">
        <f ca="1">'Model - Absolute - 26 areas'!AF25-'Model - Absolute - 26 areas'!AC25</f>
        <v>5.2439904566300015</v>
      </c>
      <c r="AG21" s="143">
        <f ca="1">'Model - Absolute - 26 areas'!AG25-'Model - Absolute - 26 areas'!AD25</f>
        <v>-0.75438016074406278</v>
      </c>
      <c r="AH21" s="144">
        <f ca="1">'Model - Absolute - 26 areas'!AH25-'Model - Absolute - 26 areas'!AE25</f>
        <v>2.8584898944310453</v>
      </c>
      <c r="AI21" s="145">
        <f ca="1">'Model - Absolute - 26 areas'!AI25-'Model - Absolute - 26 areas'!AF25</f>
        <v>5.2461834695276934</v>
      </c>
      <c r="AJ21" s="143">
        <f ca="1">'Model - Absolute - 26 areas'!AJ25-'Model - Absolute - 26 areas'!AG25</f>
        <v>-0.75278526241078225</v>
      </c>
      <c r="AK21" s="144">
        <f ca="1">'Model - Absolute - 26 areas'!AK25-'Model - Absolute - 26 areas'!AH25</f>
        <v>2.8195263789951923</v>
      </c>
      <c r="AL21" s="145">
        <f ca="1">'Model - Absolute - 26 areas'!AL25-'Model - Absolute - 26 areas'!AI25</f>
        <v>5.2481370091628605</v>
      </c>
      <c r="AM21" s="143">
        <f ca="1">'Model - Absolute - 26 areas'!AM25-'Model - Absolute - 26 areas'!AJ25</f>
        <v>-0.75119373598556649</v>
      </c>
      <c r="AN21" s="144">
        <f ca="1">'Model - Absolute - 26 areas'!AN25-'Model - Absolute - 26 areas'!AK25</f>
        <v>2.7806600036615805</v>
      </c>
      <c r="AO21" s="145">
        <f ca="1">'Model - Absolute - 26 areas'!AO25-'Model - Absolute - 26 areas'!AL25</f>
        <v>5.2498509059913658</v>
      </c>
      <c r="AP21" s="143">
        <f ca="1">'Model - Absolute - 26 areas'!AP25-'Model - Absolute - 26 areas'!AM25</f>
        <v>-0.74960557433990971</v>
      </c>
      <c r="AQ21" s="144">
        <f ca="1">'Model - Absolute - 26 areas'!AQ25-'Model - Absolute - 26 areas'!AN25</f>
        <v>2.7418930703663591</v>
      </c>
      <c r="AR21" s="145">
        <f ca="1">'Model - Absolute - 26 areas'!AR25-'Model - Absolute - 26 areas'!AO25</f>
        <v>5.2513250155645892</v>
      </c>
      <c r="AS21" s="143">
        <f ca="1">'Model - Absolute - 26 areas'!AS25-'Model - Absolute - 26 areas'!AP25</f>
        <v>-1.2156272107348514</v>
      </c>
      <c r="AT21" s="144">
        <f ca="1">'Model - Absolute - 26 areas'!AT25-'Model - Absolute - 26 areas'!AQ25</f>
        <v>2.1360385490694398</v>
      </c>
      <c r="AU21" s="145">
        <f ca="1">'Model - Absolute - 26 areas'!AU25-'Model - Absolute - 26 areas'!AR25</f>
        <v>4.7543983852281144</v>
      </c>
      <c r="AV21" s="143">
        <f ca="1">'Model - Absolute - 26 areas'!AV25-'Model - Absolute - 26 areas'!AS25</f>
        <v>-1.2114505431259204</v>
      </c>
      <c r="AW21" s="144">
        <f ca="1">'Model - Absolute - 26 areas'!AW25-'Model - Absolute - 26 areas'!AT25</f>
        <v>2.1022627598887311</v>
      </c>
      <c r="AX21" s="145">
        <f ca="1">'Model - Absolute - 26 areas'!AX25-'Model - Absolute - 26 areas'!AU25</f>
        <v>4.7566233663535513</v>
      </c>
      <c r="AY21" s="128">
        <f ca="1">'Model - Absolute - 26 areas'!AY25</f>
        <v>76.647964151892197</v>
      </c>
      <c r="AZ21" s="68">
        <f ca="1">'Model - Absolute - 26 areas'!AZ25-'Model - Absolute - 26 areas'!AY25</f>
        <v>-8.1266827535854844</v>
      </c>
      <c r="BA21" s="176">
        <f ca="1">'Model - Absolute - 26 areas'!BA25-'Model - Absolute - 26 areas'!AZ25</f>
        <v>6.7250038636780118</v>
      </c>
      <c r="BB21" s="144">
        <f ca="1">'Model - Absolute - 26 areas'!BB25-'Model - Absolute - 26 areas'!AZ25</f>
        <v>5.3073196825860691</v>
      </c>
      <c r="BC21" s="145">
        <f ca="1">'Model - Absolute - 26 areas'!BC25-'Model - Absolute - 26 areas'!AZ25</f>
        <v>6.4883271822577768</v>
      </c>
      <c r="BD21" s="143">
        <f ca="1">'Model - Absolute - 26 areas'!BD25-'Model - Absolute - 26 areas'!BA25</f>
        <v>-0.69171184124803631</v>
      </c>
      <c r="BE21" s="144">
        <f ca="1">'Model - Absolute - 26 areas'!BE25-'Model - Absolute - 26 areas'!BB25</f>
        <v>1.4059230038105426</v>
      </c>
      <c r="BF21" s="145">
        <f ca="1">'Model - Absolute - 26 areas'!BF25-'Model - Absolute - 26 areas'!BC25</f>
        <v>1.8338419323285251</v>
      </c>
      <c r="BG21" s="143">
        <f ca="1">'Model - Absolute - 26 areas'!BG25-'Model - Absolute - 26 areas'!BD25</f>
        <v>-0.76655206051167113</v>
      </c>
      <c r="BH21" s="144">
        <f ca="1">'Model - Absolute - 26 areas'!BH25-'Model - Absolute - 26 areas'!BE25</f>
        <v>1.889056620684201</v>
      </c>
      <c r="BI21" s="145">
        <f ca="1">'Model - Absolute - 26 areas'!BI25-'Model - Absolute - 26 areas'!BF25</f>
        <v>2.3472682021452442</v>
      </c>
      <c r="BJ21" s="143">
        <f ca="1">'Model - Absolute - 26 areas'!BJ25-'Model - Absolute - 26 areas'!BG25</f>
        <v>-1.1679412644591309</v>
      </c>
      <c r="BK21" s="144">
        <f ca="1">'Model - Absolute - 26 areas'!BK25-'Model - Absolute - 26 areas'!BH25</f>
        <v>-0.41614806916359726</v>
      </c>
      <c r="BL21" s="145">
        <f ca="1">'Model - Absolute - 26 areas'!BL25-'Model - Absolute - 26 areas'!BI25</f>
        <v>-3.6023949321091209E-2</v>
      </c>
      <c r="BM21" s="143">
        <f ca="1">'Model - Absolute - 26 areas'!BM25-'Model - Absolute - 26 areas'!BJ25</f>
        <v>-1.1951767166649461</v>
      </c>
      <c r="BN21" s="144">
        <f ca="1">'Model - Absolute - 26 areas'!BN25-'Model - Absolute - 26 areas'!BK25</f>
        <v>-0.47896938760074192</v>
      </c>
      <c r="BO21" s="145">
        <f ca="1">'Model - Absolute - 26 areas'!BO25-'Model - Absolute - 26 areas'!BL25</f>
        <v>-0.10348378731005425</v>
      </c>
      <c r="BP21" s="143">
        <f ca="1">'Model - Absolute - 26 areas'!BP25-'Model - Absolute - 26 areas'!BM25</f>
        <v>-1.2571856347167909</v>
      </c>
      <c r="BQ21" s="144">
        <f ca="1">'Model - Absolute - 26 areas'!BQ25-'Model - Absolute - 26 areas'!BN25</f>
        <v>-0.57978293991162388</v>
      </c>
      <c r="BR21" s="145">
        <f ca="1">'Model - Absolute - 26 areas'!BR25-'Model - Absolute - 26 areas'!BO25</f>
        <v>-0.21153143893677395</v>
      </c>
      <c r="BS21" s="143">
        <f ca="1">'Model - Absolute - 26 areas'!BS25-'Model - Absolute - 26 areas'!BP25</f>
        <v>-1.2911992919733706</v>
      </c>
      <c r="BT21" s="144">
        <f ca="1">'Model - Absolute - 26 areas'!BT25-'Model - Absolute - 26 areas'!BQ25</f>
        <v>-0.65171873581326167</v>
      </c>
      <c r="BU21" s="145">
        <f ca="1">'Model - Absolute - 26 areas'!BU25-'Model - Absolute - 26 areas'!BR25</f>
        <v>-0.29092660868477083</v>
      </c>
      <c r="BV21" s="143">
        <f ca="1">'Model - Absolute - 26 areas'!BV25-'Model - Absolute - 26 areas'!BS25</f>
        <v>-1.3463560938149328</v>
      </c>
      <c r="BW21" s="144">
        <f ca="1">'Model - Absolute - 26 areas'!BW25-'Model - Absolute - 26 areas'!BT25</f>
        <v>-0.7475715104739038</v>
      </c>
      <c r="BX21" s="145">
        <f ca="1">'Model - Absolute - 26 areas'!BX25-'Model - Absolute - 26 areas'!BU25</f>
        <v>-0.39665378256304962</v>
      </c>
      <c r="BY21" s="143">
        <f ca="1">'Model - Absolute - 26 areas'!BY25-'Model - Absolute - 26 areas'!BV25</f>
        <v>-1.5314936425168071</v>
      </c>
      <c r="BZ21" s="144">
        <f ca="1">'Model - Absolute - 26 areas'!BZ25-'Model - Absolute - 26 areas'!BW25</f>
        <v>-0.99419218459765091</v>
      </c>
      <c r="CA21" s="145">
        <f ca="1">'Model - Absolute - 26 areas'!CA25-'Model - Absolute - 26 areas'!BX25</f>
        <v>-0.64061159962842851</v>
      </c>
      <c r="CB21" s="143">
        <f ca="1">'Model - Absolute - 26 areas'!CB25-'Model - Absolute - 26 areas'!BY25</f>
        <v>-1.7093592797421735</v>
      </c>
      <c r="CC21" s="144">
        <f ca="1">'Model - Absolute - 26 areas'!CC25-'Model - Absolute - 26 areas'!BZ25</f>
        <v>-1.2300036745481862</v>
      </c>
      <c r="CD21" s="145">
        <f ca="1">'Model - Absolute - 26 areas'!CD25-'Model - Absolute - 26 areas'!CA25</f>
        <v>-0.90034620114776942</v>
      </c>
      <c r="CE21" s="143">
        <f ca="1">'Model - Absolute - 26 areas'!CE25-'Model - Absolute - 26 areas'!CB25</f>
        <v>-1.8018259285077249</v>
      </c>
      <c r="CF21" s="144">
        <f ca="1">'Model - Absolute - 26 areas'!CF25-'Model - Absolute - 26 areas'!CC25</f>
        <v>-1.3744569592454496</v>
      </c>
      <c r="CG21" s="145">
        <f ca="1">'Model - Absolute - 26 areas'!CG25-'Model - Absolute - 26 areas'!CD25</f>
        <v>-1.0664308392762649</v>
      </c>
      <c r="CH21" s="143">
        <f ca="1">'Model - Absolute - 26 areas'!CH25-'Model - Absolute - 26 areas'!CE25</f>
        <v>-1.8652958343375872</v>
      </c>
      <c r="CI21" s="144">
        <f ca="1">'Model - Absolute - 26 areas'!CI25-'Model - Absolute - 26 areas'!CF25</f>
        <v>-1.488324744132612</v>
      </c>
      <c r="CJ21" s="145">
        <f ca="1">'Model - Absolute - 26 areas'!CJ25-'Model - Absolute - 26 areas'!CG25</f>
        <v>-1.2021755636923501</v>
      </c>
      <c r="CK21" s="143">
        <f ca="1">'Model - Absolute - 26 areas'!CK25-'Model - Absolute - 26 areas'!CH25</f>
        <v>-1.9829318041841972</v>
      </c>
      <c r="CL21" s="144">
        <f ca="1">'Model - Absolute - 26 areas'!CL25-'Model - Absolute - 26 areas'!CI25</f>
        <v>-1.6661097988564961</v>
      </c>
      <c r="CM21" s="145">
        <f ca="1">'Model - Absolute - 26 areas'!CM25-'Model - Absolute - 26 areas'!CJ25</f>
        <v>-1.4090300814052057</v>
      </c>
      <c r="CN21" s="143">
        <f ca="1">'Model - Absolute - 26 areas'!CN25-'Model - Absolute - 26 areas'!CK25</f>
        <v>-2.1889526635135184</v>
      </c>
      <c r="CO21" s="144">
        <f ca="1">'Model - Absolute - 26 areas'!CO25-'Model - Absolute - 26 areas'!CL25</f>
        <v>-1.9535822131413596</v>
      </c>
      <c r="CP21" s="145">
        <f ca="1">'Model - Absolute - 26 areas'!CP25-'Model - Absolute - 26 areas'!CM25</f>
        <v>-1.7193041930824364</v>
      </c>
      <c r="CQ21" s="143">
        <f ca="1">'Model - Absolute - 26 areas'!CQ25-'Model - Absolute - 26 areas'!CN25</f>
        <v>-2.2810955594629121</v>
      </c>
      <c r="CR21" s="144">
        <f ca="1">'Model - Absolute - 26 areas'!CR25-'Model - Absolute - 26 areas'!CO25</f>
        <v>-2.1075882171638725</v>
      </c>
      <c r="CS21" s="145">
        <f ca="1">'Model - Absolute - 26 areas'!CS25-'Model - Absolute - 26 areas'!CP25</f>
        <v>-1.9088077977061886</v>
      </c>
    </row>
    <row r="22" spans="2:97" x14ac:dyDescent="0.25">
      <c r="B22" s="65"/>
      <c r="C22" s="66" t="s">
        <v>7</v>
      </c>
      <c r="D22" s="128">
        <f ca="1">'Model - Absolute - 26 areas'!D26</f>
        <v>512.17682012816192</v>
      </c>
      <c r="E22" s="68">
        <f ca="1">'Model - Absolute - 26 areas'!E26-'Model - Absolute - 26 areas'!D26</f>
        <v>-18.338416553635568</v>
      </c>
      <c r="F22" s="176">
        <f ca="1">'Model - Absolute - 26 areas'!F26-'Model - Absolute - 26 areas'!E26</f>
        <v>19.813664119787575</v>
      </c>
      <c r="G22" s="144">
        <f ca="1">'Model - Absolute - 26 areas'!G26-'Model - Absolute - 26 areas'!E26</f>
        <v>9.7893273569962389</v>
      </c>
      <c r="H22" s="145">
        <f ca="1">'Model - Absolute - 26 areas'!H26-'Model - Absolute - 26 areas'!E26</f>
        <v>17.692277357548051</v>
      </c>
      <c r="I22" s="143">
        <f ca="1">'Model - Absolute - 26 areas'!I26-'Model - Absolute - 26 areas'!F26</f>
        <v>2.0284074852355616</v>
      </c>
      <c r="J22" s="144">
        <f ca="1">'Model - Absolute - 26 areas'!J26-'Model - Absolute - 26 areas'!G26</f>
        <v>16.27839745314941</v>
      </c>
      <c r="K22" s="145">
        <f ca="1">'Model - Absolute - 26 areas'!K26-'Model - Absolute - 26 areas'!H26</f>
        <v>19.281653362309214</v>
      </c>
      <c r="L22" s="143">
        <f ca="1">'Model - Absolute - 26 areas'!L26-'Model - Absolute - 26 areas'!I26</f>
        <v>2.0364176485054486</v>
      </c>
      <c r="M22" s="144">
        <f ca="1">'Model - Absolute - 26 areas'!M26-'Model - Absolute - 26 areas'!J26</f>
        <v>20.59344556156816</v>
      </c>
      <c r="N22" s="145">
        <f ca="1">'Model - Absolute - 26 areas'!N26-'Model - Absolute - 26 areas'!K26</f>
        <v>23.896959665354075</v>
      </c>
      <c r="O22" s="143">
        <f ca="1">'Model - Absolute - 26 areas'!O26-'Model - Absolute - 26 areas'!L26</f>
        <v>-0.35458665799444589</v>
      </c>
      <c r="P22" s="144">
        <f ca="1">'Model - Absolute - 26 areas'!P26-'Model - Absolute - 26 areas'!M26</f>
        <v>5.1329025249132201</v>
      </c>
      <c r="Q22" s="145">
        <f ca="1">'Model - Absolute - 26 areas'!Q26-'Model - Absolute - 26 areas'!N26</f>
        <v>8.0311595683849646</v>
      </c>
      <c r="R22" s="143">
        <f ca="1">'Model - Absolute - 26 areas'!R26-'Model - Absolute - 26 areas'!O26</f>
        <v>-0.35434379997718679</v>
      </c>
      <c r="S22" s="144">
        <f ca="1">'Model - Absolute - 26 areas'!S26-'Model - Absolute - 26 areas'!P26</f>
        <v>5.0641848176873054</v>
      </c>
      <c r="T22" s="145">
        <f ca="1">'Model - Absolute - 26 areas'!T26-'Model - Absolute - 26 areas'!Q26</f>
        <v>8.0256922658610392</v>
      </c>
      <c r="U22" s="143">
        <f ca="1">'Model - Absolute - 26 areas'!U26-'Model - Absolute - 26 areas'!R26</f>
        <v>-0.35410110829457153</v>
      </c>
      <c r="V22" s="144">
        <f ca="1">'Model - Absolute - 26 areas'!V26-'Model - Absolute - 26 areas'!S26</f>
        <v>4.9956629253809979</v>
      </c>
      <c r="W22" s="145">
        <f ca="1">'Model - Absolute - 26 areas'!W26-'Model - Absolute - 26 areas'!T26</f>
        <v>8.0198279304414655</v>
      </c>
      <c r="X22" s="143">
        <f ca="1">'Model - Absolute - 26 areas'!X26-'Model - Absolute - 26 areas'!U26</f>
        <v>-0.3538585828326859</v>
      </c>
      <c r="Y22" s="144">
        <f ca="1">'Model - Absolute - 26 areas'!Y26-'Model - Absolute - 26 areas'!V26</f>
        <v>4.9273405547392031</v>
      </c>
      <c r="Z22" s="145">
        <f ca="1">'Model - Absolute - 26 areas'!Z26-'Model - Absolute - 26 areas'!W26</f>
        <v>8.0135669351831211</v>
      </c>
      <c r="AA22" s="143">
        <f ca="1">'Model - Absolute - 26 areas'!AA26-'Model - Absolute - 26 areas'!X26</f>
        <v>-0.35361622347750199</v>
      </c>
      <c r="AB22" s="144">
        <f ca="1">'Model - Absolute - 26 areas'!AB26-'Model - Absolute - 26 areas'!Y26</f>
        <v>4.8592213756302272</v>
      </c>
      <c r="AC22" s="145">
        <f ca="1">'Model - Absolute - 26 areas'!AC26-'Model - Absolute - 26 areas'!Z26</f>
        <v>8.0069096914827469</v>
      </c>
      <c r="AD22" s="143">
        <f ca="1">'Model - Absolute - 26 areas'!AD26-'Model - Absolute - 26 areas'!AA26</f>
        <v>-1.2558681729617547</v>
      </c>
      <c r="AE22" s="144">
        <f ca="1">'Model - Absolute - 26 areas'!AE26-'Model - Absolute - 26 areas'!AB26</f>
        <v>3.5373771086241277</v>
      </c>
      <c r="AF22" s="145">
        <f ca="1">'Model - Absolute - 26 areas'!AF26-'Model - Absolute - 26 areas'!AC26</f>
        <v>6.9872995465614167</v>
      </c>
      <c r="AG22" s="143">
        <f ca="1">'Model - Absolute - 26 areas'!AG26-'Model - Absolute - 26 areas'!AD26</f>
        <v>-1.2528112567600829</v>
      </c>
      <c r="AH22" s="144">
        <f ca="1">'Model - Absolute - 26 areas'!AH26-'Model - Absolute - 26 areas'!AE26</f>
        <v>3.4728039502417687</v>
      </c>
      <c r="AI22" s="145">
        <f ca="1">'Model - Absolute - 26 areas'!AI26-'Model - Absolute - 26 areas'!AF26</f>
        <v>6.9771844986719316</v>
      </c>
      <c r="AJ22" s="143">
        <f ca="1">'Model - Absolute - 26 areas'!AJ26-'Model - Absolute - 26 areas'!AG26</f>
        <v>-1.2497617814166233</v>
      </c>
      <c r="AK22" s="144">
        <f ca="1">'Model - Absolute - 26 areas'!AK26-'Model - Absolute - 26 areas'!AH26</f>
        <v>3.4085672811721679</v>
      </c>
      <c r="AL22" s="145">
        <f ca="1">'Model - Absolute - 26 areas'!AL26-'Model - Absolute - 26 areas'!AI26</f>
        <v>6.9667359583949064</v>
      </c>
      <c r="AM22" s="143">
        <f ca="1">'Model - Absolute - 26 areas'!AM26-'Model - Absolute - 26 areas'!AJ26</f>
        <v>-1.2467197288191301</v>
      </c>
      <c r="AN22" s="144">
        <f ca="1">'Model - Absolute - 26 areas'!AN26-'Model - Absolute - 26 areas'!AK26</f>
        <v>3.3446693913657555</v>
      </c>
      <c r="AO22" s="145">
        <f ca="1">'Model - Absolute - 26 areas'!AO26-'Model - Absolute - 26 areas'!AL26</f>
        <v>6.9559549303659196</v>
      </c>
      <c r="AP22" s="143">
        <f ca="1">'Model - Absolute - 26 areas'!AP26-'Model - Absolute - 26 areas'!AM26</f>
        <v>-1.2436850809000362</v>
      </c>
      <c r="AQ22" s="144">
        <f ca="1">'Model - Absolute - 26 areas'!AQ26-'Model - Absolute - 26 areas'!AN26</f>
        <v>3.2811125263342547</v>
      </c>
      <c r="AR22" s="145">
        <f ca="1">'Model - Absolute - 26 areas'!AR26-'Model - Absolute - 26 areas'!AO26</f>
        <v>6.9448424533732123</v>
      </c>
      <c r="AS22" s="143">
        <f ca="1">'Model - Absolute - 26 areas'!AS26-'Model - Absolute - 26 areas'!AP26</f>
        <v>-2.142544723950607</v>
      </c>
      <c r="AT22" s="144">
        <f ca="1">'Model - Absolute - 26 areas'!AT26-'Model - Absolute - 26 areas'!AQ26</f>
        <v>2.2734432193553857</v>
      </c>
      <c r="AU22" s="145">
        <f ca="1">'Model - Absolute - 26 areas'!AU26-'Model - Absolute - 26 areas'!AR26</f>
        <v>5.8027140056607323</v>
      </c>
      <c r="AV22" s="143">
        <f ca="1">'Model - Absolute - 26 areas'!AV26-'Model - Absolute - 26 areas'!AS26</f>
        <v>-2.133538406419234</v>
      </c>
      <c r="AW22" s="144">
        <f ca="1">'Model - Absolute - 26 areas'!AW26-'Model - Absolute - 26 areas'!AT26</f>
        <v>2.218150121763415</v>
      </c>
      <c r="AX22" s="145">
        <f ca="1">'Model - Absolute - 26 areas'!AX26-'Model - Absolute - 26 areas'!AU26</f>
        <v>5.7860998590801955</v>
      </c>
      <c r="AY22" s="128">
        <f ca="1">'Model - Absolute - 26 areas'!AY26</f>
        <v>110.58397337637605</v>
      </c>
      <c r="AZ22" s="68">
        <f ca="1">'Model - Absolute - 26 areas'!AZ26-'Model - Absolute - 26 areas'!AY26</f>
        <v>-11.749141631235233</v>
      </c>
      <c r="BA22" s="176">
        <f ca="1">'Model - Absolute - 26 areas'!BA26-'Model - Absolute - 26 areas'!AZ26</f>
        <v>9.7481043507595899</v>
      </c>
      <c r="BB22" s="144">
        <f ca="1">'Model - Absolute - 26 areas'!BB26-'Model - Absolute - 26 areas'!AZ26</f>
        <v>7.6290202730805277</v>
      </c>
      <c r="BC22" s="145">
        <f ca="1">'Model - Absolute - 26 areas'!BC26-'Model - Absolute - 26 areas'!AZ26</f>
        <v>9.2996560377353177</v>
      </c>
      <c r="BD22" s="143">
        <f ca="1">'Model - Absolute - 26 areas'!BD26-'Model - Absolute - 26 areas'!BA26</f>
        <v>-0.99998561380381545</v>
      </c>
      <c r="BE22" s="144">
        <f ca="1">'Model - Absolute - 26 areas'!BE26-'Model - Absolute - 26 areas'!BB26</f>
        <v>2.0006680818890459</v>
      </c>
      <c r="BF22" s="145">
        <f ca="1">'Model - Absolute - 26 areas'!BF26-'Model - Absolute - 26 areas'!BC26</f>
        <v>2.6053207309046087</v>
      </c>
      <c r="BG22" s="143">
        <f ca="1">'Model - Absolute - 26 areas'!BG26-'Model - Absolute - 26 areas'!BD26</f>
        <v>-1.1079450852835322</v>
      </c>
      <c r="BH22" s="144">
        <f ca="1">'Model - Absolute - 26 areas'!BH26-'Model - Absolute - 26 areas'!BE26</f>
        <v>2.6960308692291335</v>
      </c>
      <c r="BI22" s="145">
        <f ca="1">'Model - Absolute - 26 areas'!BI26-'Model - Absolute - 26 areas'!BF26</f>
        <v>3.3431505053707582</v>
      </c>
      <c r="BJ22" s="143">
        <f ca="1">'Model - Absolute - 26 areas'!BJ26-'Model - Absolute - 26 areas'!BG26</f>
        <v>-1.686474735964083</v>
      </c>
      <c r="BK22" s="144">
        <f ca="1">'Model - Absolute - 26 areas'!BK26-'Model - Absolute - 26 areas'!BH26</f>
        <v>-0.64607241461800413</v>
      </c>
      <c r="BL22" s="145">
        <f ca="1">'Model - Absolute - 26 areas'!BL26-'Model - Absolute - 26 areas'!BI26</f>
        <v>-0.10336567543328101</v>
      </c>
      <c r="BM22" s="143">
        <f ca="1">'Model - Absolute - 26 areas'!BM26-'Model - Absolute - 26 areas'!BJ26</f>
        <v>-1.7257371178194347</v>
      </c>
      <c r="BN22" s="144">
        <f ca="1">'Model - Absolute - 26 areas'!BN26-'Model - Absolute - 26 areas'!BK26</f>
        <v>-0.73602166778427147</v>
      </c>
      <c r="BO22" s="145">
        <f ca="1">'Model - Absolute - 26 areas'!BO26-'Model - Absolute - 26 areas'!BL26</f>
        <v>-0.20039122920945829</v>
      </c>
      <c r="BP22" s="143">
        <f ca="1">'Model - Absolute - 26 areas'!BP26-'Model - Absolute - 26 areas'!BM26</f>
        <v>-1.8151741350123558</v>
      </c>
      <c r="BQ22" s="144">
        <f ca="1">'Model - Absolute - 26 areas'!BQ26-'Model - Absolute - 26 areas'!BN26</f>
        <v>-0.88054830924491512</v>
      </c>
      <c r="BR22" s="145">
        <f ca="1">'Model - Absolute - 26 areas'!BR26-'Model - Absolute - 26 areas'!BO26</f>
        <v>-0.35567742965939431</v>
      </c>
      <c r="BS22" s="143">
        <f ca="1">'Model - Absolute - 26 areas'!BS26-'Model - Absolute - 26 areas'!BP26</f>
        <v>-1.8642132368022715</v>
      </c>
      <c r="BT22" s="144">
        <f ca="1">'Model - Absolute - 26 areas'!BT26-'Model - Absolute - 26 areas'!BQ26</f>
        <v>-0.9833403766355957</v>
      </c>
      <c r="BU22" s="145">
        <f ca="1">'Model - Absolute - 26 areas'!BU26-'Model - Absolute - 26 areas'!BR26</f>
        <v>-0.469550662270521</v>
      </c>
      <c r="BV22" s="143">
        <f ca="1">'Model - Absolute - 26 areas'!BV26-'Model - Absolute - 26 areas'!BS26</f>
        <v>-1.9437582803694227</v>
      </c>
      <c r="BW22" s="144">
        <f ca="1">'Model - Absolute - 26 areas'!BW26-'Model - Absolute - 26 areas'!BT26</f>
        <v>-1.120403144158729</v>
      </c>
      <c r="BX22" s="145">
        <f ca="1">'Model - Absolute - 26 areas'!BX26-'Model - Absolute - 26 areas'!BU26</f>
        <v>-0.62111811563045194</v>
      </c>
      <c r="BY22" s="143">
        <f ca="1">'Model - Absolute - 26 areas'!BY26-'Model - Absolute - 26 areas'!BV26</f>
        <v>-2.2403314014046174</v>
      </c>
      <c r="BZ22" s="144">
        <f ca="1">'Model - Absolute - 26 areas'!BZ26-'Model - Absolute - 26 areas'!BW26</f>
        <v>-1.5465309760470802</v>
      </c>
      <c r="CA22" s="145">
        <f ca="1">'Model - Absolute - 26 areas'!CA26-'Model - Absolute - 26 areas'!BX26</f>
        <v>-1.0225604520260845</v>
      </c>
      <c r="CB22" s="143">
        <f ca="1">'Model - Absolute - 26 areas'!CB26-'Model - Absolute - 26 areas'!BY26</f>
        <v>-2.4953837030895301</v>
      </c>
      <c r="CC22" s="144">
        <f ca="1">'Model - Absolute - 26 areas'!CC26-'Model - Absolute - 26 areas'!BZ26</f>
        <v>-1.881661382067648</v>
      </c>
      <c r="CD22" s="145">
        <f ca="1">'Model - Absolute - 26 areas'!CD26-'Model - Absolute - 26 areas'!CA26</f>
        <v>-1.3934369688546582</v>
      </c>
      <c r="CE22" s="143">
        <f ca="1">'Model - Absolute - 26 areas'!CE26-'Model - Absolute - 26 areas'!CB26</f>
        <v>-2.6270858087420521</v>
      </c>
      <c r="CF22" s="144">
        <f ca="1">'Model - Absolute - 26 areas'!CF26-'Model - Absolute - 26 areas'!CC26</f>
        <v>-2.0847075345045027</v>
      </c>
      <c r="CG22" s="145">
        <f ca="1">'Model - Absolute - 26 areas'!CG26-'Model - Absolute - 26 areas'!CD26</f>
        <v>-1.6290543198984722</v>
      </c>
      <c r="CH22" s="143">
        <f ca="1">'Model - Absolute - 26 areas'!CH26-'Model - Absolute - 26 areas'!CE26</f>
        <v>-2.7168745441582303</v>
      </c>
      <c r="CI22" s="144">
        <f ca="1">'Model - Absolute - 26 areas'!CI26-'Model - Absolute - 26 areas'!CF26</f>
        <v>-2.2432757206995433</v>
      </c>
      <c r="CJ22" s="145">
        <f ca="1">'Model - Absolute - 26 areas'!CJ26-'Model - Absolute - 26 areas'!CG26</f>
        <v>-1.8205722756427178</v>
      </c>
      <c r="CK22" s="143">
        <f ca="1">'Model - Absolute - 26 areas'!CK26-'Model - Absolute - 26 areas'!CH26</f>
        <v>-2.8846074250655676</v>
      </c>
      <c r="CL22" s="144">
        <f ca="1">'Model - Absolute - 26 areas'!CL26-'Model - Absolute - 26 areas'!CI26</f>
        <v>-2.4927359888384046</v>
      </c>
      <c r="CM22" s="145">
        <f ca="1">'Model - Absolute - 26 areas'!CM26-'Model - Absolute - 26 areas'!CJ26</f>
        <v>-2.113305952072011</v>
      </c>
      <c r="CN22" s="143">
        <f ca="1">'Model - Absolute - 26 areas'!CN26-'Model - Absolute - 26 areas'!CK26</f>
        <v>-3.2160423041639916</v>
      </c>
      <c r="CO22" s="144">
        <f ca="1">'Model - Absolute - 26 areas'!CO26-'Model - Absolute - 26 areas'!CL26</f>
        <v>-2.9195436617029742</v>
      </c>
      <c r="CP22" s="145">
        <f ca="1">'Model - Absolute - 26 areas'!CP26-'Model - Absolute - 26 areas'!CM26</f>
        <v>-2.620083333678167</v>
      </c>
      <c r="CQ22" s="143">
        <f ca="1">'Model - Absolute - 26 areas'!CQ26-'Model - Absolute - 26 areas'!CN26</f>
        <v>-3.343673258640365</v>
      </c>
      <c r="CR22" s="144">
        <f ca="1">'Model - Absolute - 26 areas'!CR26-'Model - Absolute - 26 areas'!CO26</f>
        <v>-3.1316180652860623</v>
      </c>
      <c r="CS22" s="145">
        <f ca="1">'Model - Absolute - 26 areas'!CS26-'Model - Absolute - 26 areas'!CP26</f>
        <v>-2.882400177269389</v>
      </c>
    </row>
    <row r="23" spans="2:97" x14ac:dyDescent="0.25">
      <c r="B23" s="65"/>
      <c r="C23" s="66" t="s">
        <v>59</v>
      </c>
      <c r="D23" s="128">
        <f ca="1">'Model - Absolute - 26 areas'!D27</f>
        <v>464.90963622028852</v>
      </c>
      <c r="E23" s="68">
        <f ca="1">'Model - Absolute - 26 areas'!E27-'Model - Absolute - 26 areas'!D27</f>
        <v>-16.266349525286444</v>
      </c>
      <c r="F23" s="176">
        <f ca="1">'Model - Absolute - 26 areas'!F27-'Model - Absolute - 26 areas'!E27</f>
        <v>18.30887020249088</v>
      </c>
      <c r="G23" s="144">
        <f ca="1">'Model - Absolute - 26 areas'!G27-'Model - Absolute - 26 areas'!E27</f>
        <v>9.2817301238987966</v>
      </c>
      <c r="H23" s="145">
        <f ca="1">'Model - Absolute - 26 areas'!H27-'Model - Absolute - 26 areas'!E27</f>
        <v>16.095483451100563</v>
      </c>
      <c r="I23" s="143">
        <f ca="1">'Model - Absolute - 26 areas'!I27-'Model - Absolute - 26 areas'!F27</f>
        <v>2.2131395071498332</v>
      </c>
      <c r="J23" s="144">
        <f ca="1">'Model - Absolute - 26 areas'!J27-'Model - Absolute - 26 areas'!G27</f>
        <v>15.203178058517551</v>
      </c>
      <c r="K23" s="145">
        <f ca="1">'Model - Absolute - 26 areas'!K27-'Model - Absolute - 26 areas'!H27</f>
        <v>17.799825593682272</v>
      </c>
      <c r="L23" s="143">
        <f ca="1">'Model - Absolute - 26 areas'!L27-'Model - Absolute - 26 areas'!I27</f>
        <v>2.2243310204224258</v>
      </c>
      <c r="M23" s="144">
        <f ca="1">'Model - Absolute - 26 areas'!M27-'Model - Absolute - 26 areas'!J27</f>
        <v>19.159686330073043</v>
      </c>
      <c r="N23" s="145">
        <f ca="1">'Model - Absolute - 26 areas'!N27-'Model - Absolute - 26 areas'!K27</f>
        <v>22.019665455630502</v>
      </c>
      <c r="O23" s="143">
        <f ca="1">'Model - Absolute - 26 areas'!O27-'Model - Absolute - 26 areas'!L27</f>
        <v>-1.2098404655783952</v>
      </c>
      <c r="P23" s="144">
        <f ca="1">'Model - Absolute - 26 areas'!P27-'Model - Absolute - 26 areas'!M27</f>
        <v>3.8100993526535945</v>
      </c>
      <c r="Q23" s="145">
        <f ca="1">'Model - Absolute - 26 areas'!Q27-'Model - Absolute - 26 areas'!N27</f>
        <v>6.5672999737457758</v>
      </c>
      <c r="R23" s="143">
        <f ca="1">'Model - Absolute - 26 areas'!R27-'Model - Absolute - 26 areas'!O27</f>
        <v>-1.2067251553917799</v>
      </c>
      <c r="S23" s="144">
        <f ca="1">'Model - Absolute - 26 areas'!S27-'Model - Absolute - 26 areas'!P27</f>
        <v>3.7329810155172254</v>
      </c>
      <c r="T23" s="145">
        <f ca="1">'Model - Absolute - 26 areas'!T27-'Model - Absolute - 26 areas'!Q27</f>
        <v>6.5423642609508761</v>
      </c>
      <c r="U23" s="143">
        <f ca="1">'Model - Absolute - 26 areas'!U27-'Model - Absolute - 26 areas'!R27</f>
        <v>-1.203617894630554</v>
      </c>
      <c r="V23" s="144">
        <f ca="1">'Model - Absolute - 26 areas'!V27-'Model - Absolute - 26 areas'!S27</f>
        <v>3.6564057166361863</v>
      </c>
      <c r="W23" s="145">
        <f ca="1">'Model - Absolute - 26 areas'!W27-'Model - Absolute - 26 areas'!T27</f>
        <v>6.5171344567331744</v>
      </c>
      <c r="X23" s="143">
        <f ca="1">'Model - Absolute - 26 areas'!X27-'Model - Absolute - 26 areas'!U27</f>
        <v>-1.200518662421814</v>
      </c>
      <c r="Y23" s="144">
        <f ca="1">'Model - Absolute - 26 areas'!Y27-'Model - Absolute - 26 areas'!V27</f>
        <v>3.5803743401864381</v>
      </c>
      <c r="Z23" s="145">
        <f ca="1">'Model - Absolute - 26 areas'!Z27-'Model - Absolute - 26 areas'!W27</f>
        <v>6.4916128238021429</v>
      </c>
      <c r="AA23" s="143">
        <f ca="1">'Model - Absolute - 26 areas'!AA27-'Model - Absolute - 26 areas'!X27</f>
        <v>-1.1974274379472263</v>
      </c>
      <c r="AB23" s="144">
        <f ca="1">'Model - Absolute - 26 areas'!AB27-'Model - Absolute - 26 areas'!Y27</f>
        <v>3.5048877168085824</v>
      </c>
      <c r="AC23" s="145">
        <f ca="1">'Model - Absolute - 26 areas'!AC27-'Model - Absolute - 26 areas'!Z27</f>
        <v>6.465801649877335</v>
      </c>
      <c r="AD23" s="143">
        <f ca="1">'Model - Absolute - 26 areas'!AD27-'Model - Absolute - 26 areas'!AA27</f>
        <v>-2.0513144802814622</v>
      </c>
      <c r="AE23" s="144">
        <f ca="1">'Model - Absolute - 26 areas'!AE27-'Model - Absolute - 26 areas'!AB27</f>
        <v>2.5015172587091001</v>
      </c>
      <c r="AF23" s="145">
        <f ca="1">'Model - Absolute - 26 areas'!AF27-'Model - Absolute - 26 areas'!AC27</f>
        <v>5.5436784001291244</v>
      </c>
      <c r="AG23" s="143">
        <f ca="1">'Model - Absolute - 26 areas'!AG27-'Model - Absolute - 26 areas'!AD27</f>
        <v>-2.0421235384094416</v>
      </c>
      <c r="AH23" s="144">
        <f ca="1">'Model - Absolute - 26 areas'!AH27-'Model - Absolute - 26 areas'!AE27</f>
        <v>2.4357717045978688</v>
      </c>
      <c r="AI23" s="145">
        <f ca="1">'Model - Absolute - 26 areas'!AI27-'Model - Absolute - 26 areas'!AF27</f>
        <v>5.5178900153036921</v>
      </c>
      <c r="AJ23" s="143">
        <f ca="1">'Model - Absolute - 26 areas'!AJ27-'Model - Absolute - 26 areas'!AG27</f>
        <v>-2.0329745030636559</v>
      </c>
      <c r="AK23" s="144">
        <f ca="1">'Model - Absolute - 26 areas'!AK27-'Model - Absolute - 26 areas'!AH27</f>
        <v>2.3705809058803879</v>
      </c>
      <c r="AL23" s="145">
        <f ca="1">'Model - Absolute - 26 areas'!AL27-'Model - Absolute - 26 areas'!AI27</f>
        <v>5.4918769531304861</v>
      </c>
      <c r="AM23" s="143">
        <f ca="1">'Model - Absolute - 26 areas'!AM27-'Model - Absolute - 26 areas'!AJ27</f>
        <v>-2.0238671796817016</v>
      </c>
      <c r="AN23" s="144">
        <f ca="1">'Model - Absolute - 26 areas'!AN27-'Model - Absolute - 26 areas'!AK27</f>
        <v>2.3059445711575108</v>
      </c>
      <c r="AO23" s="145">
        <f ca="1">'Model - Absolute - 26 areas'!AO27-'Model - Absolute - 26 areas'!AL27</f>
        <v>5.4656416237695566</v>
      </c>
      <c r="AP23" s="143">
        <f ca="1">'Model - Absolute - 26 areas'!AP27-'Model - Absolute - 26 areas'!AM27</f>
        <v>-2.0148013746216975</v>
      </c>
      <c r="AQ23" s="144">
        <f ca="1">'Model - Absolute - 26 areas'!AQ27-'Model - Absolute - 26 areas'!AN27</f>
        <v>2.2418623630755974</v>
      </c>
      <c r="AR23" s="145">
        <f ca="1">'Model - Absolute - 26 areas'!AR27-'Model - Absolute - 26 areas'!AO27</f>
        <v>5.4391864559835312</v>
      </c>
      <c r="AS23" s="143">
        <f ca="1">'Model - Absolute - 26 areas'!AS27-'Model - Absolute - 26 areas'!AP27</f>
        <v>-2.8869571620352872</v>
      </c>
      <c r="AT23" s="144">
        <f ca="1">'Model - Absolute - 26 areas'!AT27-'Model - Absolute - 26 areas'!AQ27</f>
        <v>1.2290981489911701</v>
      </c>
      <c r="AU23" s="145">
        <f ca="1">'Model - Absolute - 26 areas'!AU27-'Model - Absolute - 26 areas'!AR27</f>
        <v>4.4231592433641254</v>
      </c>
      <c r="AV23" s="143">
        <f ca="1">'Model - Absolute - 26 areas'!AV27-'Model - Absolute - 26 areas'!AS27</f>
        <v>-2.8681662665878775</v>
      </c>
      <c r="AW23" s="144">
        <f ca="1">'Model - Absolute - 26 areas'!AW27-'Model - Absolute - 26 areas'!AT27</f>
        <v>1.1749480416093547</v>
      </c>
      <c r="AX23" s="145">
        <f ca="1">'Model - Absolute - 26 areas'!AX27-'Model - Absolute - 26 areas'!AU27</f>
        <v>4.3953304420965651</v>
      </c>
      <c r="AY23" s="128">
        <f ca="1">'Model - Absolute - 26 areas'!AY27</f>
        <v>100.37852712924484</v>
      </c>
      <c r="AZ23" s="68">
        <f ca="1">'Model - Absolute - 26 areas'!AZ27-'Model - Absolute - 26 areas'!AY27</f>
        <v>-10.588864289878785</v>
      </c>
      <c r="BA23" s="176">
        <f ca="1">'Model - Absolute - 26 areas'!BA27-'Model - Absolute - 26 areas'!AZ27</f>
        <v>8.9211949594540414</v>
      </c>
      <c r="BB23" s="144">
        <f ca="1">'Model - Absolute - 26 areas'!BB27-'Model - Absolute - 26 areas'!AZ27</f>
        <v>7.0129122211358492</v>
      </c>
      <c r="BC23" s="145">
        <f ca="1">'Model - Absolute - 26 areas'!BC27-'Model - Absolute - 26 areas'!AZ27</f>
        <v>8.4532984059357261</v>
      </c>
      <c r="BD23" s="143">
        <f ca="1">'Model - Absolute - 26 areas'!BD27-'Model - Absolute - 26 areas'!BA27</f>
        <v>-0.83205633082818053</v>
      </c>
      <c r="BE23" s="144">
        <f ca="1">'Model - Absolute - 26 areas'!BE27-'Model - Absolute - 26 areas'!BB27</f>
        <v>1.9029792722630106</v>
      </c>
      <c r="BF23" s="145">
        <f ca="1">'Model - Absolute - 26 areas'!BF27-'Model - Absolute - 26 areas'!BC27</f>
        <v>2.4258217507941566</v>
      </c>
      <c r="BG23" s="143">
        <f ca="1">'Model - Absolute - 26 areas'!BG27-'Model - Absolute - 26 areas'!BD27</f>
        <v>-0.93158220706833106</v>
      </c>
      <c r="BH23" s="144">
        <f ca="1">'Model - Absolute - 26 areas'!BH27-'Model - Absolute - 26 areas'!BE27</f>
        <v>2.5396542638221291</v>
      </c>
      <c r="BI23" s="145">
        <f ca="1">'Model - Absolute - 26 areas'!BI27-'Model - Absolute - 26 areas'!BF27</f>
        <v>3.0999839265453062</v>
      </c>
      <c r="BJ23" s="143">
        <f ca="1">'Model - Absolute - 26 areas'!BJ27-'Model - Absolute - 26 areas'!BG27</f>
        <v>-1.7152156256985336</v>
      </c>
      <c r="BK23" s="144">
        <f ca="1">'Model - Absolute - 26 areas'!BK27-'Model - Absolute - 26 areas'!BH27</f>
        <v>-0.76363538041989898</v>
      </c>
      <c r="BL23" s="145">
        <f ca="1">'Model - Absolute - 26 areas'!BL27-'Model - Absolute - 26 areas'!BI27</f>
        <v>-0.24345033238947167</v>
      </c>
      <c r="BM23" s="143">
        <f ca="1">'Model - Absolute - 26 areas'!BM27-'Model - Absolute - 26 areas'!BJ27</f>
        <v>-1.7447125993477499</v>
      </c>
      <c r="BN23" s="144">
        <f ca="1">'Model - Absolute - 26 areas'!BN27-'Model - Absolute - 26 areas'!BK27</f>
        <v>-0.84292362335523308</v>
      </c>
      <c r="BO23" s="145">
        <f ca="1">'Model - Absolute - 26 areas'!BO27-'Model - Absolute - 26 areas'!BL27</f>
        <v>-0.3309629136220309</v>
      </c>
      <c r="BP23" s="143">
        <f ca="1">'Model - Absolute - 26 areas'!BP27-'Model - Absolute - 26 areas'!BM27</f>
        <v>-1.8194527040784152</v>
      </c>
      <c r="BQ23" s="144">
        <f ca="1">'Model - Absolute - 26 areas'!BQ27-'Model - Absolute - 26 areas'!BN27</f>
        <v>-0.97124156094746183</v>
      </c>
      <c r="BR23" s="145">
        <f ca="1">'Model - Absolute - 26 areas'!BR27-'Model - Absolute - 26 areas'!BO27</f>
        <v>-0.47086040169969579</v>
      </c>
      <c r="BS23" s="143">
        <f ca="1">'Model - Absolute - 26 areas'!BS27-'Model - Absolute - 26 areas'!BP27</f>
        <v>-1.8572461100374795</v>
      </c>
      <c r="BT23" s="144">
        <f ca="1">'Model - Absolute - 26 areas'!BT27-'Model - Absolute - 26 areas'!BQ27</f>
        <v>-1.0611344283413331</v>
      </c>
      <c r="BU23" s="145">
        <f ca="1">'Model - Absolute - 26 areas'!BU27-'Model - Absolute - 26 areas'!BR27</f>
        <v>-0.57269909338121749</v>
      </c>
      <c r="BV23" s="143">
        <f ca="1">'Model - Absolute - 26 areas'!BV27-'Model - Absolute - 26 areas'!BS27</f>
        <v>-1.9223230617126461</v>
      </c>
      <c r="BW23" s="144">
        <f ca="1">'Model - Absolute - 26 areas'!BW27-'Model - Absolute - 26 areas'!BT27</f>
        <v>-1.1814927880627693</v>
      </c>
      <c r="BX23" s="145">
        <f ca="1">'Model - Absolute - 26 areas'!BX27-'Model - Absolute - 26 areas'!BU27</f>
        <v>-0.70813474463966486</v>
      </c>
      <c r="BY23" s="143">
        <f ca="1">'Model - Absolute - 26 areas'!BY27-'Model - Absolute - 26 areas'!BV27</f>
        <v>-2.1906252324905324</v>
      </c>
      <c r="BZ23" s="144">
        <f ca="1">'Model - Absolute - 26 areas'!BZ27-'Model - Absolute - 26 areas'!BW27</f>
        <v>-1.5244352087940882</v>
      </c>
      <c r="CA23" s="145">
        <f ca="1">'Model - Absolute - 26 areas'!CA27-'Model - Absolute - 26 areas'!BX27</f>
        <v>-1.0651530015949504</v>
      </c>
      <c r="CB23" s="143">
        <f ca="1">'Model - Absolute - 26 areas'!CB27-'Model - Absolute - 26 areas'!BY27</f>
        <v>-2.4114153053136249</v>
      </c>
      <c r="CC23" s="144">
        <f ca="1">'Model - Absolute - 26 areas'!CC27-'Model - Absolute - 26 areas'!BZ27</f>
        <v>-1.8222639542967016</v>
      </c>
      <c r="CD23" s="145">
        <f ca="1">'Model - Absolute - 26 areas'!CD27-'Model - Absolute - 26 areas'!CA27</f>
        <v>-1.3963251950376474</v>
      </c>
      <c r="CE23" s="143">
        <f ca="1">'Model - Absolute - 26 areas'!CE27-'Model - Absolute - 26 areas'!CB27</f>
        <v>-2.520272186248107</v>
      </c>
      <c r="CF23" s="144">
        <f ca="1">'Model - Absolute - 26 areas'!CF27-'Model - Absolute - 26 areas'!CC27</f>
        <v>-2.0001035118707478</v>
      </c>
      <c r="CG23" s="145">
        <f ca="1">'Model - Absolute - 26 areas'!CG27-'Model - Absolute - 26 areas'!CD27</f>
        <v>-1.6044602599132674</v>
      </c>
      <c r="CH23" s="143">
        <f ca="1">'Model - Absolute - 26 areas'!CH27-'Model - Absolute - 26 areas'!CE27</f>
        <v>-2.5909511414576372</v>
      </c>
      <c r="CI23" s="144">
        <f ca="1">'Model - Absolute - 26 areas'!CI27-'Model - Absolute - 26 areas'!CF27</f>
        <v>-2.1372720076809912</v>
      </c>
      <c r="CJ23" s="145">
        <f ca="1">'Model - Absolute - 26 areas'!CJ27-'Model - Absolute - 26 areas'!CG27</f>
        <v>-1.7721070908794161</v>
      </c>
      <c r="CK23" s="143">
        <f ca="1">'Model - Absolute - 26 areas'!CK27-'Model - Absolute - 26 areas'!CH27</f>
        <v>-2.7307954306008355</v>
      </c>
      <c r="CL23" s="144">
        <f ca="1">'Model - Absolute - 26 areas'!CL27-'Model - Absolute - 26 areas'!CI27</f>
        <v>-2.3553916042617686</v>
      </c>
      <c r="CM23" s="145">
        <f ca="1">'Model - Absolute - 26 areas'!CM27-'Model - Absolute - 26 areas'!CJ27</f>
        <v>-2.0297965291927653</v>
      </c>
      <c r="CN23" s="143">
        <f ca="1">'Model - Absolute - 26 areas'!CN27-'Model - Absolute - 26 areas'!CK27</f>
        <v>-3.0280712360142985</v>
      </c>
      <c r="CO23" s="144">
        <f ca="1">'Model - Absolute - 26 areas'!CO27-'Model - Absolute - 26 areas'!CL27</f>
        <v>-2.7480035726732268</v>
      </c>
      <c r="CP23" s="145">
        <f ca="1">'Model - Absolute - 26 areas'!CP27-'Model - Absolute - 26 areas'!CM27</f>
        <v>-2.4743500605265183</v>
      </c>
      <c r="CQ23" s="143">
        <f ca="1">'Model - Absolute - 26 areas'!CQ27-'Model - Absolute - 26 areas'!CN27</f>
        <v>-3.1288361086539993</v>
      </c>
      <c r="CR23" s="144">
        <f ca="1">'Model - Absolute - 26 areas'!CR27-'Model - Absolute - 26 areas'!CO27</f>
        <v>-2.9292826323740826</v>
      </c>
      <c r="CS23" s="145">
        <f ca="1">'Model - Absolute - 26 areas'!CS27-'Model - Absolute - 26 areas'!CP27</f>
        <v>-2.7022965290622238</v>
      </c>
    </row>
    <row r="24" spans="2:97" x14ac:dyDescent="0.25">
      <c r="B24" s="65"/>
      <c r="C24" s="66" t="s">
        <v>68</v>
      </c>
      <c r="D24" s="128">
        <f ca="1">'Model - Absolute - 26 areas'!D28</f>
        <v>2161.0084660178745</v>
      </c>
      <c r="E24" s="68">
        <f ca="1">'Model - Absolute - 26 areas'!E28-'Model - Absolute - 26 areas'!D28</f>
        <v>-78.239751724883263</v>
      </c>
      <c r="F24" s="176">
        <f ca="1">'Model - Absolute - 26 areas'!F28-'Model - Absolute - 26 areas'!E28</f>
        <v>82.17060531711968</v>
      </c>
      <c r="G24" s="144">
        <f ca="1">'Model - Absolute - 26 areas'!G28-'Model - Absolute - 26 areas'!E28</f>
        <v>40.437199953519666</v>
      </c>
      <c r="H24" s="145">
        <f ca="1">'Model - Absolute - 26 areas'!H28-'Model - Absolute - 26 areas'!E28</f>
        <v>73.947813570303424</v>
      </c>
      <c r="I24" s="143">
        <f ca="1">'Model - Absolute - 26 areas'!I28-'Model - Absolute - 26 areas'!F28</f>
        <v>7.5291297615794974</v>
      </c>
      <c r="J24" s="144">
        <f ca="1">'Model - Absolute - 26 areas'!J28-'Model - Absolute - 26 areas'!G28</f>
        <v>67.784137696820835</v>
      </c>
      <c r="K24" s="145">
        <f ca="1">'Model - Absolute - 26 areas'!K28-'Model - Absolute - 26 areas'!H28</f>
        <v>80.506023423073657</v>
      </c>
      <c r="L24" s="143">
        <f ca="1">'Model - Absolute - 26 areas'!L28-'Model - Absolute - 26 areas'!I28</f>
        <v>7.5849088303752978</v>
      </c>
      <c r="M24" s="144">
        <f ca="1">'Model - Absolute - 26 areas'!M28-'Model - Absolute - 26 areas'!J28</f>
        <v>85.944489755258928</v>
      </c>
      <c r="N24" s="145">
        <f ca="1">'Model - Absolute - 26 areas'!N28-'Model - Absolute - 26 areas'!K28</f>
        <v>99.932905047216082</v>
      </c>
      <c r="O24" s="143">
        <f ca="1">'Model - Absolute - 26 areas'!O28-'Model - Absolute - 26 areas'!L28</f>
        <v>0.67539280594019147</v>
      </c>
      <c r="P24" s="144">
        <f ca="1">'Model - Absolute - 26 areas'!P28-'Model - Absolute - 26 areas'!M28</f>
        <v>23.744602652977392</v>
      </c>
      <c r="Q24" s="145">
        <f ca="1">'Model - Absolute - 26 areas'!Q28-'Model - Absolute - 26 areas'!N28</f>
        <v>36.997011257120448</v>
      </c>
      <c r="R24" s="143">
        <f ca="1">'Model - Absolute - 26 areas'!R28-'Model - Absolute - 26 areas'!O28</f>
        <v>0.68963869434719527</v>
      </c>
      <c r="S24" s="144">
        <f ca="1">'Model - Absolute - 26 areas'!S28-'Model - Absolute - 26 areas'!P28</f>
        <v>23.509549710320698</v>
      </c>
      <c r="T24" s="145">
        <f ca="1">'Model - Absolute - 26 areas'!T28-'Model - Absolute - 26 areas'!Q28</f>
        <v>37.084250215893917</v>
      </c>
      <c r="U24" s="143">
        <f ca="1">'Model - Absolute - 26 areas'!U28-'Model - Absolute - 26 areas'!R28</f>
        <v>0.70390148988417423</v>
      </c>
      <c r="V24" s="144">
        <f ca="1">'Model - Absolute - 26 areas'!V28-'Model - Absolute - 26 areas'!S28</f>
        <v>23.274973906744435</v>
      </c>
      <c r="W24" s="145">
        <f ca="1">'Model - Absolute - 26 areas'!W28-'Model - Absolute - 26 areas'!T28</f>
        <v>37.170667634296024</v>
      </c>
      <c r="X24" s="143">
        <f ca="1">'Model - Absolute - 26 areas'!X28-'Model - Absolute - 26 areas'!U28</f>
        <v>0.71818134616569296</v>
      </c>
      <c r="Y24" s="144">
        <f ca="1">'Model - Absolute - 26 areas'!Y28-'Model - Absolute - 26 areas'!V28</f>
        <v>23.040884459233894</v>
      </c>
      <c r="Z24" s="145">
        <f ca="1">'Model - Absolute - 26 areas'!Z28-'Model - Absolute - 26 areas'!W28</f>
        <v>37.256261056962103</v>
      </c>
      <c r="AA24" s="143">
        <f ca="1">'Model - Absolute - 26 areas'!AA28-'Model - Absolute - 26 areas'!X28</f>
        <v>0.7324784172346881</v>
      </c>
      <c r="AB24" s="144">
        <f ca="1">'Model - Absolute - 26 areas'!AB28-'Model - Absolute - 26 areas'!Y28</f>
        <v>22.807290515133445</v>
      </c>
      <c r="AC24" s="145">
        <f ca="1">'Model - Absolute - 26 areas'!AC28-'Model - Absolute - 26 areas'!Z28</f>
        <v>37.34102809900196</v>
      </c>
      <c r="AD24" s="143">
        <f ca="1">'Model - Absolute - 26 areas'!AD28-'Model - Absolute - 26 areas'!AA28</f>
        <v>-2.2173771197785754</v>
      </c>
      <c r="AE24" s="144">
        <f ca="1">'Model - Absolute - 26 areas'!AE28-'Model - Absolute - 26 areas'!AB28</f>
        <v>19.120873750530791</v>
      </c>
      <c r="AF24" s="145">
        <f ca="1">'Model - Absolute - 26 areas'!AF28-'Model - Absolute - 26 areas'!AC28</f>
        <v>33.176242433170501</v>
      </c>
      <c r="AG24" s="143">
        <f ca="1">'Model - Absolute - 26 areas'!AG28-'Model - Absolute - 26 areas'!AD28</f>
        <v>-2.2031825073477194</v>
      </c>
      <c r="AH24" s="144">
        <f ca="1">'Model - Absolute - 26 areas'!AH28-'Model - Absolute - 26 areas'!AE28</f>
        <v>18.918574753525263</v>
      </c>
      <c r="AI24" s="145">
        <f ca="1">'Model - Absolute - 26 areas'!AI28-'Model - Absolute - 26 areas'!AF28</f>
        <v>33.234221417092158</v>
      </c>
      <c r="AJ24" s="143">
        <f ca="1">'Model - Absolute - 26 areas'!AJ28-'Model - Absolute - 26 areas'!AG28</f>
        <v>-2.1890228309416671</v>
      </c>
      <c r="AK24" s="144">
        <f ca="1">'Model - Absolute - 26 areas'!AK28-'Model - Absolute - 26 areas'!AH28</f>
        <v>18.716744397077036</v>
      </c>
      <c r="AL24" s="145">
        <f ca="1">'Model - Absolute - 26 areas'!AL28-'Model - Absolute - 26 areas'!AI28</f>
        <v>33.291334895124692</v>
      </c>
      <c r="AM24" s="143">
        <f ca="1">'Model - Absolute - 26 areas'!AM28-'Model - Absolute - 26 areas'!AJ28</f>
        <v>-2.1748979401922952</v>
      </c>
      <c r="AN24" s="144">
        <f ca="1">'Model - Absolute - 26 areas'!AN28-'Model - Absolute - 26 areas'!AK28</f>
        <v>18.515391040933082</v>
      </c>
      <c r="AO24" s="145">
        <f ca="1">'Model - Absolute - 26 areas'!AO28-'Model - Absolute - 26 areas'!AL28</f>
        <v>33.347581701206309</v>
      </c>
      <c r="AP24" s="143">
        <f ca="1">'Model - Absolute - 26 areas'!AP28-'Model - Absolute - 26 areas'!AM28</f>
        <v>-2.1608076852025988</v>
      </c>
      <c r="AQ24" s="144">
        <f ca="1">'Model - Absolute - 26 areas'!AQ28-'Model - Absolute - 26 areas'!AN28</f>
        <v>18.314522978148034</v>
      </c>
      <c r="AR24" s="145">
        <f ca="1">'Model - Absolute - 26 areas'!AR28-'Model - Absolute - 26 areas'!AO28</f>
        <v>33.402960756680386</v>
      </c>
      <c r="AS24" s="143">
        <f ca="1">'Model - Absolute - 26 areas'!AS28-'Model - Absolute - 26 areas'!AP28</f>
        <v>-5.2710270117354412</v>
      </c>
      <c r="AT24" s="144">
        <f ca="1">'Model - Absolute - 26 areas'!AT28-'Model - Absolute - 26 areas'!AQ28</f>
        <v>14.311480228199343</v>
      </c>
      <c r="AU24" s="145">
        <f ca="1">'Model - Absolute - 26 areas'!AU28-'Model - Absolute - 26 areas'!AR28</f>
        <v>29.564549425601854</v>
      </c>
      <c r="AV24" s="143">
        <f ca="1">'Model - Absolute - 26 areas'!AV28-'Model - Absolute - 26 areas'!AS28</f>
        <v>-5.2442266781749822</v>
      </c>
      <c r="AW24" s="144">
        <f ca="1">'Model - Absolute - 26 areas'!AW28-'Model - Absolute - 26 areas'!AT28</f>
        <v>14.13214337781119</v>
      </c>
      <c r="AX24" s="145">
        <f ca="1">'Model - Absolute - 26 areas'!AX28-'Model - Absolute - 26 areas'!AU28</f>
        <v>29.60227577644855</v>
      </c>
      <c r="AY24" s="128">
        <f ca="1">'Model - Absolute - 26 areas'!AY28</f>
        <v>466.58281531062988</v>
      </c>
      <c r="AZ24" s="68">
        <f ca="1">'Model - Absolute - 26 areas'!AZ28-'Model - Absolute - 26 areas'!AY28</f>
        <v>-49.745862268508404</v>
      </c>
      <c r="BA24" s="176">
        <f ca="1">'Model - Absolute - 26 areas'!BA28-'Model - Absolute - 26 areas'!AZ28</f>
        <v>40.818106827365057</v>
      </c>
      <c r="BB24" s="144">
        <f ca="1">'Model - Absolute - 26 areas'!BB28-'Model - Absolute - 26 areas'!AZ28</f>
        <v>31.995917698444998</v>
      </c>
      <c r="BC24" s="145">
        <f ca="1">'Model - Absolute - 26 areas'!BC28-'Model - Absolute - 26 areas'!AZ28</f>
        <v>39.079858454721887</v>
      </c>
      <c r="BD24" s="143">
        <f ca="1">'Model - Absolute - 26 areas'!BD28-'Model - Absolute - 26 areas'!BA28</f>
        <v>-4.4275733502519188</v>
      </c>
      <c r="BE24" s="144">
        <f ca="1">'Model - Absolute - 26 areas'!BE28-'Model - Absolute - 26 areas'!BB28</f>
        <v>8.2586531976147626</v>
      </c>
      <c r="BF24" s="145">
        <f ca="1">'Model - Absolute - 26 areas'!BF28-'Model - Absolute - 26 areas'!BC28</f>
        <v>10.819887946099129</v>
      </c>
      <c r="BG24" s="143">
        <f ca="1">'Model - Absolute - 26 areas'!BG28-'Model - Absolute - 26 areas'!BD28</f>
        <v>-4.8720314520229522</v>
      </c>
      <c r="BH24" s="144">
        <f ca="1">'Model - Absolute - 26 areas'!BH28-'Model - Absolute - 26 areas'!BE28</f>
        <v>11.188767808192267</v>
      </c>
      <c r="BI24" s="145">
        <f ca="1">'Model - Absolute - 26 areas'!BI28-'Model - Absolute - 26 areas'!BF28</f>
        <v>13.928782548500976</v>
      </c>
      <c r="BJ24" s="143">
        <f ca="1">'Model - Absolute - 26 areas'!BJ28-'Model - Absolute - 26 areas'!BG28</f>
        <v>-6.6623536125363785</v>
      </c>
      <c r="BK24" s="144">
        <f ca="1">'Model - Absolute - 26 areas'!BK28-'Model - Absolute - 26 areas'!BH28</f>
        <v>-2.2919810722405032</v>
      </c>
      <c r="BL24" s="145">
        <f ca="1">'Model - Absolute - 26 areas'!BL28-'Model - Absolute - 26 areas'!BI28</f>
        <v>0.20439522354223527</v>
      </c>
      <c r="BM24" s="143">
        <f ca="1">'Model - Absolute - 26 areas'!BM28-'Model - Absolute - 26 areas'!BJ28</f>
        <v>-6.8389222303921997</v>
      </c>
      <c r="BN24" s="144">
        <f ca="1">'Model - Absolute - 26 areas'!BN28-'Model - Absolute - 26 areas'!BK28</f>
        <v>-2.6736289561773674</v>
      </c>
      <c r="BO24" s="145">
        <f ca="1">'Model - Absolute - 26 areas'!BO28-'Model - Absolute - 26 areas'!BL28</f>
        <v>-0.20263392640600841</v>
      </c>
      <c r="BP24" s="143">
        <f ca="1">'Model - Absolute - 26 areas'!BP28-'Model - Absolute - 26 areas'!BM28</f>
        <v>-7.228056967481848</v>
      </c>
      <c r="BQ24" s="144">
        <f ca="1">'Model - Absolute - 26 areas'!BQ28-'Model - Absolute - 26 areas'!BN28</f>
        <v>-3.2869419693773807</v>
      </c>
      <c r="BR24" s="145">
        <f ca="1">'Model - Absolute - 26 areas'!BR28-'Model - Absolute - 26 areas'!BO28</f>
        <v>-0.85776598886508282</v>
      </c>
      <c r="BS24" s="143">
        <f ca="1">'Model - Absolute - 26 areas'!BS28-'Model - Absolute - 26 areas'!BP28</f>
        <v>-7.4476985426597366</v>
      </c>
      <c r="BT24" s="144">
        <f ca="1">'Model - Absolute - 26 areas'!BT28-'Model - Absolute - 26 areas'!BQ28</f>
        <v>-3.72555973262007</v>
      </c>
      <c r="BU24" s="145">
        <f ca="1">'Model - Absolute - 26 areas'!BU28-'Model - Absolute - 26 areas'!BR28</f>
        <v>-1.3401406676763941</v>
      </c>
      <c r="BV24" s="143">
        <f ca="1">'Model - Absolute - 26 areas'!BV28-'Model - Absolute - 26 areas'!BS28</f>
        <v>-7.7972440594380146</v>
      </c>
      <c r="BW24" s="144">
        <f ca="1">'Model - Absolute - 26 areas'!BW28-'Model - Absolute - 26 areas'!BT28</f>
        <v>-4.3105208215783364</v>
      </c>
      <c r="BX24" s="145">
        <f ca="1">'Model - Absolute - 26 areas'!BX28-'Model - Absolute - 26 areas'!BU28</f>
        <v>-1.9843886346575914</v>
      </c>
      <c r="BY24" s="143">
        <f ca="1">'Model - Absolute - 26 areas'!BY28-'Model - Absolute - 26 areas'!BV28</f>
        <v>-8.9085057407495469</v>
      </c>
      <c r="BZ24" s="144">
        <f ca="1">'Model - Absolute - 26 areas'!BZ28-'Model - Absolute - 26 areas'!BW28</f>
        <v>-5.7779879723926797</v>
      </c>
      <c r="CA24" s="145">
        <f ca="1">'Model - Absolute - 26 areas'!CA28-'Model - Absolute - 26 areas'!BX28</f>
        <v>-3.6830068684856769</v>
      </c>
      <c r="CB24" s="143">
        <f ca="1">'Model - Absolute - 26 areas'!CB28-'Model - Absolute - 26 areas'!BY28</f>
        <v>-10.015017702504394</v>
      </c>
      <c r="CC24" s="144">
        <f ca="1">'Model - Absolute - 26 areas'!CC28-'Model - Absolute - 26 areas'!BZ28</f>
        <v>-7.2201504539274879</v>
      </c>
      <c r="CD24" s="145">
        <f ca="1">'Model - Absolute - 26 areas'!CD28-'Model - Absolute - 26 areas'!CA28</f>
        <v>-5.2691447140798573</v>
      </c>
      <c r="CE24" s="143">
        <f ca="1">'Model - Absolute - 26 areas'!CE28-'Model - Absolute - 26 areas'!CB28</f>
        <v>-10.602108671240444</v>
      </c>
      <c r="CF24" s="144">
        <f ca="1">'Model - Absolute - 26 areas'!CF28-'Model - Absolute - 26 areas'!CC28</f>
        <v>-8.1079335561599919</v>
      </c>
      <c r="CG24" s="145">
        <f ca="1">'Model - Absolute - 26 areas'!CG28-'Model - Absolute - 26 areas'!CD28</f>
        <v>-6.2858423231218126</v>
      </c>
      <c r="CH24" s="143">
        <f ca="1">'Model - Absolute - 26 areas'!CH28-'Model - Absolute - 26 areas'!CE28</f>
        <v>-11.013442521599018</v>
      </c>
      <c r="CI24" s="144">
        <f ca="1">'Model - Absolute - 26 areas'!CI28-'Model - Absolute - 26 areas'!CF28</f>
        <v>-8.8108565914350265</v>
      </c>
      <c r="CJ24" s="145">
        <f ca="1">'Model - Absolute - 26 areas'!CJ28-'Model - Absolute - 26 areas'!CG28</f>
        <v>-7.1187737002219933</v>
      </c>
      <c r="CK24" s="143">
        <f ca="1">'Model - Absolute - 26 areas'!CK28-'Model - Absolute - 26 areas'!CH28</f>
        <v>-11.758917856390781</v>
      </c>
      <c r="CL24" s="144">
        <f ca="1">'Model - Absolute - 26 areas'!CL28-'Model - Absolute - 26 areas'!CI28</f>
        <v>-9.9055608925447132</v>
      </c>
      <c r="CM24" s="145">
        <f ca="1">'Model - Absolute - 26 areas'!CM28-'Model - Absolute - 26 areas'!CJ28</f>
        <v>-8.3876282782489398</v>
      </c>
      <c r="CN24" s="143">
        <f ca="1">'Model - Absolute - 26 areas'!CN28-'Model - Absolute - 26 areas'!CK28</f>
        <v>-13.090380910904912</v>
      </c>
      <c r="CO24" s="144">
        <f ca="1">'Model - Absolute - 26 areas'!CO28-'Model - Absolute - 26 areas'!CL28</f>
        <v>-11.72668379384379</v>
      </c>
      <c r="CP24" s="145">
        <f ca="1">'Model - Absolute - 26 areas'!CP28-'Model - Absolute - 26 areas'!CM28</f>
        <v>-10.42644295141497</v>
      </c>
      <c r="CQ24" s="143">
        <f ca="1">'Model - Absolute - 26 areas'!CQ28-'Model - Absolute - 26 areas'!CN28</f>
        <v>-13.682080912686672</v>
      </c>
      <c r="CR24" s="144">
        <f ca="1">'Model - Absolute - 26 areas'!CR28-'Model - Absolute - 26 areas'!CO28</f>
        <v>-12.678038180630551</v>
      </c>
      <c r="CS24" s="145">
        <f ca="1">'Model - Absolute - 26 areas'!CS28-'Model - Absolute - 26 areas'!CP28</f>
        <v>-11.58692354615323</v>
      </c>
    </row>
    <row r="25" spans="2:97" x14ac:dyDescent="0.25">
      <c r="B25" s="65"/>
      <c r="C25" s="66" t="s">
        <v>85</v>
      </c>
      <c r="D25" s="128">
        <f ca="1">'Model - Absolute - 26 areas'!D29</f>
        <v>307.66045709155628</v>
      </c>
      <c r="E25" s="68">
        <f ca="1">'Model - Absolute - 26 areas'!E29-'Model - Absolute - 26 areas'!D29</f>
        <v>-10.737067000246839</v>
      </c>
      <c r="F25" s="176">
        <f ca="1">'Model - Absolute - 26 areas'!F29-'Model - Absolute - 26 areas'!E29</f>
        <v>12.417762963194718</v>
      </c>
      <c r="G25" s="144">
        <f ca="1">'Model - Absolute - 26 areas'!G29-'Model - Absolute - 26 areas'!E29</f>
        <v>6.1720280721515337</v>
      </c>
      <c r="H25" s="145">
        <f ca="1">'Model - Absolute - 26 areas'!H29-'Model - Absolute - 26 areas'!E29</f>
        <v>11.238726205089733</v>
      </c>
      <c r="I25" s="143">
        <f ca="1">'Model - Absolute - 26 areas'!I29-'Model - Absolute - 26 areas'!F29</f>
        <v>1.5879359651302138</v>
      </c>
      <c r="J25" s="144">
        <f ca="1">'Model - Absolute - 26 areas'!J29-'Model - Absolute - 26 areas'!G29</f>
        <v>10.094123599526426</v>
      </c>
      <c r="K25" s="145">
        <f ca="1">'Model - Absolute - 26 areas'!K29-'Model - Absolute - 26 areas'!H29</f>
        <v>12.025820238883057</v>
      </c>
      <c r="L25" s="143">
        <f ca="1">'Model - Absolute - 26 areas'!L29-'Model - Absolute - 26 areas'!I29</f>
        <v>1.5977307206048863</v>
      </c>
      <c r="M25" s="144">
        <f ca="1">'Model - Absolute - 26 areas'!M29-'Model - Absolute - 26 areas'!J29</f>
        <v>12.716670881386733</v>
      </c>
      <c r="N25" s="145">
        <f ca="1">'Model - Absolute - 26 areas'!N29-'Model - Absolute - 26 areas'!K29</f>
        <v>14.844713852240034</v>
      </c>
      <c r="O25" s="143">
        <f ca="1">'Model - Absolute - 26 areas'!O29-'Model - Absolute - 26 areas'!L29</f>
        <v>-6.5087687866537181E-2</v>
      </c>
      <c r="P25" s="144">
        <f ca="1">'Model - Absolute - 26 areas'!P29-'Model - Absolute - 26 areas'!M29</f>
        <v>3.2999374270318071</v>
      </c>
      <c r="Q25" s="145">
        <f ca="1">'Model - Absolute - 26 areas'!Q29-'Model - Absolute - 26 areas'!N29</f>
        <v>5.1067033563250561</v>
      </c>
      <c r="R25" s="143">
        <f ca="1">'Model - Absolute - 26 areas'!R29-'Model - Absolute - 26 areas'!O29</f>
        <v>-6.3280477335013074E-2</v>
      </c>
      <c r="S25" s="144">
        <f ca="1">'Model - Absolute - 26 areas'!S29-'Model - Absolute - 26 areas'!P29</f>
        <v>3.2633374799665376</v>
      </c>
      <c r="T25" s="145">
        <f ca="1">'Model - Absolute - 26 areas'!T29-'Model - Absolute - 26 areas'!Q29</f>
        <v>5.111461920967372</v>
      </c>
      <c r="U25" s="143">
        <f ca="1">'Model - Absolute - 26 areas'!U29-'Model - Absolute - 26 areas'!R29</f>
        <v>-6.1476959083393012E-2</v>
      </c>
      <c r="V25" s="144">
        <f ca="1">'Model - Absolute - 26 areas'!V29-'Model - Absolute - 26 areas'!S29</f>
        <v>3.2268073274086078</v>
      </c>
      <c r="W25" s="145">
        <f ca="1">'Model - Absolute - 26 areas'!W29-'Model - Absolute - 26 areas'!T29</f>
        <v>5.1160056029132193</v>
      </c>
      <c r="X25" s="143">
        <f ca="1">'Model - Absolute - 26 areas'!X29-'Model - Absolute - 26 areas'!U29</f>
        <v>-5.9677116531474894E-2</v>
      </c>
      <c r="Y25" s="144">
        <f ca="1">'Model - Absolute - 26 areas'!Y29-'Model - Absolute - 26 areas'!V29</f>
        <v>3.1903487716205632</v>
      </c>
      <c r="Z25" s="145">
        <f ca="1">'Model - Absolute - 26 areas'!Z29-'Model - Absolute - 26 areas'!W29</f>
        <v>5.1203339134700627</v>
      </c>
      <c r="AA25" s="143">
        <f ca="1">'Model - Absolute - 26 areas'!AA29-'Model - Absolute - 26 areas'!X29</f>
        <v>-5.7880933149135672E-2</v>
      </c>
      <c r="AB25" s="144">
        <f ca="1">'Model - Absolute - 26 areas'!AB29-'Model - Absolute - 26 areas'!Y29</f>
        <v>3.1539636023874209</v>
      </c>
      <c r="AC25" s="145">
        <f ca="1">'Model - Absolute - 26 areas'!AC29-'Model - Absolute - 26 areas'!Z29</f>
        <v>5.1244463828062976</v>
      </c>
      <c r="AD25" s="143">
        <f ca="1">'Model - Absolute - 26 areas'!AD29-'Model - Absolute - 26 areas'!AA29</f>
        <v>-0.43176246523739792</v>
      </c>
      <c r="AE25" s="144">
        <f ca="1">'Model - Absolute - 26 areas'!AE29-'Model - Absolute - 26 areas'!AB29</f>
        <v>2.5410212262797813</v>
      </c>
      <c r="AF25" s="145">
        <f ca="1">'Model - Absolute - 26 areas'!AF29-'Model - Absolute - 26 areas'!AC29</f>
        <v>4.6615104628281188</v>
      </c>
      <c r="AG25" s="143">
        <f ca="1">'Model - Absolute - 26 areas'!AG29-'Model - Absolute - 26 areas'!AD29</f>
        <v>-0.42960534057465338</v>
      </c>
      <c r="AH25" s="144">
        <f ca="1">'Model - Absolute - 26 areas'!AH29-'Model - Absolute - 26 areas'!AE29</f>
        <v>2.5082368144977636</v>
      </c>
      <c r="AI25" s="145">
        <f ca="1">'Model - Absolute - 26 areas'!AI29-'Model - Absolute - 26 areas'!AF29</f>
        <v>4.6663004933984098</v>
      </c>
      <c r="AJ25" s="143">
        <f ca="1">'Model - Absolute - 26 areas'!AJ29-'Model - Absolute - 26 areas'!AG29</f>
        <v>-0.42745768963686714</v>
      </c>
      <c r="AK25" s="144">
        <f ca="1">'Model - Absolute - 26 areas'!AK29-'Model - Absolute - 26 areas'!AH29</f>
        <v>2.475547381769843</v>
      </c>
      <c r="AL25" s="145">
        <f ca="1">'Model - Absolute - 26 areas'!AL29-'Model - Absolute - 26 areas'!AI29</f>
        <v>4.6709047095011442</v>
      </c>
      <c r="AM25" s="143">
        <f ca="1">'Model - Absolute - 26 areas'!AM29-'Model - Absolute - 26 areas'!AJ29</f>
        <v>-0.42531947051548968</v>
      </c>
      <c r="AN25" s="144">
        <f ca="1">'Model - Absolute - 26 areas'!AN29-'Model - Absolute - 26 areas'!AK29</f>
        <v>2.4429544213779195</v>
      </c>
      <c r="AO25" s="145">
        <f ca="1">'Model - Absolute - 26 areas'!AO29-'Model - Absolute - 26 areas'!AL29</f>
        <v>4.6753227691051507</v>
      </c>
      <c r="AP25" s="143">
        <f ca="1">'Model - Absolute - 26 areas'!AP29-'Model - Absolute - 26 areas'!AM29</f>
        <v>-0.42319064148739471</v>
      </c>
      <c r="AQ25" s="144">
        <f ca="1">'Model - Absolute - 26 areas'!AQ29-'Model - Absolute - 26 areas'!AN29</f>
        <v>2.4104594129302654</v>
      </c>
      <c r="AR25" s="145">
        <f ca="1">'Model - Absolute - 26 areas'!AR29-'Model - Absolute - 26 areas'!AO29</f>
        <v>4.6795543486622933</v>
      </c>
      <c r="AS25" s="143">
        <f ca="1">'Model - Absolute - 26 areas'!AS29-'Model - Absolute - 26 areas'!AP29</f>
        <v>-1.0357049003637826</v>
      </c>
      <c r="AT25" s="144">
        <f ca="1">'Model - Absolute - 26 areas'!AT29-'Model - Absolute - 26 areas'!AQ29</f>
        <v>1.8047948483864502</v>
      </c>
      <c r="AU25" s="145">
        <f ca="1">'Model - Absolute - 26 areas'!AU29-'Model - Absolute - 26 areas'!AR29</f>
        <v>4.0935637065576316</v>
      </c>
      <c r="AV25" s="143">
        <f ca="1">'Model - Absolute - 26 areas'!AV29-'Model - Absolute - 26 areas'!AS29</f>
        <v>-1.0301275803439012</v>
      </c>
      <c r="AW25" s="144">
        <f ca="1">'Model - Absolute - 26 areas'!AW29-'Model - Absolute - 26 areas'!AT29</f>
        <v>1.7761129414756169</v>
      </c>
      <c r="AX25" s="145">
        <f ca="1">'Model - Absolute - 26 areas'!AX29-'Model - Absolute - 26 areas'!AU29</f>
        <v>4.0948804860705081</v>
      </c>
      <c r="AY25" s="128">
        <f ca="1">'Model - Absolute - 26 areas'!AY29</f>
        <v>66.426894890446135</v>
      </c>
      <c r="AZ25" s="68">
        <f ca="1">'Model - Absolute - 26 areas'!AZ29-'Model - Absolute - 26 areas'!AY29</f>
        <v>-7.0018419005308843</v>
      </c>
      <c r="BA25" s="176">
        <f ca="1">'Model - Absolute - 26 areas'!BA29-'Model - Absolute - 26 areas'!AZ29</f>
        <v>5.9677931923745362</v>
      </c>
      <c r="BB25" s="144">
        <f ca="1">'Model - Absolute - 26 areas'!BB29-'Model - Absolute - 26 areas'!AZ29</f>
        <v>4.6474826646854339</v>
      </c>
      <c r="BC25" s="145">
        <f ca="1">'Model - Absolute - 26 areas'!BC29-'Model - Absolute - 26 areas'!AZ29</f>
        <v>5.7185519627330379</v>
      </c>
      <c r="BD25" s="143">
        <f ca="1">'Model - Absolute - 26 areas'!BD29-'Model - Absolute - 26 areas'!BA29</f>
        <v>-0.5258007976533321</v>
      </c>
      <c r="BE25" s="144">
        <f ca="1">'Model - Absolute - 26 areas'!BE29-'Model - Absolute - 26 areas'!BB29</f>
        <v>1.2660927882669171</v>
      </c>
      <c r="BF25" s="145">
        <f ca="1">'Model - Absolute - 26 areas'!BF29-'Model - Absolute - 26 areas'!BC29</f>
        <v>1.6550515395260419</v>
      </c>
      <c r="BG25" s="143">
        <f ca="1">'Model - Absolute - 26 areas'!BG29-'Model - Absolute - 26 areas'!BD29</f>
        <v>-0.5919651632487728</v>
      </c>
      <c r="BH25" s="144">
        <f ca="1">'Model - Absolute - 26 areas'!BH29-'Model - Absolute - 26 areas'!BE29</f>
        <v>1.688092591111797</v>
      </c>
      <c r="BI25" s="145">
        <f ca="1">'Model - Absolute - 26 areas'!BI29-'Model - Absolute - 26 areas'!BF29</f>
        <v>2.1050315123962946</v>
      </c>
      <c r="BJ25" s="143">
        <f ca="1">'Model - Absolute - 26 areas'!BJ29-'Model - Absolute - 26 areas'!BG29</f>
        <v>-0.98789172886270649</v>
      </c>
      <c r="BK25" s="144">
        <f ca="1">'Model - Absolute - 26 areas'!BK29-'Model - Absolute - 26 areas'!BH29</f>
        <v>-0.34805438376896802</v>
      </c>
      <c r="BL25" s="145">
        <f ca="1">'Model - Absolute - 26 areas'!BL29-'Model - Absolute - 26 areas'!BI29</f>
        <v>-1.0568668906259404E-2</v>
      </c>
      <c r="BM25" s="143">
        <f ca="1">'Model - Absolute - 26 areas'!BM29-'Model - Absolute - 26 areas'!BJ29</f>
        <v>-1.012215066113221</v>
      </c>
      <c r="BN25" s="144">
        <f ca="1">'Model - Absolute - 26 areas'!BN29-'Model - Absolute - 26 areas'!BK29</f>
        <v>-0.40263871867873036</v>
      </c>
      <c r="BO25" s="145">
        <f ca="1">'Model - Absolute - 26 areas'!BO29-'Model - Absolute - 26 areas'!BL29</f>
        <v>-6.9201475082621755E-2</v>
      </c>
      <c r="BP25" s="143">
        <f ca="1">'Model - Absolute - 26 areas'!BP29-'Model - Absolute - 26 areas'!BM29</f>
        <v>-1.0669238906238263</v>
      </c>
      <c r="BQ25" s="144">
        <f ca="1">'Model - Absolute - 26 areas'!BQ29-'Model - Absolute - 26 areas'!BN29</f>
        <v>-0.49029932483814775</v>
      </c>
      <c r="BR25" s="145">
        <f ca="1">'Model - Absolute - 26 areas'!BR29-'Model - Absolute - 26 areas'!BO29</f>
        <v>-0.16323566558871505</v>
      </c>
      <c r="BS25" s="143">
        <f ca="1">'Model - Absolute - 26 areas'!BS29-'Model - Absolute - 26 areas'!BP29</f>
        <v>-1.0972973870364484</v>
      </c>
      <c r="BT25" s="144">
        <f ca="1">'Model - Absolute - 26 areas'!BT29-'Model - Absolute - 26 areas'!BQ29</f>
        <v>-0.55290122503220118</v>
      </c>
      <c r="BU25" s="145">
        <f ca="1">'Model - Absolute - 26 areas'!BU29-'Model - Absolute - 26 areas'!BR29</f>
        <v>-0.23239602666777159</v>
      </c>
      <c r="BV25" s="143">
        <f ca="1">'Model - Absolute - 26 areas'!BV29-'Model - Absolute - 26 areas'!BS29</f>
        <v>-1.1461953390719728</v>
      </c>
      <c r="BW25" s="144">
        <f ca="1">'Model - Absolute - 26 areas'!BW29-'Model - Absolute - 26 areas'!BT29</f>
        <v>-0.63635532562793173</v>
      </c>
      <c r="BX25" s="145">
        <f ca="1">'Model - Absolute - 26 areas'!BX29-'Model - Absolute - 26 areas'!BU29</f>
        <v>-0.32456763441801684</v>
      </c>
      <c r="BY25" s="143">
        <f ca="1">'Model - Absolute - 26 areas'!BY29-'Model - Absolute - 26 areas'!BV29</f>
        <v>-1.2950049024258874</v>
      </c>
      <c r="BZ25" s="144">
        <f ca="1">'Model - Absolute - 26 areas'!BZ29-'Model - Absolute - 26 areas'!BW29</f>
        <v>-0.86120913436536028</v>
      </c>
      <c r="CA25" s="145">
        <f ca="1">'Model - Absolute - 26 areas'!CA29-'Model - Absolute - 26 areas'!BX29</f>
        <v>-0.5412720506054427</v>
      </c>
      <c r="CB25" s="143">
        <f ca="1">'Model - Absolute - 26 areas'!CB29-'Model - Absolute - 26 areas'!BY29</f>
        <v>-1.4521856526723838</v>
      </c>
      <c r="CC25" s="144">
        <f ca="1">'Model - Absolute - 26 areas'!CC29-'Model - Absolute - 26 areas'!BZ29</f>
        <v>-1.0663254776474247</v>
      </c>
      <c r="CD25" s="145">
        <f ca="1">'Model - Absolute - 26 areas'!CD29-'Model - Absolute - 26 areas'!CA29</f>
        <v>-0.7679006912503894</v>
      </c>
      <c r="CE25" s="143">
        <f ca="1">'Model - Absolute - 26 areas'!CE29-'Model - Absolute - 26 areas'!CB29</f>
        <v>-1.5350030076617784</v>
      </c>
      <c r="CF25" s="144">
        <f ca="1">'Model - Absolute - 26 areas'!CF29-'Model - Absolute - 26 areas'!CC29</f>
        <v>-1.1919923527029468</v>
      </c>
      <c r="CG25" s="145">
        <f ca="1">'Model - Absolute - 26 areas'!CG29-'Model - Absolute - 26 areas'!CD29</f>
        <v>-0.91303386923809171</v>
      </c>
      <c r="CH25" s="143">
        <f ca="1">'Model - Absolute - 26 areas'!CH29-'Model - Absolute - 26 areas'!CE29</f>
        <v>-1.5926327400976845</v>
      </c>
      <c r="CI25" s="144">
        <f ca="1">'Model - Absolute - 26 areas'!CI29-'Model - Absolute - 26 areas'!CF29</f>
        <v>-1.2910769126714783</v>
      </c>
      <c r="CJ25" s="145">
        <f ca="1">'Model - Absolute - 26 areas'!CJ29-'Model - Absolute - 26 areas'!CG29</f>
        <v>-1.0318161064875255</v>
      </c>
      <c r="CK25" s="143">
        <f ca="1">'Model - Absolute - 26 areas'!CK29-'Model - Absolute - 26 areas'!CH29</f>
        <v>-1.6978855526156948</v>
      </c>
      <c r="CL25" s="144">
        <f ca="1">'Model - Absolute - 26 areas'!CL29-'Model - Absolute - 26 areas'!CI29</f>
        <v>-1.4458167557646604</v>
      </c>
      <c r="CM25" s="145">
        <f ca="1">'Model - Absolute - 26 areas'!CM29-'Model - Absolute - 26 areas'!CJ29</f>
        <v>-1.2127398377610703</v>
      </c>
      <c r="CN25" s="143">
        <f ca="1">'Model - Absolute - 26 areas'!CN29-'Model - Absolute - 26 areas'!CK29</f>
        <v>-1.9136614766860376</v>
      </c>
      <c r="CO25" s="144">
        <f ca="1">'Model - Absolute - 26 areas'!CO29-'Model - Absolute - 26 areas'!CL29</f>
        <v>-1.7088125474405729</v>
      </c>
      <c r="CP25" s="145">
        <f ca="1">'Model - Absolute - 26 areas'!CP29-'Model - Absolute - 26 areas'!CM29</f>
        <v>-1.5089262765587605</v>
      </c>
      <c r="CQ25" s="143">
        <f ca="1">'Model - Absolute - 26 areas'!CQ29-'Model - Absolute - 26 areas'!CN29</f>
        <v>-1.9944732132825109</v>
      </c>
      <c r="CR25" s="144">
        <f ca="1">'Model - Absolute - 26 areas'!CR29-'Model - Absolute - 26 areas'!CO29</f>
        <v>-1.8420865429150695</v>
      </c>
      <c r="CS25" s="145">
        <f ca="1">'Model - Absolute - 26 areas'!CS29-'Model - Absolute - 26 areas'!CP29</f>
        <v>-1.6737197637786636</v>
      </c>
    </row>
    <row r="26" spans="2:97" x14ac:dyDescent="0.25">
      <c r="B26" s="65"/>
      <c r="C26" s="66" t="s">
        <v>83</v>
      </c>
      <c r="D26" s="128">
        <f ca="1">'Model - Absolute - 26 areas'!D30</f>
        <v>1689.8573454050331</v>
      </c>
      <c r="E26" s="68">
        <f ca="1">'Model - Absolute - 26 areas'!E30-'Model - Absolute - 26 areas'!D30</f>
        <v>-61.182789719687207</v>
      </c>
      <c r="F26" s="176">
        <f ca="1">'Model - Absolute - 26 areas'!F30-'Model - Absolute - 26 areas'!E30</f>
        <v>65.096960837785673</v>
      </c>
      <c r="G26" s="144">
        <f ca="1">'Model - Absolute - 26 areas'!G30-'Model - Absolute - 26 areas'!E30</f>
        <v>31.606427722478884</v>
      </c>
      <c r="H26" s="145">
        <f ca="1">'Model - Absolute - 26 areas'!H30-'Model - Absolute - 26 areas'!E30</f>
        <v>57.18707012071377</v>
      </c>
      <c r="I26" s="143">
        <f ca="1">'Model - Absolute - 26 areas'!I30-'Model - Absolute - 26 areas'!F30</f>
        <v>6.1537982624295182</v>
      </c>
      <c r="J26" s="144">
        <f ca="1">'Model - Absolute - 26 areas'!J30-'Model - Absolute - 26 areas'!G30</f>
        <v>52.976291274391542</v>
      </c>
      <c r="K26" s="145">
        <f ca="1">'Model - Absolute - 26 areas'!K30-'Model - Absolute - 26 areas'!H30</f>
        <v>62.682486461373401</v>
      </c>
      <c r="L26" s="143">
        <f ca="1">'Model - Absolute - 26 areas'!L30-'Model - Absolute - 26 areas'!I30</f>
        <v>6.1881541780262523</v>
      </c>
      <c r="M26" s="144">
        <f ca="1">'Model - Absolute - 26 areas'!M30-'Model - Absolute - 26 areas'!J30</f>
        <v>67.160329756078454</v>
      </c>
      <c r="N26" s="145">
        <f ca="1">'Model - Absolute - 26 areas'!N30-'Model - Absolute - 26 areas'!K30</f>
        <v>77.829739750041426</v>
      </c>
      <c r="O26" s="143">
        <f ca="1">'Model - Absolute - 26 areas'!O30-'Model - Absolute - 26 areas'!L30</f>
        <v>-1.1831858742916666</v>
      </c>
      <c r="P26" s="144">
        <f ca="1">'Model - Absolute - 26 areas'!P30-'Model - Absolute - 26 areas'!M30</f>
        <v>16.639560723386694</v>
      </c>
      <c r="Q26" s="145">
        <f ca="1">'Model - Absolute - 26 areas'!Q30-'Model - Absolute - 26 areas'!N30</f>
        <v>26.309506170418672</v>
      </c>
      <c r="R26" s="143">
        <f ca="1">'Model - Absolute - 26 areas'!R30-'Model - Absolute - 26 areas'!O30</f>
        <v>-1.1751610127396361</v>
      </c>
      <c r="S26" s="144">
        <f ca="1">'Model - Absolute - 26 areas'!S30-'Model - Absolute - 26 areas'!P30</f>
        <v>16.41520059956656</v>
      </c>
      <c r="T26" s="145">
        <f ca="1">'Model - Absolute - 26 areas'!T30-'Model - Absolute - 26 areas'!Q30</f>
        <v>26.292736556535601</v>
      </c>
      <c r="U26" s="143">
        <f ca="1">'Model - Absolute - 26 areas'!U30-'Model - Absolute - 26 areas'!R30</f>
        <v>-1.1671647071559619</v>
      </c>
      <c r="V26" s="144">
        <f ca="1">'Model - Absolute - 26 areas'!V30-'Model - Absolute - 26 areas'!S30</f>
        <v>16.191756421689433</v>
      </c>
      <c r="W26" s="145">
        <f ca="1">'Model - Absolute - 26 areas'!W30-'Model - Absolute - 26 areas'!T30</f>
        <v>26.274862385538199</v>
      </c>
      <c r="X26" s="143">
        <f ca="1">'Model - Absolute - 26 areas'!X30-'Model - Absolute - 26 areas'!U30</f>
        <v>-1.1591967994809238</v>
      </c>
      <c r="Y26" s="144">
        <f ca="1">'Model - Absolute - 26 areas'!Y30-'Model - Absolute - 26 areas'!V30</f>
        <v>15.969234211108642</v>
      </c>
      <c r="Z26" s="145">
        <f ca="1">'Model - Absolute - 26 areas'!Z30-'Model - Absolute - 26 areas'!W30</f>
        <v>26.255884251799444</v>
      </c>
      <c r="AA26" s="143">
        <f ca="1">'Model - Absolute - 26 areas'!AA30-'Model - Absolute - 26 areas'!X30</f>
        <v>-1.1512571324390137</v>
      </c>
      <c r="AB26" s="144">
        <f ca="1">'Model - Absolute - 26 areas'!AB30-'Model - Absolute - 26 areas'!Y30</f>
        <v>15.747639913376588</v>
      </c>
      <c r="AC26" s="145">
        <f ca="1">'Model - Absolute - 26 areas'!AC30-'Model - Absolute - 26 areas'!Z30</f>
        <v>26.235802845847502</v>
      </c>
      <c r="AD26" s="143">
        <f ca="1">'Model - Absolute - 26 areas'!AD30-'Model - Absolute - 26 areas'!AA30</f>
        <v>-3.7384786101308691</v>
      </c>
      <c r="AE26" s="144">
        <f ca="1">'Model - Absolute - 26 areas'!AE30-'Model - Absolute - 26 areas'!AB30</f>
        <v>12.49599547856451</v>
      </c>
      <c r="AF26" s="145">
        <f ca="1">'Model - Absolute - 26 areas'!AF30-'Model - Absolute - 26 areas'!AC30</f>
        <v>22.977705366372902</v>
      </c>
      <c r="AG26" s="143">
        <f ca="1">'Model - Absolute - 26 areas'!AG30-'Model - Absolute - 26 areas'!AD30</f>
        <v>-3.7208843953692394</v>
      </c>
      <c r="AH26" s="144">
        <f ca="1">'Model - Absolute - 26 areas'!AH30-'Model - Absolute - 26 areas'!AE30</f>
        <v>12.3011186891124</v>
      </c>
      <c r="AI26" s="145">
        <f ca="1">'Model - Absolute - 26 areas'!AI30-'Model - Absolute - 26 areas'!AF30</f>
        <v>22.950078283778794</v>
      </c>
      <c r="AJ26" s="143">
        <f ca="1">'Model - Absolute - 26 areas'!AJ30-'Model - Absolute - 26 areas'!AG30</f>
        <v>-3.703402666654938</v>
      </c>
      <c r="AK26" s="144">
        <f ca="1">'Model - Absolute - 26 areas'!AK30-'Model - Absolute - 26 areas'!AH30</f>
        <v>12.107179390237434</v>
      </c>
      <c r="AL26" s="145">
        <f ca="1">'Model - Absolute - 26 areas'!AL30-'Model - Absolute - 26 areas'!AI30</f>
        <v>22.921544308796001</v>
      </c>
      <c r="AM26" s="143">
        <f ca="1">'Model - Absolute - 26 areas'!AM30-'Model - Absolute - 26 areas'!AJ30</f>
        <v>-3.6860325874934006</v>
      </c>
      <c r="AN26" s="144">
        <f ca="1">'Model - Absolute - 26 areas'!AN30-'Model - Absolute - 26 areas'!AK30</f>
        <v>11.914182095252727</v>
      </c>
      <c r="AO26" s="145">
        <f ca="1">'Model - Absolute - 26 areas'!AO30-'Model - Absolute - 26 areas'!AL30</f>
        <v>22.892105299584273</v>
      </c>
      <c r="AP26" s="143">
        <f ca="1">'Model - Absolute - 26 areas'!AP30-'Model - Absolute - 26 areas'!AM30</f>
        <v>-3.6687733279372878</v>
      </c>
      <c r="AQ26" s="144">
        <f ca="1">'Model - Absolute - 26 areas'!AQ30-'Model - Absolute - 26 areas'!AN30</f>
        <v>11.722131246304571</v>
      </c>
      <c r="AR26" s="145">
        <f ca="1">'Model - Absolute - 26 areas'!AR30-'Model - Absolute - 26 areas'!AO30</f>
        <v>22.861763202254224</v>
      </c>
      <c r="AS26" s="143">
        <f ca="1">'Model - Absolute - 26 areas'!AS30-'Model - Absolute - 26 areas'!AP30</f>
        <v>-6.5349273682356852</v>
      </c>
      <c r="AT26" s="144">
        <f ca="1">'Model - Absolute - 26 areas'!AT30-'Model - Absolute - 26 areas'!AQ30</f>
        <v>8.027500710762979</v>
      </c>
      <c r="AU26" s="145">
        <f ca="1">'Model - Absolute - 26 areas'!AU30-'Model - Absolute - 26 areas'!AR30</f>
        <v>19.802185496977017</v>
      </c>
      <c r="AV26" s="143">
        <f ca="1">'Model - Absolute - 26 areas'!AV30-'Model - Absolute - 26 areas'!AS30</f>
        <v>-6.4980246545253522</v>
      </c>
      <c r="AW26" s="144">
        <f ca="1">'Model - Absolute - 26 areas'!AW30-'Model - Absolute - 26 areas'!AT30</f>
        <v>7.8577574576193001</v>
      </c>
      <c r="AX26" s="145">
        <f ca="1">'Model - Absolute - 26 areas'!AX30-'Model - Absolute - 26 areas'!AU30</f>
        <v>19.767313167494194</v>
      </c>
      <c r="AY26" s="128">
        <f ca="1">'Model - Absolute - 26 areas'!AY30</f>
        <v>364.85669079553998</v>
      </c>
      <c r="AZ26" s="68">
        <f ca="1">'Model - Absolute - 26 areas'!AZ30-'Model - Absolute - 26 areas'!AY30</f>
        <v>-38.90031617255903</v>
      </c>
      <c r="BA26" s="176">
        <f ca="1">'Model - Absolute - 26 areas'!BA30-'Model - Absolute - 26 areas'!AZ30</f>
        <v>32.096665375953421</v>
      </c>
      <c r="BB26" s="144">
        <f ca="1">'Model - Absolute - 26 areas'!BB30-'Model - Absolute - 26 areas'!AZ30</f>
        <v>25.016969516068059</v>
      </c>
      <c r="BC26" s="145">
        <f ca="1">'Model - Absolute - 26 areas'!BC30-'Model - Absolute - 26 areas'!AZ30</f>
        <v>30.424562385863794</v>
      </c>
      <c r="BD26" s="143">
        <f ca="1">'Model - Absolute - 26 areas'!BD30-'Model - Absolute - 26 areas'!BA30</f>
        <v>-3.409050617406308</v>
      </c>
      <c r="BE26" s="144">
        <f ca="1">'Model - Absolute - 26 areas'!BE30-'Model - Absolute - 26 areas'!BB30</f>
        <v>6.4520024014674391</v>
      </c>
      <c r="BF26" s="145">
        <f ca="1">'Model - Absolute - 26 areas'!BF30-'Model - Absolute - 26 areas'!BC30</f>
        <v>8.4060652144437995</v>
      </c>
      <c r="BG26" s="143">
        <f ca="1">'Model - Absolute - 26 areas'!BG30-'Model - Absolute - 26 areas'!BD30</f>
        <v>-3.7602470660031599</v>
      </c>
      <c r="BH26" s="144">
        <f ca="1">'Model - Absolute - 26 areas'!BH30-'Model - Absolute - 26 areas'!BE30</f>
        <v>8.7399779201415413</v>
      </c>
      <c r="BI26" s="145">
        <f ca="1">'Model - Absolute - 26 areas'!BI30-'Model - Absolute - 26 areas'!BF30</f>
        <v>10.82980388070763</v>
      </c>
      <c r="BJ26" s="143">
        <f ca="1">'Model - Absolute - 26 areas'!BJ30-'Model - Absolute - 26 areas'!BG30</f>
        <v>-5.5606735232136657</v>
      </c>
      <c r="BK26" s="144">
        <f ca="1">'Model - Absolute - 26 areas'!BK30-'Model - Absolute - 26 areas'!BH30</f>
        <v>-2.1825263227818255</v>
      </c>
      <c r="BL26" s="145">
        <f ca="1">'Model - Absolute - 26 areas'!BL30-'Model - Absolute - 26 areas'!BI30</f>
        <v>-0.36726710781431393</v>
      </c>
      <c r="BM26" s="143">
        <f ca="1">'Model - Absolute - 26 areas'!BM30-'Model - Absolute - 26 areas'!BJ30</f>
        <v>-5.6885270156371348</v>
      </c>
      <c r="BN26" s="144">
        <f ca="1">'Model - Absolute - 26 areas'!BN30-'Model - Absolute - 26 areas'!BK30</f>
        <v>-2.4767061008380438</v>
      </c>
      <c r="BO26" s="145">
        <f ca="1">'Model - Absolute - 26 areas'!BO30-'Model - Absolute - 26 areas'!BL30</f>
        <v>-0.68562621390026379</v>
      </c>
      <c r="BP26" s="143">
        <f ca="1">'Model - Absolute - 26 areas'!BP30-'Model - Absolute - 26 areas'!BM30</f>
        <v>-5.981799696297287</v>
      </c>
      <c r="BQ26" s="144">
        <f ca="1">'Model - Absolute - 26 areas'!BQ30-'Model - Absolute - 26 areas'!BN30</f>
        <v>-2.9504891913331335</v>
      </c>
      <c r="BR26" s="145">
        <f ca="1">'Model - Absolute - 26 areas'!BR30-'Model - Absolute - 26 areas'!BO30</f>
        <v>-1.1957097204800675</v>
      </c>
      <c r="BS26" s="143">
        <f ca="1">'Model - Absolute - 26 areas'!BS30-'Model - Absolute - 26 areas'!BP30</f>
        <v>-6.1420221390245047</v>
      </c>
      <c r="BT26" s="144">
        <f ca="1">'Model - Absolute - 26 areas'!BT30-'Model - Absolute - 26 areas'!BQ30</f>
        <v>-3.2867116004940726</v>
      </c>
      <c r="BU26" s="145">
        <f ca="1">'Model - Absolute - 26 areas'!BU30-'Model - Absolute - 26 areas'!BR30</f>
        <v>-1.5693885286003706</v>
      </c>
      <c r="BV26" s="143">
        <f ca="1">'Model - Absolute - 26 areas'!BV30-'Model - Absolute - 26 areas'!BS30</f>
        <v>-6.4028575724585153</v>
      </c>
      <c r="BW26" s="144">
        <f ca="1">'Model - Absolute - 26 areas'!BW30-'Model - Absolute - 26 areas'!BT30</f>
        <v>-3.7356435430153851</v>
      </c>
      <c r="BX26" s="145">
        <f ca="1">'Model - Absolute - 26 areas'!BX30-'Model - Absolute - 26 areas'!BU30</f>
        <v>-2.0670770459913115</v>
      </c>
      <c r="BY26" s="143">
        <f ca="1">'Model - Absolute - 26 areas'!BY30-'Model - Absolute - 26 areas'!BV30</f>
        <v>-7.3088903183289631</v>
      </c>
      <c r="BZ26" s="144">
        <f ca="1">'Model - Absolute - 26 areas'!BZ30-'Model - Absolute - 26 areas'!BW30</f>
        <v>-4.9331016598795827</v>
      </c>
      <c r="CA26" s="145">
        <f ca="1">'Model - Absolute - 26 areas'!CA30-'Model - Absolute - 26 areas'!BX30</f>
        <v>-3.369395963423699</v>
      </c>
      <c r="CB26" s="143">
        <f ca="1">'Model - Absolute - 26 areas'!CB30-'Model - Absolute - 26 areas'!BY30</f>
        <v>-8.1515742012867349</v>
      </c>
      <c r="CC26" s="144">
        <f ca="1">'Model - Absolute - 26 areas'!CC30-'Model - Absolute - 26 areas'!BZ30</f>
        <v>-6.0405681541279819</v>
      </c>
      <c r="CD26" s="145">
        <f ca="1">'Model - Absolute - 26 areas'!CD30-'Model - Absolute - 26 areas'!CA30</f>
        <v>-4.5888953388877667</v>
      </c>
      <c r="CE26" s="143">
        <f ca="1">'Model - Absolute - 26 areas'!CE30-'Model - Absolute - 26 areas'!CB30</f>
        <v>-8.5882203070804053</v>
      </c>
      <c r="CF26" s="144">
        <f ca="1">'Model - Absolute - 26 areas'!CF30-'Model - Absolute - 26 areas'!CC30</f>
        <v>-6.7142479410435385</v>
      </c>
      <c r="CG26" s="145">
        <f ca="1">'Model - Absolute - 26 areas'!CG30-'Model - Absolute - 26 areas'!CD30</f>
        <v>-5.363232591107078</v>
      </c>
      <c r="CH26" s="143">
        <f ca="1">'Model - Absolute - 26 areas'!CH30-'Model - Absolute - 26 areas'!CE30</f>
        <v>-8.8870789327661441</v>
      </c>
      <c r="CI26" s="144">
        <f ca="1">'Model - Absolute - 26 areas'!CI30-'Model - Absolute - 26 areas'!CF30</f>
        <v>-7.2422592231112048</v>
      </c>
      <c r="CJ26" s="145">
        <f ca="1">'Model - Absolute - 26 areas'!CJ30-'Model - Absolute - 26 areas'!CG30</f>
        <v>-5.9924677340030144</v>
      </c>
      <c r="CK26" s="143">
        <f ca="1">'Model - Absolute - 26 areas'!CK30-'Model - Absolute - 26 areas'!CH30</f>
        <v>-9.4434942328907709</v>
      </c>
      <c r="CL26" s="144">
        <f ca="1">'Model - Absolute - 26 areas'!CL30-'Model - Absolute - 26 areas'!CI30</f>
        <v>-8.070968705327914</v>
      </c>
      <c r="CM26" s="145">
        <f ca="1">'Model - Absolute - 26 areas'!CM30-'Model - Absolute - 26 areas'!CJ30</f>
        <v>-6.9548930343931374</v>
      </c>
      <c r="CN26" s="143">
        <f ca="1">'Model - Absolute - 26 areas'!CN30-'Model - Absolute - 26 areas'!CK30</f>
        <v>-10.525847253143183</v>
      </c>
      <c r="CO26" s="144">
        <f ca="1">'Model - Absolute - 26 areas'!CO30-'Model - Absolute - 26 areas'!CL30</f>
        <v>-9.5481330630213961</v>
      </c>
      <c r="CP26" s="145">
        <f ca="1">'Model - Absolute - 26 areas'!CP30-'Model - Absolute - 26 areas'!CM30</f>
        <v>-8.5109105895450057</v>
      </c>
      <c r="CQ26" s="143">
        <f ca="1">'Model - Absolute - 26 areas'!CQ30-'Model - Absolute - 26 areas'!CN30</f>
        <v>-10.952210076825509</v>
      </c>
      <c r="CR26" s="144">
        <f ca="1">'Model - Absolute - 26 areas'!CR30-'Model - Absolute - 26 areas'!CO30</f>
        <v>-10.252132540459513</v>
      </c>
      <c r="CS26" s="145">
        <f ca="1">'Model - Absolute - 26 areas'!CS30-'Model - Absolute - 26 areas'!CP30</f>
        <v>-9.3795850244543999</v>
      </c>
    </row>
    <row r="27" spans="2:97" x14ac:dyDescent="0.25">
      <c r="B27" s="65"/>
      <c r="C27" s="66" t="s">
        <v>95</v>
      </c>
      <c r="D27" s="128">
        <f ca="1">'Model - Absolute - 26 areas'!D31</f>
        <v>820.46611531180633</v>
      </c>
      <c r="E27" s="68">
        <f ca="1">'Model - Absolute - 26 areas'!E31-'Model - Absolute - 26 areas'!D31</f>
        <v>-25.328437813775736</v>
      </c>
      <c r="F27" s="176">
        <f ca="1">'Model - Absolute - 26 areas'!F31-'Model - Absolute - 26 areas'!E31</f>
        <v>35.507151903845397</v>
      </c>
      <c r="G27" s="144">
        <f ca="1">'Model - Absolute - 26 areas'!G31-'Model - Absolute - 26 areas'!E31</f>
        <v>19.914637323391503</v>
      </c>
      <c r="H27" s="145">
        <f ca="1">'Model - Absolute - 26 areas'!H31-'Model - Absolute - 26 areas'!E31</f>
        <v>32.748532550220943</v>
      </c>
      <c r="I27" s="143">
        <f ca="1">'Model - Absolute - 26 areas'!I31-'Model - Absolute - 26 areas'!F31</f>
        <v>7.3387611987975561</v>
      </c>
      <c r="J27" s="144">
        <f ca="1">'Model - Absolute - 26 areas'!J31-'Model - Absolute - 26 areas'!G31</f>
        <v>30.656388936583198</v>
      </c>
      <c r="K27" s="145">
        <f ca="1">'Model - Absolute - 26 areas'!K31-'Model - Absolute - 26 areas'!H31</f>
        <v>35.629039966741402</v>
      </c>
      <c r="L27" s="143">
        <f ca="1">'Model - Absolute - 26 areas'!L31-'Model - Absolute - 26 areas'!I31</f>
        <v>7.4051580769016709</v>
      </c>
      <c r="M27" s="144">
        <f ca="1">'Model - Absolute - 26 areas'!M31-'Model - Absolute - 26 areas'!J31</f>
        <v>38.007610499716861</v>
      </c>
      <c r="N27" s="145">
        <f ca="1">'Model - Absolute - 26 areas'!N31-'Model - Absolute - 26 areas'!K31</f>
        <v>43.526548715051149</v>
      </c>
      <c r="O27" s="143">
        <f ca="1">'Model - Absolute - 26 areas'!O31-'Model - Absolute - 26 areas'!L31</f>
        <v>2.9920025255883047</v>
      </c>
      <c r="P27" s="144">
        <f ca="1">'Model - Absolute - 26 areas'!P31-'Model - Absolute - 26 areas'!M31</f>
        <v>11.930135343937536</v>
      </c>
      <c r="Q27" s="145">
        <f ca="1">'Model - Absolute - 26 areas'!Q31-'Model - Absolute - 26 areas'!N31</f>
        <v>16.715815568754806</v>
      </c>
      <c r="R27" s="143">
        <f ca="1">'Model - Absolute - 26 areas'!R31-'Model - Absolute - 26 areas'!O31</f>
        <v>3.0035655899253015</v>
      </c>
      <c r="S27" s="144">
        <f ca="1">'Model - Absolute - 26 areas'!S31-'Model - Absolute - 26 areas'!P31</f>
        <v>11.899382375905589</v>
      </c>
      <c r="T27" s="145">
        <f ca="1">'Model - Absolute - 26 areas'!T31-'Model - Absolute - 26 areas'!Q31</f>
        <v>16.826866435278475</v>
      </c>
      <c r="U27" s="143">
        <f ca="1">'Model - Absolute - 26 areas'!U31-'Model - Absolute - 26 areas'!R31</f>
        <v>3.0151773156503623</v>
      </c>
      <c r="V27" s="144">
        <f ca="1">'Model - Absolute - 26 areas'!V31-'Model - Absolute - 26 areas'!S31</f>
        <v>11.868130085627172</v>
      </c>
      <c r="W27" s="145">
        <f ca="1">'Model - Absolute - 26 areas'!W31-'Model - Absolute - 26 areas'!T31</f>
        <v>16.938009882983351</v>
      </c>
      <c r="X27" s="143">
        <f ca="1">'Model - Absolute - 26 areas'!X31-'Model - Absolute - 26 areas'!U31</f>
        <v>3.0268379224027058</v>
      </c>
      <c r="Y27" s="144">
        <f ca="1">'Model - Absolute - 26 areas'!Y31-'Model - Absolute - 26 areas'!V31</f>
        <v>11.836381119510293</v>
      </c>
      <c r="Z27" s="145">
        <f ca="1">'Model - Absolute - 26 areas'!Z31-'Model - Absolute - 26 areas'!W31</f>
        <v>17.04924171160053</v>
      </c>
      <c r="AA27" s="143">
        <f ca="1">'Model - Absolute - 26 areas'!AA31-'Model - Absolute - 26 areas'!X31</f>
        <v>3.0385476308605348</v>
      </c>
      <c r="AB27" s="144">
        <f ca="1">'Model - Absolute - 26 areas'!AB31-'Model - Absolute - 26 areas'!Y31</f>
        <v>11.804138164789151</v>
      </c>
      <c r="AC27" s="145">
        <f ca="1">'Model - Absolute - 26 areas'!AC31-'Model - Absolute - 26 areas'!Z31</f>
        <v>17.160557711706133</v>
      </c>
      <c r="AD27" s="143">
        <f ca="1">'Model - Absolute - 26 areas'!AD31-'Model - Absolute - 26 areas'!AA31</f>
        <v>1.5957290169741327</v>
      </c>
      <c r="AE27" s="144">
        <f ca="1">'Model - Absolute - 26 areas'!AE31-'Model - Absolute - 26 areas'!AB31</f>
        <v>9.9317259504884987</v>
      </c>
      <c r="AF27" s="145">
        <f ca="1">'Model - Absolute - 26 areas'!AF31-'Model - Absolute - 26 areas'!AC31</f>
        <v>15.159174552090462</v>
      </c>
      <c r="AG27" s="143">
        <f ca="1">'Model - Absolute - 26 areas'!AG31-'Model - Absolute - 26 areas'!AD31</f>
        <v>1.5990883017531132</v>
      </c>
      <c r="AH27" s="144">
        <f ca="1">'Model - Absolute - 26 areas'!AH31-'Model - Absolute - 26 areas'!AE31</f>
        <v>9.8914054461404248</v>
      </c>
      <c r="AI27" s="145">
        <f ca="1">'Model - Absolute - 26 areas'!AI31-'Model - Absolute - 26 areas'!AF31</f>
        <v>15.238154271218718</v>
      </c>
      <c r="AJ27" s="143">
        <f ca="1">'Model - Absolute - 26 areas'!AJ31-'Model - Absolute - 26 areas'!AG31</f>
        <v>1.6024555170027952</v>
      </c>
      <c r="AK27" s="144">
        <f ca="1">'Model - Absolute - 26 areas'!AK31-'Model - Absolute - 26 areas'!AH31</f>
        <v>9.8506906355072488</v>
      </c>
      <c r="AL27" s="145">
        <f ca="1">'Model - Absolute - 26 areas'!AL31-'Model - Absolute - 26 areas'!AI31</f>
        <v>15.316960220301098</v>
      </c>
      <c r="AM27" s="143">
        <f ca="1">'Model - Absolute - 26 areas'!AM31-'Model - Absolute - 26 areas'!AJ31</f>
        <v>1.6058306830692572</v>
      </c>
      <c r="AN27" s="144">
        <f ca="1">'Model - Absolute - 26 areas'!AN31-'Model - Absolute - 26 areas'!AK31</f>
        <v>9.8095852141460682</v>
      </c>
      <c r="AO27" s="145">
        <f ca="1">'Model - Absolute - 26 areas'!AO31-'Model - Absolute - 26 areas'!AL31</f>
        <v>15.39558820670436</v>
      </c>
      <c r="AP27" s="143">
        <f ca="1">'Model - Absolute - 26 areas'!AP31-'Model - Absolute - 26 areas'!AM31</f>
        <v>1.6092138203518971</v>
      </c>
      <c r="AQ27" s="144">
        <f ca="1">'Model - Absolute - 26 areas'!AQ31-'Model - Absolute - 26 areas'!AN31</f>
        <v>9.7680929105513314</v>
      </c>
      <c r="AR27" s="145">
        <f ca="1">'Model - Absolute - 26 areas'!AR31-'Model - Absolute - 26 areas'!AO31</f>
        <v>15.47403405528803</v>
      </c>
      <c r="AS27" s="143">
        <f ca="1">'Model - Absolute - 26 areas'!AS31-'Model - Absolute - 26 areas'!AP31</f>
        <v>0.11905334653215505</v>
      </c>
      <c r="AT27" s="144">
        <f ca="1">'Model - Absolute - 26 areas'!AT31-'Model - Absolute - 26 areas'!AQ31</f>
        <v>7.8135830263848902</v>
      </c>
      <c r="AU27" s="145">
        <f ca="1">'Model - Absolute - 26 areas'!AU31-'Model - Absolute - 26 areas'!AR31</f>
        <v>13.67584158047589</v>
      </c>
      <c r="AV27" s="143">
        <f ca="1">'Model - Absolute - 26 areas'!AV31-'Model - Absolute - 26 areas'!AS31</f>
        <v>0.11916057032135541</v>
      </c>
      <c r="AW27" s="144">
        <f ca="1">'Model - Absolute - 26 areas'!AW31-'Model - Absolute - 26 areas'!AT31</f>
        <v>7.7651533305125895</v>
      </c>
      <c r="AX27" s="145">
        <f ca="1">'Model - Absolute - 26 areas'!AX31-'Model - Absolute - 26 areas'!AU31</f>
        <v>13.732052916077237</v>
      </c>
      <c r="AY27" s="128">
        <f ca="1">'Model - Absolute - 26 areas'!AY31</f>
        <v>177.14664054721572</v>
      </c>
      <c r="AZ27" s="68">
        <f ca="1">'Model - Absolute - 26 areas'!AZ31-'Model - Absolute - 26 areas'!AY31</f>
        <v>-18.010984022924987</v>
      </c>
      <c r="BA27" s="176">
        <f ca="1">'Model - Absolute - 26 areas'!BA31-'Model - Absolute - 26 areas'!AZ31</f>
        <v>16.457629479982529</v>
      </c>
      <c r="BB27" s="144">
        <f ca="1">'Model - Absolute - 26 areas'!BB31-'Model - Absolute - 26 areas'!AZ31</f>
        <v>13.161466336195843</v>
      </c>
      <c r="BC27" s="145">
        <f ca="1">'Model - Absolute - 26 areas'!BC31-'Model - Absolute - 26 areas'!AZ31</f>
        <v>15.874474056639059</v>
      </c>
      <c r="BD27" s="143">
        <f ca="1">'Model - Absolute - 26 areas'!BD31-'Model - Absolute - 26 areas'!BA31</f>
        <v>-0.77040347994963554</v>
      </c>
      <c r="BE27" s="144">
        <f ca="1">'Model - Absolute - 26 areas'!BE31-'Model - Absolute - 26 areas'!BB31</f>
        <v>4.137398083896386</v>
      </c>
      <c r="BF27" s="145">
        <f ca="1">'Model - Absolute - 26 areas'!BF31-'Model - Absolute - 26 areas'!BC31</f>
        <v>5.1392503909841025</v>
      </c>
      <c r="BG27" s="143">
        <f ca="1">'Model - Absolute - 26 areas'!BG31-'Model - Absolute - 26 areas'!BD31</f>
        <v>-0.95802931053236762</v>
      </c>
      <c r="BH27" s="144">
        <f ca="1">'Model - Absolute - 26 areas'!BH31-'Model - Absolute - 26 areas'!BE31</f>
        <v>5.3128792917790975</v>
      </c>
      <c r="BI27" s="145">
        <f ca="1">'Model - Absolute - 26 areas'!BI31-'Model - Absolute - 26 areas'!BF31</f>
        <v>6.3951991891817954</v>
      </c>
      <c r="BJ27" s="143">
        <f ca="1">'Model - Absolute - 26 areas'!BJ31-'Model - Absolute - 26 areas'!BG31</f>
        <v>-2.0305867832860258</v>
      </c>
      <c r="BK27" s="144">
        <f ca="1">'Model - Absolute - 26 areas'!BK31-'Model - Absolute - 26 areas'!BH31</f>
        <v>-0.33975935071694607</v>
      </c>
      <c r="BL27" s="145">
        <f ca="1">'Model - Absolute - 26 areas'!BL31-'Model - Absolute - 26 areas'!BI31</f>
        <v>0.55680301799472431</v>
      </c>
      <c r="BM27" s="143">
        <f ca="1">'Model - Absolute - 26 areas'!BM31-'Model - Absolute - 26 areas'!BJ31</f>
        <v>-2.1153211648049819</v>
      </c>
      <c r="BN27" s="144">
        <f ca="1">'Model - Absolute - 26 areas'!BN31-'Model - Absolute - 26 areas'!BK31</f>
        <v>-0.49319561624946573</v>
      </c>
      <c r="BO27" s="145">
        <f ca="1">'Model - Absolute - 26 areas'!BO31-'Model - Absolute - 26 areas'!BL31</f>
        <v>0.3991413839782183</v>
      </c>
      <c r="BP27" s="143">
        <f ca="1">'Model - Absolute - 26 areas'!BP31-'Model - Absolute - 26 areas'!BM31</f>
        <v>-2.283992605796584</v>
      </c>
      <c r="BQ27" s="144">
        <f ca="1">'Model - Absolute - 26 areas'!BQ31-'Model - Absolute - 26 areas'!BN31</f>
        <v>-0.73873791640903619</v>
      </c>
      <c r="BR27" s="145">
        <f ca="1">'Model - Absolute - 26 areas'!BR31-'Model - Absolute - 26 areas'!BO31</f>
        <v>0.14323458323116256</v>
      </c>
      <c r="BS27" s="143">
        <f ca="1">'Model - Absolute - 26 areas'!BS31-'Model - Absolute - 26 areas'!BP31</f>
        <v>-2.3875984550008127</v>
      </c>
      <c r="BT27" s="144">
        <f ca="1">'Model - Absolute - 26 areas'!BT31-'Model - Absolute - 26 areas'!BQ31</f>
        <v>-0.91785218450092998</v>
      </c>
      <c r="BU27" s="145">
        <f ca="1">'Model - Absolute - 26 areas'!BU31-'Model - Absolute - 26 areas'!BR31</f>
        <v>-4.690109005318277E-2</v>
      </c>
      <c r="BV27" s="143">
        <f ca="1">'Model - Absolute - 26 areas'!BV31-'Model - Absolute - 26 areas'!BS31</f>
        <v>-2.5432702579186355</v>
      </c>
      <c r="BW27" s="144">
        <f ca="1">'Model - Absolute - 26 areas'!BW31-'Model - Absolute - 26 areas'!BT31</f>
        <v>-1.1562170588134961</v>
      </c>
      <c r="BX27" s="145">
        <f ca="1">'Model - Absolute - 26 areas'!BX31-'Model - Absolute - 26 areas'!BU31</f>
        <v>-0.302116431277625</v>
      </c>
      <c r="BY27" s="143">
        <f ca="1">'Model - Absolute - 26 areas'!BY31-'Model - Absolute - 26 areas'!BV31</f>
        <v>-3.0537389269065045</v>
      </c>
      <c r="BZ27" s="144">
        <f ca="1">'Model - Absolute - 26 areas'!BZ31-'Model - Absolute - 26 areas'!BW31</f>
        <v>-1.8333130947230813</v>
      </c>
      <c r="CA27" s="145">
        <f ca="1">'Model - Absolute - 26 areas'!CA31-'Model - Absolute - 26 areas'!BX31</f>
        <v>-1.0558741826151561</v>
      </c>
      <c r="CB27" s="143">
        <f ca="1">'Model - Absolute - 26 areas'!CB31-'Model - Absolute - 26 areas'!BY31</f>
        <v>-3.5119528770836723</v>
      </c>
      <c r="CC27" s="144">
        <f ca="1">'Model - Absolute - 26 areas'!CC31-'Model - Absolute - 26 areas'!BZ31</f>
        <v>-2.4156058399271103</v>
      </c>
      <c r="CD27" s="145">
        <f ca="1">'Model - Absolute - 26 areas'!CD31-'Model - Absolute - 26 areas'!CA31</f>
        <v>-1.6878806537583273</v>
      </c>
      <c r="CE27" s="143">
        <f ca="1">'Model - Absolute - 26 areas'!CE31-'Model - Absolute - 26 areas'!CB31</f>
        <v>-3.767519654236736</v>
      </c>
      <c r="CF27" s="144">
        <f ca="1">'Model - Absolute - 26 areas'!CF31-'Model - Absolute - 26 areas'!CC31</f>
        <v>-2.7821202904283666</v>
      </c>
      <c r="CG27" s="145">
        <f ca="1">'Model - Absolute - 26 areas'!CG31-'Model - Absolute - 26 areas'!CD31</f>
        <v>-2.0985928592318146</v>
      </c>
      <c r="CH27" s="143">
        <f ca="1">'Model - Absolute - 26 areas'!CH31-'Model - Absolute - 26 areas'!CE31</f>
        <v>-3.9550712726628205</v>
      </c>
      <c r="CI27" s="144">
        <f ca="1">'Model - Absolute - 26 areas'!CI31-'Model - Absolute - 26 areas'!CF31</f>
        <v>-3.077728910416738</v>
      </c>
      <c r="CJ27" s="145">
        <f ca="1">'Model - Absolute - 26 areas'!CJ31-'Model - Absolute - 26 areas'!CG31</f>
        <v>-2.4390027247526689</v>
      </c>
      <c r="CK27" s="143">
        <f ca="1">'Model - Absolute - 26 areas'!CK31-'Model - Absolute - 26 areas'!CH31</f>
        <v>-4.277637112784447</v>
      </c>
      <c r="CL27" s="144">
        <f ca="1">'Model - Absolute - 26 areas'!CL31-'Model - Absolute - 26 areas'!CI31</f>
        <v>-3.5317860219062425</v>
      </c>
      <c r="CM27" s="145">
        <f ca="1">'Model - Absolute - 26 areas'!CM31-'Model - Absolute - 26 areas'!CJ31</f>
        <v>-2.954657556182525</v>
      </c>
      <c r="CN27" s="143">
        <f ca="1">'Model - Absolute - 26 areas'!CN31-'Model - Absolute - 26 areas'!CK31</f>
        <v>-4.8763016388253106</v>
      </c>
      <c r="CO27" s="144">
        <f ca="1">'Model - Absolute - 26 areas'!CO31-'Model - Absolute - 26 areas'!CL31</f>
        <v>-4.3423990335725478</v>
      </c>
      <c r="CP27" s="145">
        <f ca="1">'Model - Absolute - 26 areas'!CP31-'Model - Absolute - 26 areas'!CM31</f>
        <v>-3.8323023797281053</v>
      </c>
      <c r="CQ27" s="143">
        <f ca="1">'Model - Absolute - 26 areas'!CQ31-'Model - Absolute - 26 areas'!CN31</f>
        <v>-5.1409051191462822</v>
      </c>
      <c r="CR27" s="144">
        <f ca="1">'Model - Absolute - 26 areas'!CR31-'Model - Absolute - 26 areas'!CO31</f>
        <v>-4.743420921424871</v>
      </c>
      <c r="CS27" s="145">
        <f ca="1">'Model - Absolute - 26 areas'!CS31-'Model - Absolute - 26 areas'!CP31</f>
        <v>-4.3098700366169567</v>
      </c>
    </row>
    <row r="28" spans="2:97" x14ac:dyDescent="0.25">
      <c r="B28" s="65"/>
      <c r="C28" s="66" t="s">
        <v>99</v>
      </c>
      <c r="D28" s="128">
        <f ca="1">'Model - Absolute - 26 areas'!D32</f>
        <v>635.24526845675973</v>
      </c>
      <c r="E28" s="68">
        <f ca="1">'Model - Absolute - 26 areas'!E32-'Model - Absolute - 26 areas'!D32</f>
        <v>-19.584290076350044</v>
      </c>
      <c r="F28" s="176">
        <f ca="1">'Model - Absolute - 26 areas'!F32-'Model - Absolute - 26 areas'!E32</f>
        <v>27.166325474736823</v>
      </c>
      <c r="G28" s="144">
        <f ca="1">'Model - Absolute - 26 areas'!G32-'Model - Absolute - 26 areas'!E32</f>
        <v>15.485284800740601</v>
      </c>
      <c r="H28" s="145">
        <f ca="1">'Model - Absolute - 26 areas'!H32-'Model - Absolute - 26 areas'!E32</f>
        <v>25.701879501791723</v>
      </c>
      <c r="I28" s="143">
        <f ca="1">'Model - Absolute - 26 areas'!I32-'Model - Absolute - 26 areas'!F32</f>
        <v>5.6471156480139371</v>
      </c>
      <c r="J28" s="144">
        <f ca="1">'Model - Absolute - 26 areas'!J32-'Model - Absolute - 26 areas'!G32</f>
        <v>23.847623480468201</v>
      </c>
      <c r="K28" s="145">
        <f ca="1">'Model - Absolute - 26 areas'!K32-'Model - Absolute - 26 areas'!H32</f>
        <v>27.821344234616959</v>
      </c>
      <c r="L28" s="143">
        <f ca="1">'Model - Absolute - 26 areas'!L32-'Model - Absolute - 26 areas'!I32</f>
        <v>5.7343021594471111</v>
      </c>
      <c r="M28" s="144">
        <f ca="1">'Model - Absolute - 26 areas'!M32-'Model - Absolute - 26 areas'!J32</f>
        <v>29.591880326826185</v>
      </c>
      <c r="N28" s="145">
        <f ca="1">'Model - Absolute - 26 areas'!N32-'Model - Absolute - 26 areas'!K32</f>
        <v>34.011067755512613</v>
      </c>
      <c r="O28" s="143">
        <f ca="1">'Model - Absolute - 26 areas'!O32-'Model - Absolute - 26 areas'!L32</f>
        <v>2.2498750105353338</v>
      </c>
      <c r="P28" s="144">
        <f ca="1">'Model - Absolute - 26 areas'!P32-'Model - Absolute - 26 areas'!M32</f>
        <v>9.4160600460750175</v>
      </c>
      <c r="Q28" s="145">
        <f ca="1">'Model - Absolute - 26 areas'!Q32-'Model - Absolute - 26 areas'!N32</f>
        <v>13.26385207518274</v>
      </c>
      <c r="R28" s="143">
        <f ca="1">'Model - Absolute - 26 areas'!R32-'Model - Absolute - 26 areas'!O32</f>
        <v>2.2756006150294752</v>
      </c>
      <c r="S28" s="144">
        <f ca="1">'Model - Absolute - 26 areas'!S32-'Model - Absolute - 26 areas'!P32</f>
        <v>9.4159424331735408</v>
      </c>
      <c r="T28" s="145">
        <f ca="1">'Model - Absolute - 26 areas'!T32-'Model - Absolute - 26 areas'!Q32</f>
        <v>13.377548589928892</v>
      </c>
      <c r="U28" s="143">
        <f ca="1">'Model - Absolute - 26 areas'!U32-'Model - Absolute - 26 areas'!R32</f>
        <v>2.3015165689513424</v>
      </c>
      <c r="V28" s="144">
        <f ca="1">'Model - Absolute - 26 areas'!V32-'Model - Absolute - 26 areas'!S32</f>
        <v>9.4161546232737692</v>
      </c>
      <c r="W28" s="145">
        <f ca="1">'Model - Absolute - 26 areas'!W32-'Model - Absolute - 26 areas'!T32</f>
        <v>13.492310458473867</v>
      </c>
      <c r="X28" s="143">
        <f ca="1">'Model - Absolute - 26 areas'!X32-'Model - Absolute - 26 areas'!U32</f>
        <v>2.3276244609028254</v>
      </c>
      <c r="Y28" s="144">
        <f ca="1">'Model - Absolute - 26 areas'!Y32-'Model - Absolute - 26 areas'!V32</f>
        <v>9.4166939633602169</v>
      </c>
      <c r="Z28" s="145">
        <f ca="1">'Model - Absolute - 26 areas'!Z32-'Model - Absolute - 26 areas'!W32</f>
        <v>13.608145798321857</v>
      </c>
      <c r="AA28" s="143">
        <f ca="1">'Model - Absolute - 26 areas'!AA32-'Model - Absolute - 26 areas'!X32</f>
        <v>2.3539258922621684</v>
      </c>
      <c r="AB28" s="144">
        <f ca="1">'Model - Absolute - 26 areas'!AB32-'Model - Absolute - 26 areas'!Y32</f>
        <v>9.4175577591464616</v>
      </c>
      <c r="AC28" s="145">
        <f ca="1">'Model - Absolute - 26 areas'!AC32-'Model - Absolute - 26 areas'!Z32</f>
        <v>13.725062727283444</v>
      </c>
      <c r="AD28" s="143">
        <f ca="1">'Model - Absolute - 26 areas'!AD32-'Model - Absolute - 26 areas'!AA32</f>
        <v>1.407388597853469</v>
      </c>
      <c r="AE28" s="144">
        <f ca="1">'Model - Absolute - 26 areas'!AE32-'Model - Absolute - 26 areas'!AB32</f>
        <v>7.9721783927503793</v>
      </c>
      <c r="AF28" s="145">
        <f ca="1">'Model - Absolute - 26 areas'!AF32-'Model - Absolute - 26 areas'!AC32</f>
        <v>12.230591570836168</v>
      </c>
      <c r="AG28" s="143">
        <f ca="1">'Model - Absolute - 26 areas'!AG32-'Model - Absolute - 26 areas'!AD32</f>
        <v>1.4242916801704268</v>
      </c>
      <c r="AH28" s="144">
        <f ca="1">'Model - Absolute - 26 areas'!AH32-'Model - Absolute - 26 areas'!AE32</f>
        <v>7.9610418834801067</v>
      </c>
      <c r="AI28" s="145">
        <f ca="1">'Model - Absolute - 26 areas'!AI32-'Model - Absolute - 26 areas'!AF32</f>
        <v>12.319286057352883</v>
      </c>
      <c r="AJ28" s="143">
        <f ca="1">'Model - Absolute - 26 areas'!AJ32-'Model - Absolute - 26 areas'!AG32</f>
        <v>1.4412712490409376</v>
      </c>
      <c r="AK28" s="144">
        <f ca="1">'Model - Absolute - 26 areas'!AK32-'Model - Absolute - 26 areas'!AH32</f>
        <v>7.950008752982626</v>
      </c>
      <c r="AL28" s="145">
        <f ca="1">'Model - Absolute - 26 areas'!AL32-'Model - Absolute - 26 areas'!AI32</f>
        <v>12.408568519591086</v>
      </c>
      <c r="AM28" s="143">
        <f ca="1">'Model - Absolute - 26 areas'!AM32-'Model - Absolute - 26 areas'!AJ32</f>
        <v>1.4583278528857591</v>
      </c>
      <c r="AN28" s="144">
        <f ca="1">'Model - Absolute - 26 areas'!AN32-'Model - Absolute - 26 areas'!AK32</f>
        <v>7.9390777289721655</v>
      </c>
      <c r="AO28" s="145">
        <f ca="1">'Model - Absolute - 26 areas'!AO32-'Model - Absolute - 26 areas'!AL32</f>
        <v>12.49844194501793</v>
      </c>
      <c r="AP28" s="143">
        <f ca="1">'Model - Absolute - 26 areas'!AP32-'Model - Absolute - 26 areas'!AM32</f>
        <v>1.4754620431984904</v>
      </c>
      <c r="AQ28" s="144">
        <f ca="1">'Model - Absolute - 26 areas'!AQ32-'Model - Absolute - 26 areas'!AN32</f>
        <v>7.9282475249056006</v>
      </c>
      <c r="AR28" s="145">
        <f ca="1">'Model - Absolute - 26 areas'!AR32-'Model - Absolute - 26 areas'!AO32</f>
        <v>12.588909311311909</v>
      </c>
      <c r="AS28" s="143">
        <f ca="1">'Model - Absolute - 26 areas'!AS32-'Model - Absolute - 26 areas'!AP32</f>
        <v>0.4793954778740499</v>
      </c>
      <c r="AT28" s="144">
        <f ca="1">'Model - Absolute - 26 areas'!AT32-'Model - Absolute - 26 areas'!AQ32</f>
        <v>6.6731155090251377</v>
      </c>
      <c r="AU28" s="145">
        <f ca="1">'Model - Absolute - 26 areas'!AU32-'Model - Absolute - 26 areas'!AR32</f>
        <v>11.315673901129344</v>
      </c>
      <c r="AV28" s="143">
        <f ca="1">'Model - Absolute - 26 areas'!AV32-'Model - Absolute - 26 areas'!AS32</f>
        <v>0.49396944652073671</v>
      </c>
      <c r="AW28" s="144">
        <f ca="1">'Model - Absolute - 26 areas'!AW32-'Model - Absolute - 26 areas'!AT32</f>
        <v>6.6591875251483543</v>
      </c>
      <c r="AX28" s="145">
        <f ca="1">'Model - Absolute - 26 areas'!AX32-'Model - Absolute - 26 areas'!AU32</f>
        <v>11.388000982171548</v>
      </c>
      <c r="AY28" s="128">
        <f ca="1">'Model - Absolute - 26 areas'!AY32</f>
        <v>137.15565229389537</v>
      </c>
      <c r="AZ28" s="68">
        <f ca="1">'Model - Absolute - 26 areas'!AZ32-'Model - Absolute - 26 areas'!AY32</f>
        <v>-13.939740429127355</v>
      </c>
      <c r="BA28" s="176">
        <f ca="1">'Model - Absolute - 26 areas'!BA32-'Model - Absolute - 26 areas'!AZ32</f>
        <v>12.673886785362114</v>
      </c>
      <c r="BB28" s="144">
        <f ca="1">'Model - Absolute - 26 areas'!BB32-'Model - Absolute - 26 areas'!AZ32</f>
        <v>10.204585534942609</v>
      </c>
      <c r="BC28" s="145">
        <f ca="1">'Model - Absolute - 26 areas'!BC32-'Model - Absolute - 26 areas'!AZ32</f>
        <v>12.364311776329302</v>
      </c>
      <c r="BD28" s="143">
        <f ca="1">'Model - Absolute - 26 areas'!BD32-'Model - Absolute - 26 areas'!BA32</f>
        <v>-0.60294037219327379</v>
      </c>
      <c r="BE28" s="144">
        <f ca="1">'Model - Absolute - 26 areas'!BE32-'Model - Absolute - 26 areas'!BB32</f>
        <v>3.2264734794136984</v>
      </c>
      <c r="BF28" s="145">
        <f ca="1">'Model - Absolute - 26 areas'!BF32-'Model - Absolute - 26 areas'!BC32</f>
        <v>4.0271773462457645</v>
      </c>
      <c r="BG28" s="143">
        <f ca="1">'Model - Absolute - 26 areas'!BG32-'Model - Absolute - 26 areas'!BD32</f>
        <v>-0.74058765276163285</v>
      </c>
      <c r="BH28" s="144">
        <f ca="1">'Model - Absolute - 26 areas'!BH32-'Model - Absolute - 26 areas'!BE32</f>
        <v>4.146722053133999</v>
      </c>
      <c r="BI28" s="145">
        <f ca="1">'Model - Absolute - 26 areas'!BI32-'Model - Absolute - 26 areas'!BF32</f>
        <v>5.013570806089831</v>
      </c>
      <c r="BJ28" s="143">
        <f ca="1">'Model - Absolute - 26 areas'!BJ32-'Model - Absolute - 26 areas'!BG32</f>
        <v>-1.584647861629719</v>
      </c>
      <c r="BK28" s="144">
        <f ca="1">'Model - Absolute - 26 areas'!BK32-'Model - Absolute - 26 areas'!BH32</f>
        <v>-0.22792139538239553</v>
      </c>
      <c r="BL28" s="145">
        <f ca="1">'Model - Absolute - 26 areas'!BL32-'Model - Absolute - 26 areas'!BI32</f>
        <v>0.49338573141497477</v>
      </c>
      <c r="BM28" s="143">
        <f ca="1">'Model - Absolute - 26 areas'!BM32-'Model - Absolute - 26 areas'!BJ32</f>
        <v>-1.6464564291310069</v>
      </c>
      <c r="BN28" s="144">
        <f ca="1">'Model - Absolute - 26 areas'!BN32-'Model - Absolute - 26 areas'!BK32</f>
        <v>-0.34317222368935063</v>
      </c>
      <c r="BO28" s="145">
        <f ca="1">'Model - Absolute - 26 areas'!BO32-'Model - Absolute - 26 areas'!BL32</f>
        <v>0.37470951178210044</v>
      </c>
      <c r="BP28" s="143">
        <f ca="1">'Model - Absolute - 26 areas'!BP32-'Model - Absolute - 26 areas'!BM32</f>
        <v>-1.7733252877636971</v>
      </c>
      <c r="BQ28" s="144">
        <f ca="1">'Model - Absolute - 26 areas'!BQ32-'Model - Absolute - 26 areas'!BN32</f>
        <v>-0.52996705215392126</v>
      </c>
      <c r="BR28" s="145">
        <f ca="1">'Model - Absolute - 26 areas'!BR32-'Model - Absolute - 26 areas'!BO32</f>
        <v>0.17962027177546247</v>
      </c>
      <c r="BS28" s="143">
        <f ca="1">'Model - Absolute - 26 areas'!BS32-'Model - Absolute - 26 areas'!BP32</f>
        <v>-1.8499802117242155</v>
      </c>
      <c r="BT28" s="144">
        <f ca="1">'Model - Absolute - 26 areas'!BT32-'Model - Absolute - 26 areas'!BQ32</f>
        <v>-0.66546557682477214</v>
      </c>
      <c r="BU28" s="145">
        <f ca="1">'Model - Absolute - 26 areas'!BU32-'Model - Absolute - 26 areas'!BR32</f>
        <v>3.5340442765374291E-2</v>
      </c>
      <c r="BV28" s="143">
        <f ca="1">'Model - Absolute - 26 areas'!BV32-'Model - Absolute - 26 areas'!BS32</f>
        <v>-1.9670616651102506</v>
      </c>
      <c r="BW28" s="144">
        <f ca="1">'Model - Absolute - 26 areas'!BW32-'Model - Absolute - 26 areas'!BT32</f>
        <v>-0.84713229345615559</v>
      </c>
      <c r="BX28" s="145">
        <f ca="1">'Model - Absolute - 26 areas'!BX32-'Model - Absolute - 26 areas'!BU32</f>
        <v>-0.15973407823710772</v>
      </c>
      <c r="BY28" s="143">
        <f ca="1">'Model - Absolute - 26 areas'!BY32-'Model - Absolute - 26 areas'!BV32</f>
        <v>-2.3306259635212143</v>
      </c>
      <c r="BZ28" s="144">
        <f ca="1">'Model - Absolute - 26 areas'!BZ32-'Model - Absolute - 26 areas'!BW32</f>
        <v>-1.3730529771360978</v>
      </c>
      <c r="CA28" s="145">
        <f ca="1">'Model - Absolute - 26 areas'!CA32-'Model - Absolute - 26 areas'!BX32</f>
        <v>-0.7371620140608286</v>
      </c>
      <c r="CB28" s="143">
        <f ca="1">'Model - Absolute - 26 areas'!CB32-'Model - Absolute - 26 areas'!BY32</f>
        <v>-2.6840742670258066</v>
      </c>
      <c r="CC28" s="144">
        <f ca="1">'Model - Absolute - 26 areas'!CC32-'Model - Absolute - 26 areas'!BZ32</f>
        <v>-1.8235381921273586</v>
      </c>
      <c r="CD28" s="145">
        <f ca="1">'Model - Absolute - 26 areas'!CD32-'Model - Absolute - 26 areas'!CA32</f>
        <v>-1.2273263286730867</v>
      </c>
      <c r="CE28" s="143">
        <f ca="1">'Model - Absolute - 26 areas'!CE32-'Model - Absolute - 26 areas'!CB32</f>
        <v>-2.8810740670055281</v>
      </c>
      <c r="CF28" s="144">
        <f ca="1">'Model - Absolute - 26 areas'!CF32-'Model - Absolute - 26 areas'!CC32</f>
        <v>-2.1070471453068933</v>
      </c>
      <c r="CG28" s="145">
        <f ca="1">'Model - Absolute - 26 areas'!CG32-'Model - Absolute - 26 areas'!CD32</f>
        <v>-1.5461610583910783</v>
      </c>
      <c r="CH28" s="143">
        <f ca="1">'Model - Absolute - 26 areas'!CH32-'Model - Absolute - 26 areas'!CE32</f>
        <v>-3.0257494087490358</v>
      </c>
      <c r="CI28" s="144">
        <f ca="1">'Model - Absolute - 26 areas'!CI32-'Model - Absolute - 26 areas'!CF32</f>
        <v>-2.33592648818518</v>
      </c>
      <c r="CJ28" s="145">
        <f ca="1">'Model - Absolute - 26 areas'!CJ32-'Model - Absolute - 26 areas'!CG32</f>
        <v>-1.8109015478358685</v>
      </c>
      <c r="CK28" s="143">
        <f ca="1">'Model - Absolute - 26 areas'!CK32-'Model - Absolute - 26 areas'!CH32</f>
        <v>-3.2753662836565383</v>
      </c>
      <c r="CL28" s="144">
        <f ca="1">'Model - Absolute - 26 areas'!CL32-'Model - Absolute - 26 areas'!CI32</f>
        <v>-2.6884129670336563</v>
      </c>
      <c r="CM28" s="145">
        <f ca="1">'Model - Absolute - 26 areas'!CM32-'Model - Absolute - 26 areas'!CJ32</f>
        <v>-2.2128337866869572</v>
      </c>
      <c r="CN28" s="143">
        <f ca="1">'Model - Absolute - 26 areas'!CN32-'Model - Absolute - 26 areas'!CK32</f>
        <v>-3.7163326148282323</v>
      </c>
      <c r="CO28" s="144">
        <f ca="1">'Model - Absolute - 26 areas'!CO32-'Model - Absolute - 26 areas'!CL32</f>
        <v>-3.2799079672818152</v>
      </c>
      <c r="CP28" s="145">
        <f ca="1">'Model - Absolute - 26 areas'!CP32-'Model - Absolute - 26 areas'!CM32</f>
        <v>-2.8821068178547478</v>
      </c>
      <c r="CQ28" s="143">
        <f ca="1">'Model - Absolute - 26 areas'!CQ32-'Model - Absolute - 26 areas'!CN32</f>
        <v>-3.9237211369313343</v>
      </c>
      <c r="CR28" s="144">
        <f ca="1">'Model - Absolute - 26 areas'!CR32-'Model - Absolute - 26 areas'!CO32</f>
        <v>-3.5951194519608265</v>
      </c>
      <c r="CS28" s="145">
        <f ca="1">'Model - Absolute - 26 areas'!CS32-'Model - Absolute - 26 areas'!CP32</f>
        <v>-3.2577475145963035</v>
      </c>
    </row>
    <row r="29" spans="2:97" x14ac:dyDescent="0.25">
      <c r="B29" s="65"/>
      <c r="C29" s="66" t="s">
        <v>91</v>
      </c>
      <c r="D29" s="128">
        <f ca="1">'Model - Absolute - 26 areas'!D33</f>
        <v>567.7435663626635</v>
      </c>
      <c r="E29" s="68">
        <f ca="1">'Model - Absolute - 26 areas'!E33-'Model - Absolute - 26 areas'!D33</f>
        <v>-22.502213449989881</v>
      </c>
      <c r="F29" s="176">
        <f ca="1">'Model - Absolute - 26 areas'!F33-'Model - Absolute - 26 areas'!E33</f>
        <v>20.074910493969242</v>
      </c>
      <c r="G29" s="144">
        <f ca="1">'Model - Absolute - 26 areas'!G33-'Model - Absolute - 26 areas'!E33</f>
        <v>8.6015312449092107</v>
      </c>
      <c r="H29" s="145">
        <f ca="1">'Model - Absolute - 26 areas'!H33-'Model - Absolute - 26 areas'!E33</f>
        <v>16.884178614831626</v>
      </c>
      <c r="I29" s="143">
        <f ca="1">'Model - Absolute - 26 areas'!I33-'Model - Absolute - 26 areas'!F33</f>
        <v>0.13241203066502294</v>
      </c>
      <c r="J29" s="144">
        <f ca="1">'Model - Absolute - 26 areas'!J33-'Model - Absolute - 26 areas'!G33</f>
        <v>15.634250870873188</v>
      </c>
      <c r="K29" s="145">
        <f ca="1">'Model - Absolute - 26 areas'!K33-'Model - Absolute - 26 areas'!H33</f>
        <v>18.734725507635972</v>
      </c>
      <c r="L29" s="143">
        <f ca="1">'Model - Absolute - 26 areas'!L33-'Model - Absolute - 26 areas'!I33</f>
        <v>0.13457071704465307</v>
      </c>
      <c r="M29" s="144">
        <f ca="1">'Model - Absolute - 26 areas'!M33-'Model - Absolute - 26 areas'!J33</f>
        <v>20.211164774155691</v>
      </c>
      <c r="N29" s="145">
        <f ca="1">'Model - Absolute - 26 areas'!N33-'Model - Absolute - 26 areas'!K33</f>
        <v>23.598106171899644</v>
      </c>
      <c r="O29" s="143">
        <f ca="1">'Model - Absolute - 26 areas'!O33-'Model - Absolute - 26 areas'!L33</f>
        <v>-1.8298375098009956</v>
      </c>
      <c r="P29" s="144">
        <f ca="1">'Model - Absolute - 26 areas'!P33-'Model - Absolute - 26 areas'!M33</f>
        <v>4.1354845335467871</v>
      </c>
      <c r="Q29" s="145">
        <f ca="1">'Model - Absolute - 26 areas'!Q33-'Model - Absolute - 26 areas'!N33</f>
        <v>7.4743287233222873</v>
      </c>
      <c r="R29" s="143">
        <f ca="1">'Model - Absolute - 26 areas'!R33-'Model - Absolute - 26 areas'!O33</f>
        <v>-1.8222283486105653</v>
      </c>
      <c r="S29" s="144">
        <f ca="1">'Model - Absolute - 26 areas'!S33-'Model - Absolute - 26 areas'!P33</f>
        <v>4.03835057168817</v>
      </c>
      <c r="T29" s="145">
        <f ca="1">'Model - Absolute - 26 areas'!T33-'Model - Absolute - 26 areas'!Q33</f>
        <v>7.4360498211642607</v>
      </c>
      <c r="U29" s="143">
        <f ca="1">'Model - Absolute - 26 areas'!U33-'Model - Absolute - 26 areas'!R33</f>
        <v>-1.8146574290074113</v>
      </c>
      <c r="V29" s="144">
        <f ca="1">'Model - Absolute - 26 areas'!V33-'Model - Absolute - 26 areas'!S33</f>
        <v>3.9420987494170276</v>
      </c>
      <c r="W29" s="145">
        <f ca="1">'Model - Absolute - 26 areas'!W33-'Model - Absolute - 26 areas'!T33</f>
        <v>7.3975381122766066</v>
      </c>
      <c r="X29" s="143">
        <f ca="1">'Model - Absolute - 26 areas'!X33-'Model - Absolute - 26 areas'!U33</f>
        <v>-1.8071245385197017</v>
      </c>
      <c r="Y29" s="144">
        <f ca="1">'Model - Absolute - 26 areas'!Y33-'Model - Absolute - 26 areas'!V33</f>
        <v>3.8467266074255804</v>
      </c>
      <c r="Z29" s="145">
        <f ca="1">'Model - Absolute - 26 areas'!Z33-'Model - Absolute - 26 areas'!W33</f>
        <v>7.3587966492747228</v>
      </c>
      <c r="AA29" s="143">
        <f ca="1">'Model - Absolute - 26 areas'!AA33-'Model - Absolute - 26 areas'!X33</f>
        <v>-1.7996294659075147</v>
      </c>
      <c r="AB29" s="144">
        <f ca="1">'Model - Absolute - 26 areas'!AB33-'Model - Absolute - 26 areas'!Y33</f>
        <v>3.7522316432708749</v>
      </c>
      <c r="AC29" s="145">
        <f ca="1">'Model - Absolute - 26 areas'!AC33-'Model - Absolute - 26 areas'!Z33</f>
        <v>7.3198284978585662</v>
      </c>
      <c r="AD29" s="143">
        <f ca="1">'Model - Absolute - 26 areas'!AD33-'Model - Absolute - 26 areas'!AA33</f>
        <v>-2.5801723895484656</v>
      </c>
      <c r="AE29" s="144">
        <f ca="1">'Model - Absolute - 26 areas'!AE33-'Model - Absolute - 26 areas'!AB33</f>
        <v>2.8769230317394658</v>
      </c>
      <c r="AF29" s="145">
        <f ca="1">'Model - Absolute - 26 areas'!AF33-'Model - Absolute - 26 areas'!AC33</f>
        <v>6.3660541188758089</v>
      </c>
      <c r="AG29" s="143">
        <f ca="1">'Model - Absolute - 26 areas'!AG33-'Model - Absolute - 26 areas'!AD33</f>
        <v>-2.5666420951436066</v>
      </c>
      <c r="AH29" s="144">
        <f ca="1">'Model - Absolute - 26 areas'!AH33-'Model - Absolute - 26 areas'!AE33</f>
        <v>2.7984037418923435</v>
      </c>
      <c r="AI29" s="145">
        <f ca="1">'Model - Absolute - 26 areas'!AI33-'Model - Absolute - 26 areas'!AF33</f>
        <v>6.3307803525611916</v>
      </c>
      <c r="AJ29" s="143">
        <f ca="1">'Model - Absolute - 26 areas'!AJ33-'Model - Absolute - 26 areas'!AG33</f>
        <v>-2.5531911924276756</v>
      </c>
      <c r="AK29" s="144">
        <f ca="1">'Model - Absolute - 26 areas'!AK33-'Model - Absolute - 26 areas'!AH33</f>
        <v>2.720600040516274</v>
      </c>
      <c r="AL29" s="145">
        <f ca="1">'Model - Absolute - 26 areas'!AL33-'Model - Absolute - 26 areas'!AI33</f>
        <v>6.2952947106074362</v>
      </c>
      <c r="AM29" s="143">
        <f ca="1">'Model - Absolute - 26 areas'!AM33-'Model - Absolute - 26 areas'!AJ33</f>
        <v>-2.5398191742423251</v>
      </c>
      <c r="AN29" s="144">
        <f ca="1">'Model - Absolute - 26 areas'!AN33-'Model - Absolute - 26 areas'!AK33</f>
        <v>2.6435103426841806</v>
      </c>
      <c r="AO29" s="145">
        <f ca="1">'Model - Absolute - 26 areas'!AO33-'Model - Absolute - 26 areas'!AL33</f>
        <v>6.2596002585354427</v>
      </c>
      <c r="AP29" s="143">
        <f ca="1">'Model - Absolute - 26 areas'!AP33-'Model - Absolute - 26 areas'!AM33</f>
        <v>-2.5265255368523185</v>
      </c>
      <c r="AQ29" s="144">
        <f ca="1">'Model - Absolute - 26 areas'!AQ33-'Model - Absolute - 26 areas'!AN33</f>
        <v>2.5671330216473507</v>
      </c>
      <c r="AR29" s="145">
        <f ca="1">'Model - Absolute - 26 areas'!AR33-'Model - Absolute - 26 areas'!AO33</f>
        <v>6.2237000761083436</v>
      </c>
      <c r="AS29" s="143">
        <f ca="1">'Model - Absolute - 26 areas'!AS33-'Model - Absolute - 26 areas'!AP33</f>
        <v>-3.4001921442052208</v>
      </c>
      <c r="AT29" s="144">
        <f ca="1">'Model - Absolute - 26 areas'!AT33-'Model - Absolute - 26 areas'!AQ33</f>
        <v>1.5255423282077345</v>
      </c>
      <c r="AU29" s="145">
        <f ca="1">'Model - Absolute - 26 areas'!AU33-'Model - Absolute - 26 areas'!AR33</f>
        <v>5.4831779702781205</v>
      </c>
      <c r="AV29" s="143">
        <f ca="1">'Model - Absolute - 26 areas'!AV33-'Model - Absolute - 26 areas'!AS33</f>
        <v>-3.3768682095235363</v>
      </c>
      <c r="AW29" s="144">
        <f ca="1">'Model - Absolute - 26 areas'!AW33-'Model - Absolute - 26 areas'!AT33</f>
        <v>1.4621332011633967</v>
      </c>
      <c r="AX29" s="145">
        <f ca="1">'Model - Absolute - 26 areas'!AX33-'Model - Absolute - 26 areas'!AU33</f>
        <v>5.4538409824616565</v>
      </c>
      <c r="AY29" s="128">
        <f ca="1">'Model - Absolute - 26 areas'!AY33</f>
        <v>122.58137611840243</v>
      </c>
      <c r="AZ29" s="68">
        <f ca="1">'Model - Absolute - 26 areas'!AZ33-'Model - Absolute - 26 areas'!AY33</f>
        <v>-13.458964848731796</v>
      </c>
      <c r="BA29" s="176">
        <f ca="1">'Model - Absolute - 26 areas'!BA33-'Model - Absolute - 26 areas'!AZ33</f>
        <v>10.382022887474719</v>
      </c>
      <c r="BB29" s="144">
        <f ca="1">'Model - Absolute - 26 areas'!BB33-'Model - Absolute - 26 areas'!AZ33</f>
        <v>7.9566200045525619</v>
      </c>
      <c r="BC29" s="145">
        <f ca="1">'Model - Absolute - 26 areas'!BC33-'Model - Absolute - 26 areas'!AZ33</f>
        <v>9.707521493395376</v>
      </c>
      <c r="BD29" s="143">
        <f ca="1">'Model - Absolute - 26 areas'!BD33-'Model - Absolute - 26 areas'!BA33</f>
        <v>-1.5386786598903655</v>
      </c>
      <c r="BE29" s="144">
        <f ca="1">'Model - Absolute - 26 areas'!BE33-'Model - Absolute - 26 areas'!BB33</f>
        <v>1.7271546631463224</v>
      </c>
      <c r="BF29" s="145">
        <f ca="1">'Model - Absolute - 26 areas'!BF33-'Model - Absolute - 26 areas'!BC33</f>
        <v>2.3510373868538892</v>
      </c>
      <c r="BG29" s="143">
        <f ca="1">'Model - Absolute - 26 areas'!BG33-'Model - Absolute - 26 areas'!BD33</f>
        <v>-1.6464311312403765</v>
      </c>
      <c r="BH29" s="144">
        <f ca="1">'Model - Absolute - 26 areas'!BH33-'Model - Absolute - 26 areas'!BE33</f>
        <v>2.4706465819308647</v>
      </c>
      <c r="BI29" s="145">
        <f ca="1">'Model - Absolute - 26 areas'!BI33-'Model - Absolute - 26 areas'!BF33</f>
        <v>3.1335121012778302</v>
      </c>
      <c r="BJ29" s="143">
        <f ca="1">'Model - Absolute - 26 areas'!BJ33-'Model - Absolute - 26 areas'!BG33</f>
        <v>-2.1345632375349481</v>
      </c>
      <c r="BK29" s="144">
        <f ca="1">'Model - Absolute - 26 areas'!BK33-'Model - Absolute - 26 areas'!BH33</f>
        <v>-1.0015030452647693</v>
      </c>
      <c r="BL29" s="145">
        <f ca="1">'Model - Absolute - 26 areas'!BL33-'Model - Absolute - 26 areas'!BI33</f>
        <v>-0.37130570744143654</v>
      </c>
      <c r="BM29" s="143">
        <f ca="1">'Model - Absolute - 26 areas'!BM33-'Model - Absolute - 26 areas'!BJ33</f>
        <v>-2.1667624989431147</v>
      </c>
      <c r="BN29" s="144">
        <f ca="1">'Model - Absolute - 26 areas'!BN33-'Model - Absolute - 26 areas'!BK33</f>
        <v>-1.0946857277880184</v>
      </c>
      <c r="BO29" s="145">
        <f ca="1">'Model - Absolute - 26 areas'!BO33-'Model - Absolute - 26 areas'!BL33</f>
        <v>-0.47530485854177584</v>
      </c>
      <c r="BP29" s="143">
        <f ca="1">'Model - Absolute - 26 areas'!BP33-'Model - Absolute - 26 areas'!BM33</f>
        <v>-2.2530887285960688</v>
      </c>
      <c r="BQ29" s="144">
        <f ca="1">'Model - Absolute - 26 areas'!BQ33-'Model - Absolute - 26 areas'!BN33</f>
        <v>-1.24627689828516</v>
      </c>
      <c r="BR29" s="145">
        <f ca="1">'Model - Absolute - 26 areas'!BR33-'Model - Absolute - 26 areas'!BO33</f>
        <v>-0.6417427824930968</v>
      </c>
      <c r="BS29" s="143">
        <f ca="1">'Model - Absolute - 26 areas'!BS33-'Model - Absolute - 26 areas'!BP33</f>
        <v>-2.2950485502290121</v>
      </c>
      <c r="BT29" s="144">
        <f ca="1">'Model - Absolute - 26 areas'!BT33-'Model - Absolute - 26 areas'!BQ33</f>
        <v>-1.3516531744160858</v>
      </c>
      <c r="BU29" s="145">
        <f ca="1">'Model - Absolute - 26 areas'!BU33-'Model - Absolute - 26 areas'!BR33</f>
        <v>-0.76238744339809728</v>
      </c>
      <c r="BV29" s="143">
        <f ca="1">'Model - Absolute - 26 areas'!BV33-'Model - Absolute - 26 areas'!BS33</f>
        <v>-2.369569248059733</v>
      </c>
      <c r="BW29" s="144">
        <f ca="1">'Model - Absolute - 26 areas'!BW33-'Model - Absolute - 26 areas'!BT33</f>
        <v>-1.4931733610221585</v>
      </c>
      <c r="BX29" s="145">
        <f ca="1">'Model - Absolute - 26 areas'!BX33-'Model - Absolute - 26 areas'!BU33</f>
        <v>-0.92292658700920072</v>
      </c>
      <c r="BY29" s="143">
        <f ca="1">'Model - Absolute - 26 areas'!BY33-'Model - Absolute - 26 areas'!BV33</f>
        <v>-2.6431511716981078</v>
      </c>
      <c r="BZ29" s="144">
        <f ca="1">'Model - Absolute - 26 areas'!BZ33-'Model - Absolute - 26 areas'!BW33</f>
        <v>-1.8396428074360927</v>
      </c>
      <c r="CA29" s="145">
        <f ca="1">'Model - Absolute - 26 areas'!CA33-'Model - Absolute - 26 areas'!BX33</f>
        <v>-1.3189834359797175</v>
      </c>
      <c r="CB29" s="143">
        <f ca="1">'Model - Absolute - 26 areas'!CB33-'Model - Absolute - 26 areas'!BY33</f>
        <v>-2.9056012522348595</v>
      </c>
      <c r="CC29" s="144">
        <f ca="1">'Model - Absolute - 26 areas'!CC33-'Model - Absolute - 26 areas'!BZ33</f>
        <v>-2.1941708337970454</v>
      </c>
      <c r="CD29" s="145">
        <f ca="1">'Model - Absolute - 26 areas'!CD33-'Model - Absolute - 26 areas'!CA33</f>
        <v>-1.7130306608610084</v>
      </c>
      <c r="CE29" s="143">
        <f ca="1">'Model - Absolute - 26 areas'!CE33-'Model - Absolute - 26 areas'!CB33</f>
        <v>-3.0341313381437232</v>
      </c>
      <c r="CF29" s="144">
        <f ca="1">'Model - Absolute - 26 areas'!CF33-'Model - Absolute - 26 areas'!CC33</f>
        <v>-2.405382209385408</v>
      </c>
      <c r="CG29" s="145">
        <f ca="1">'Model - Absolute - 26 areas'!CG33-'Model - Absolute - 26 areas'!CD33</f>
        <v>-1.9598632229359367</v>
      </c>
      <c r="CH29" s="143">
        <f ca="1">'Model - Absolute - 26 areas'!CH33-'Model - Absolute - 26 areas'!CE33</f>
        <v>-3.1169840512909985</v>
      </c>
      <c r="CI29" s="144">
        <f ca="1">'Model - Absolute - 26 areas'!CI33-'Model - Absolute - 26 areas'!CF33</f>
        <v>-2.5679845643450534</v>
      </c>
      <c r="CJ29" s="145">
        <f ca="1">'Model - Absolute - 26 areas'!CJ33-'Model - Absolute - 26 areas'!CG33</f>
        <v>-2.1581364610919707</v>
      </c>
      <c r="CK29" s="143">
        <f ca="1">'Model - Absolute - 26 areas'!CK33-'Model - Absolute - 26 areas'!CH33</f>
        <v>-3.2824227243639257</v>
      </c>
      <c r="CL29" s="144">
        <f ca="1">'Model - Absolute - 26 areas'!CL33-'Model - Absolute - 26 areas'!CI33</f>
        <v>-2.8270508545495403</v>
      </c>
      <c r="CM29" s="145">
        <f ca="1">'Model - Absolute - 26 areas'!CM33-'Model - Absolute - 26 areas'!CJ33</f>
        <v>-2.4635003469413306</v>
      </c>
      <c r="CN29" s="143">
        <f ca="1">'Model - Absolute - 26 areas'!CN33-'Model - Absolute - 26 areas'!CK33</f>
        <v>-3.6092981328564804</v>
      </c>
      <c r="CO29" s="144">
        <f ca="1">'Model - Absolute - 26 areas'!CO33-'Model - Absolute - 26 areas'!CL33</f>
        <v>-3.2674924113361357</v>
      </c>
      <c r="CP29" s="145">
        <f ca="1">'Model - Absolute - 26 areas'!CP33-'Model - Absolute - 26 areas'!CM33</f>
        <v>-2.9152086330727229</v>
      </c>
      <c r="CQ29" s="143">
        <f ca="1">'Model - Absolute - 26 areas'!CQ33-'Model - Absolute - 26 areas'!CN33</f>
        <v>-3.7300997167752001</v>
      </c>
      <c r="CR29" s="144">
        <f ca="1">'Model - Absolute - 26 areas'!CR33-'Model - Absolute - 26 areas'!CO33</f>
        <v>-3.4842032646147345</v>
      </c>
      <c r="CS29" s="145">
        <f ca="1">'Model - Absolute - 26 areas'!CS33-'Model - Absolute - 26 areas'!CP33</f>
        <v>-3.1888081282905034</v>
      </c>
    </row>
    <row r="30" spans="2:97" x14ac:dyDescent="0.25">
      <c r="B30" s="65"/>
      <c r="C30" s="66" t="s">
        <v>63</v>
      </c>
      <c r="D30" s="128">
        <f ca="1">'Model - Absolute - 26 areas'!D34</f>
        <v>2159.4611843110843</v>
      </c>
      <c r="E30" s="68">
        <f ca="1">'Model - Absolute - 26 areas'!E34-'Model - Absolute - 26 areas'!D34</f>
        <v>-74.918597797470284</v>
      </c>
      <c r="F30" s="176">
        <f ca="1">'Model - Absolute - 26 areas'!F34-'Model - Absolute - 26 areas'!E34</f>
        <v>87.218260863618525</v>
      </c>
      <c r="G30" s="144">
        <f ca="1">'Model - Absolute - 26 areas'!G34-'Model - Absolute - 26 areas'!E34</f>
        <v>43.776080921406901</v>
      </c>
      <c r="H30" s="145">
        <f ca="1">'Model - Absolute - 26 areas'!H34-'Model - Absolute - 26 areas'!E34</f>
        <v>77.001596010367393</v>
      </c>
      <c r="I30" s="143">
        <f ca="1">'Model - Absolute - 26 areas'!I34-'Model - Absolute - 26 areas'!F34</f>
        <v>11.45934417559647</v>
      </c>
      <c r="J30" s="144">
        <f ca="1">'Model - Absolute - 26 areas'!J34-'Model - Absolute - 26 areas'!G34</f>
        <v>71.332125506598459</v>
      </c>
      <c r="K30" s="145">
        <f ca="1">'Model - Absolute - 26 areas'!K34-'Model - Absolute - 26 areas'!H34</f>
        <v>84.011432370177772</v>
      </c>
      <c r="L30" s="143">
        <f ca="1">'Model - Absolute - 26 areas'!L34-'Model - Absolute - 26 areas'!I34</f>
        <v>11.523552687650863</v>
      </c>
      <c r="M30" s="144">
        <f ca="1">'Model - Absolute - 26 areas'!M34-'Model - Absolute - 26 areas'!J34</f>
        <v>89.77525499054218</v>
      </c>
      <c r="N30" s="145">
        <f ca="1">'Model - Absolute - 26 areas'!N34-'Model - Absolute - 26 areas'!K34</f>
        <v>103.74921983952208</v>
      </c>
      <c r="O30" s="143">
        <f ca="1">'Model - Absolute - 26 areas'!O34-'Model - Absolute - 26 areas'!L34</f>
        <v>-0.50506379685157299</v>
      </c>
      <c r="P30" s="144">
        <f ca="1">'Model - Absolute - 26 areas'!P34-'Model - Absolute - 26 areas'!M34</f>
        <v>22.944906964550228</v>
      </c>
      <c r="Q30" s="145">
        <f ca="1">'Model - Absolute - 26 areas'!Q34-'Model - Absolute - 26 areas'!N34</f>
        <v>35.249088692387431</v>
      </c>
      <c r="R30" s="143">
        <f ca="1">'Model - Absolute - 26 areas'!R34-'Model - Absolute - 26 areas'!O34</f>
        <v>-0.5037260358731146</v>
      </c>
      <c r="S30" s="144">
        <f ca="1">'Model - Absolute - 26 areas'!S34-'Model - Absolute - 26 areas'!P34</f>
        <v>22.677724931058037</v>
      </c>
      <c r="T30" s="145">
        <f ca="1">'Model - Absolute - 26 areas'!T34-'Model - Absolute - 26 areas'!Q34</f>
        <v>35.263646274843722</v>
      </c>
      <c r="U30" s="143">
        <f ca="1">'Model - Absolute - 26 areas'!U34-'Model - Absolute - 26 areas'!R34</f>
        <v>-0.5023893555644463</v>
      </c>
      <c r="V30" s="144">
        <f ca="1">'Model - Absolute - 26 areas'!V34-'Model - Absolute - 26 areas'!S34</f>
        <v>22.41096304900293</v>
      </c>
      <c r="W30" s="145">
        <f ca="1">'Model - Absolute - 26 areas'!W34-'Model - Absolute - 26 areas'!T34</f>
        <v>35.276591279614422</v>
      </c>
      <c r="X30" s="143">
        <f ca="1">'Model - Absolute - 26 areas'!X34-'Model - Absolute - 26 areas'!U34</f>
        <v>-0.50105375420389464</v>
      </c>
      <c r="Y30" s="144">
        <f ca="1">'Model - Absolute - 26 areas'!Y34-'Model - Absolute - 26 areas'!V34</f>
        <v>22.144637682703888</v>
      </c>
      <c r="Z30" s="145">
        <f ca="1">'Model - Absolute - 26 areas'!Z34-'Model - Absolute - 26 areas'!W34</f>
        <v>35.287921834158624</v>
      </c>
      <c r="AA30" s="143">
        <f ca="1">'Model - Absolute - 26 areas'!AA34-'Model - Absolute - 26 areas'!X34</f>
        <v>-0.49971923006705765</v>
      </c>
      <c r="AB30" s="144">
        <f ca="1">'Model - Absolute - 26 areas'!AB34-'Model - Absolute - 26 areas'!Y34</f>
        <v>21.878765084509268</v>
      </c>
      <c r="AC30" s="145">
        <f ca="1">'Model - Absolute - 26 areas'!AC34-'Model - Absolute - 26 areas'!Z34</f>
        <v>35.29763621567372</v>
      </c>
      <c r="AD30" s="143">
        <f ca="1">'Model - Absolute - 26 areas'!AD34-'Model - Absolute - 26 areas'!AA34</f>
        <v>-4.154101547405844</v>
      </c>
      <c r="AE30" s="144">
        <f ca="1">'Model - Absolute - 26 areas'!AE34-'Model - Absolute - 26 areas'!AB34</f>
        <v>16.949856825196093</v>
      </c>
      <c r="AF30" s="145">
        <f ca="1">'Model - Absolute - 26 areas'!AF34-'Model - Absolute - 26 areas'!AC34</f>
        <v>30.819525657946542</v>
      </c>
      <c r="AG30" s="143">
        <f ca="1">'Model - Absolute - 26 areas'!AG34-'Model - Absolute - 26 areas'!AD34</f>
        <v>-4.1448284308967231</v>
      </c>
      <c r="AH30" s="144">
        <f ca="1">'Model - Absolute - 26 areas'!AH34-'Model - Absolute - 26 areas'!AE34</f>
        <v>16.702672379819887</v>
      </c>
      <c r="AI30" s="145">
        <f ca="1">'Model - Absolute - 26 areas'!AI34-'Model - Absolute - 26 areas'!AF34</f>
        <v>30.806113451180863</v>
      </c>
      <c r="AJ30" s="143">
        <f ca="1">'Model - Absolute - 26 areas'!AJ34-'Model - Absolute - 26 areas'!AG34</f>
        <v>-4.1355788125561048</v>
      </c>
      <c r="AK30" s="144">
        <f ca="1">'Model - Absolute - 26 areas'!AK34-'Model - Absolute - 26 areas'!AH34</f>
        <v>16.456332176489013</v>
      </c>
      <c r="AL30" s="145">
        <f ca="1">'Model - Absolute - 26 areas'!AL34-'Model - Absolute - 26 areas'!AI34</f>
        <v>30.791325600364416</v>
      </c>
      <c r="AM30" s="143">
        <f ca="1">'Model - Absolute - 26 areas'!AM34-'Model - Absolute - 26 areas'!AJ34</f>
        <v>-4.12635262772028</v>
      </c>
      <c r="AN30" s="144">
        <f ca="1">'Model - Absolute - 26 areas'!AN34-'Model - Absolute - 26 areas'!AK34</f>
        <v>16.210848298428118</v>
      </c>
      <c r="AO30" s="145">
        <f ca="1">'Model - Absolute - 26 areas'!AO34-'Model - Absolute - 26 areas'!AL34</f>
        <v>30.775163603360397</v>
      </c>
      <c r="AP30" s="143">
        <f ca="1">'Model - Absolute - 26 areas'!AP34-'Model - Absolute - 26 areas'!AM34</f>
        <v>-4.1171498119128955</v>
      </c>
      <c r="AQ30" s="144">
        <f ca="1">'Model - Absolute - 26 areas'!AQ34-'Model - Absolute - 26 areas'!AN34</f>
        <v>15.966232693795064</v>
      </c>
      <c r="AR30" s="145">
        <f ca="1">'Model - Absolute - 26 areas'!AR34-'Model - Absolute - 26 areas'!AO34</f>
        <v>30.757629097282006</v>
      </c>
      <c r="AS30" s="143">
        <f ca="1">'Model - Absolute - 26 areas'!AS34-'Model - Absolute - 26 areas'!AP34</f>
        <v>-8.2907757050079454</v>
      </c>
      <c r="AT30" s="144">
        <f ca="1">'Model - Absolute - 26 areas'!AT34-'Model - Absolute - 26 areas'!AQ34</f>
        <v>11.431171719202666</v>
      </c>
      <c r="AU30" s="145">
        <f ca="1">'Model - Absolute - 26 areas'!AU34-'Model - Absolute - 26 areas'!AR34</f>
        <v>26.00878447123614</v>
      </c>
      <c r="AV30" s="143">
        <f ca="1">'Model - Absolute - 26 areas'!AV34-'Model - Absolute - 26 areas'!AS34</f>
        <v>-8.2556638799746906</v>
      </c>
      <c r="AW30" s="144">
        <f ca="1">'Model - Absolute - 26 areas'!AW34-'Model - Absolute - 26 areas'!AT34</f>
        <v>11.213872647052085</v>
      </c>
      <c r="AX30" s="145">
        <f ca="1">'Model - Absolute - 26 areas'!AX34-'Model - Absolute - 26 areas'!AU34</f>
        <v>25.968045558340691</v>
      </c>
      <c r="AY30" s="128">
        <f ca="1">'Model - Absolute - 26 areas'!AY34</f>
        <v>466.24874209148919</v>
      </c>
      <c r="AZ30" s="68">
        <f ca="1">'Model - Absolute - 26 areas'!AZ34-'Model - Absolute - 26 areas'!AY34</f>
        <v>-49.056773398106827</v>
      </c>
      <c r="BA30" s="176">
        <f ca="1">'Model - Absolute - 26 areas'!BA34-'Model - Absolute - 26 areas'!AZ34</f>
        <v>41.905120830415967</v>
      </c>
      <c r="BB30" s="144">
        <f ca="1">'Model - Absolute - 26 areas'!BB34-'Model - Absolute - 26 areas'!AZ34</f>
        <v>32.721707105039911</v>
      </c>
      <c r="BC30" s="145">
        <f ca="1">'Model - Absolute - 26 areas'!BC34-'Model - Absolute - 26 areas'!AZ34</f>
        <v>39.745379759279047</v>
      </c>
      <c r="BD30" s="143">
        <f ca="1">'Model - Absolute - 26 areas'!BD34-'Model - Absolute - 26 areas'!BA34</f>
        <v>-3.6265393200855556</v>
      </c>
      <c r="BE30" s="144">
        <f ca="1">'Model - Absolute - 26 areas'!BE34-'Model - Absolute - 26 areas'!BB34</f>
        <v>8.9846803058063642</v>
      </c>
      <c r="BF30" s="145">
        <f ca="1">'Model - Absolute - 26 areas'!BF34-'Model - Absolute - 26 areas'!BC34</f>
        <v>11.53782202540998</v>
      </c>
      <c r="BG30" s="143">
        <f ca="1">'Model - Absolute - 26 areas'!BG34-'Model - Absolute - 26 areas'!BD34</f>
        <v>-4.0938320593450044</v>
      </c>
      <c r="BH30" s="144">
        <f ca="1">'Model - Absolute - 26 areas'!BH34-'Model - Absolute - 26 areas'!BE34</f>
        <v>11.950971368154114</v>
      </c>
      <c r="BI30" s="145">
        <f ca="1">'Model - Absolute - 26 areas'!BI34-'Model - Absolute - 26 areas'!BF34</f>
        <v>14.688984337532531</v>
      </c>
      <c r="BJ30" s="143">
        <f ca="1">'Model - Absolute - 26 areas'!BJ34-'Model - Absolute - 26 areas'!BG34</f>
        <v>-6.9472641607061973</v>
      </c>
      <c r="BK30" s="144">
        <f ca="1">'Model - Absolute - 26 areas'!BK34-'Model - Absolute - 26 areas'!BH34</f>
        <v>-2.4929129894115931</v>
      </c>
      <c r="BL30" s="145">
        <f ca="1">'Model - Absolute - 26 areas'!BL34-'Model - Absolute - 26 areas'!BI34</f>
        <v>-0.18752714600890386</v>
      </c>
      <c r="BM30" s="143">
        <f ca="1">'Model - Absolute - 26 areas'!BM34-'Model - Absolute - 26 areas'!BJ34</f>
        <v>-7.1200329492270953</v>
      </c>
      <c r="BN30" s="144">
        <f ca="1">'Model - Absolute - 26 areas'!BN34-'Model - Absolute - 26 areas'!BK34</f>
        <v>-2.8768522364096043</v>
      </c>
      <c r="BO30" s="145">
        <f ca="1">'Model - Absolute - 26 areas'!BO34-'Model - Absolute - 26 areas'!BL34</f>
        <v>-0.59883709436849131</v>
      </c>
      <c r="BP30" s="143">
        <f ca="1">'Model - Absolute - 26 areas'!BP34-'Model - Absolute - 26 areas'!BM34</f>
        <v>-7.5060407260933744</v>
      </c>
      <c r="BQ30" s="144">
        <f ca="1">'Model - Absolute - 26 areas'!BQ34-'Model - Absolute - 26 areas'!BN34</f>
        <v>-3.4929313737794132</v>
      </c>
      <c r="BR30" s="145">
        <f ca="1">'Model - Absolute - 26 areas'!BR34-'Model - Absolute - 26 areas'!BO34</f>
        <v>-1.2579193044882686</v>
      </c>
      <c r="BS30" s="143">
        <f ca="1">'Model - Absolute - 26 areas'!BS34-'Model - Absolute - 26 areas'!BP34</f>
        <v>-7.7210148599397144</v>
      </c>
      <c r="BT30" s="144">
        <f ca="1">'Model - Absolute - 26 areas'!BT34-'Model - Absolute - 26 areas'!BQ34</f>
        <v>-3.9328297600607129</v>
      </c>
      <c r="BU30" s="145">
        <f ca="1">'Model - Absolute - 26 areas'!BU34-'Model - Absolute - 26 areas'!BR34</f>
        <v>-1.7422753504273487</v>
      </c>
      <c r="BV30" s="143">
        <f ca="1">'Model - Absolute - 26 areas'!BV34-'Model - Absolute - 26 areas'!BS34</f>
        <v>-8.0659104021600569</v>
      </c>
      <c r="BW30" s="144">
        <f ca="1">'Model - Absolute - 26 areas'!BW34-'Model - Absolute - 26 areas'!BT34</f>
        <v>-4.5189600395060552</v>
      </c>
      <c r="BX30" s="145">
        <f ca="1">'Model - Absolute - 26 areas'!BX34-'Model - Absolute - 26 areas'!BU34</f>
        <v>-2.3874493314965548</v>
      </c>
      <c r="BY30" s="143">
        <f ca="1">'Model - Absolute - 26 areas'!BY34-'Model - Absolute - 26 areas'!BV34</f>
        <v>-9.3004302427531798</v>
      </c>
      <c r="BZ30" s="144">
        <f ca="1">'Model - Absolute - 26 areas'!BZ34-'Model - Absolute - 26 areas'!BW34</f>
        <v>-6.2113503298627961</v>
      </c>
      <c r="CA30" s="145">
        <f ca="1">'Model - Absolute - 26 areas'!CA34-'Model - Absolute - 26 areas'!BX34</f>
        <v>-4.1293262414159244</v>
      </c>
      <c r="CB30" s="143">
        <f ca="1">'Model - Absolute - 26 areas'!CB34-'Model - Absolute - 26 areas'!BY34</f>
        <v>-10.395228947130477</v>
      </c>
      <c r="CC30" s="144">
        <f ca="1">'Model - Absolute - 26 areas'!CC34-'Model - Absolute - 26 areas'!BZ34</f>
        <v>-7.6466973029941414</v>
      </c>
      <c r="CD30" s="145">
        <f ca="1">'Model - Absolute - 26 areas'!CD34-'Model - Absolute - 26 areas'!CA34</f>
        <v>-5.7089560868770377</v>
      </c>
      <c r="CE30" s="143">
        <f ca="1">'Model - Absolute - 26 areas'!CE34-'Model - Absolute - 26 areas'!CB34</f>
        <v>-10.966856836399757</v>
      </c>
      <c r="CF30" s="144">
        <f ca="1">'Model - Absolute - 26 areas'!CF34-'Model - Absolute - 26 areas'!CC34</f>
        <v>-8.5232079038374877</v>
      </c>
      <c r="CG30" s="145">
        <f ca="1">'Model - Absolute - 26 areas'!CG34-'Model - Absolute - 26 areas'!CD34</f>
        <v>-6.7156190433133247</v>
      </c>
      <c r="CH30" s="143">
        <f ca="1">'Model - Absolute - 26 areas'!CH34-'Model - Absolute - 26 areas'!CE34</f>
        <v>-11.360952284512905</v>
      </c>
      <c r="CI30" s="144">
        <f ca="1">'Model - Absolute - 26 areas'!CI34-'Model - Absolute - 26 areas'!CF34</f>
        <v>-9.212332980960241</v>
      </c>
      <c r="CJ30" s="145">
        <f ca="1">'Model - Absolute - 26 areas'!CJ34-'Model - Absolute - 26 areas'!CG34</f>
        <v>-7.5360680389660502</v>
      </c>
      <c r="CK30" s="143">
        <f ca="1">'Model - Absolute - 26 areas'!CK34-'Model - Absolute - 26 areas'!CH34</f>
        <v>-12.087780767295897</v>
      </c>
      <c r="CL30" s="144">
        <f ca="1">'Model - Absolute - 26 areas'!CL34-'Model - Absolute - 26 areas'!CI34</f>
        <v>-10.290665267278598</v>
      </c>
      <c r="CM30" s="145">
        <f ca="1">'Model - Absolute - 26 areas'!CM34-'Model - Absolute - 26 areas'!CJ34</f>
        <v>-8.788404701334855</v>
      </c>
      <c r="CN30" s="143">
        <f ca="1">'Model - Absolute - 26 areas'!CN34-'Model - Absolute - 26 areas'!CK34</f>
        <v>-13.567788124339756</v>
      </c>
      <c r="CO30" s="144">
        <f ca="1">'Model - Absolute - 26 areas'!CO34-'Model - Absolute - 26 areas'!CL34</f>
        <v>-12.170182789872456</v>
      </c>
      <c r="CP30" s="145">
        <f ca="1">'Model - Absolute - 26 areas'!CP34-'Model - Absolute - 26 areas'!CM34</f>
        <v>-10.94032421547729</v>
      </c>
      <c r="CQ30" s="143">
        <f ca="1">'Model - Absolute - 26 areas'!CQ34-'Model - Absolute - 26 areas'!CN34</f>
        <v>-14.12200805640407</v>
      </c>
      <c r="CR30" s="144">
        <f ca="1">'Model - Absolute - 26 areas'!CR34-'Model - Absolute - 26 areas'!CO34</f>
        <v>-13.092224316427973</v>
      </c>
      <c r="CS30" s="145">
        <f ca="1">'Model - Absolute - 26 areas'!CS34-'Model - Absolute - 26 areas'!CP34</f>
        <v>-12.067681647620759</v>
      </c>
    </row>
    <row r="31" spans="2:97" x14ac:dyDescent="0.25">
      <c r="B31" s="65"/>
      <c r="C31" s="66" t="s">
        <v>121</v>
      </c>
      <c r="D31" s="128">
        <f ca="1">'Model - Absolute - 26 areas'!D35</f>
        <v>437.01041365412789</v>
      </c>
      <c r="E31" s="68">
        <f ca="1">'Model - Absolute - 26 areas'!E35-'Model - Absolute - 26 areas'!D35</f>
        <v>-14.635871579761158</v>
      </c>
      <c r="F31" s="176">
        <f ca="1">'Model - Absolute - 26 areas'!F35-'Model - Absolute - 26 areas'!E35</f>
        <v>18.303553718708656</v>
      </c>
      <c r="G31" s="144">
        <f ca="1">'Model - Absolute - 26 areas'!G35-'Model - Absolute - 26 areas'!E35</f>
        <v>9.4064740485598577</v>
      </c>
      <c r="H31" s="145">
        <f ca="1">'Model - Absolute - 26 areas'!H35-'Model - Absolute - 26 areas'!E35</f>
        <v>15.698802807562004</v>
      </c>
      <c r="I31" s="143">
        <f ca="1">'Model - Absolute - 26 areas'!I35-'Model - Absolute - 26 areas'!F35</f>
        <v>2.9037151049985823</v>
      </c>
      <c r="J31" s="144">
        <f ca="1">'Model - Absolute - 26 areas'!J35-'Model - Absolute - 26 areas'!G35</f>
        <v>15.025921160024495</v>
      </c>
      <c r="K31" s="145">
        <f ca="1">'Model - Absolute - 26 areas'!K35-'Model - Absolute - 26 areas'!H35</f>
        <v>17.436332706032204</v>
      </c>
      <c r="L31" s="143">
        <f ca="1">'Model - Absolute - 26 areas'!L35-'Model - Absolute - 26 areas'!I35</f>
        <v>2.9229024569227704</v>
      </c>
      <c r="M31" s="144">
        <f ca="1">'Model - Absolute - 26 areas'!M35-'Model - Absolute - 26 areas'!J35</f>
        <v>18.81283735033918</v>
      </c>
      <c r="N31" s="145">
        <f ca="1">'Model - Absolute - 26 areas'!N35-'Model - Absolute - 26 areas'!K35</f>
        <v>21.474010114953558</v>
      </c>
      <c r="O31" s="143">
        <f ca="1">'Model - Absolute - 26 areas'!O35-'Model - Absolute - 26 areas'!L35</f>
        <v>0.4283195121748804</v>
      </c>
      <c r="P31" s="144">
        <f ca="1">'Model - Absolute - 26 areas'!P35-'Model - Absolute - 26 areas'!M35</f>
        <v>4.9624559385703151</v>
      </c>
      <c r="Q31" s="145">
        <f ca="1">'Model - Absolute - 26 areas'!Q35-'Model - Absolute - 26 areas'!N35</f>
        <v>7.2994470908319613</v>
      </c>
      <c r="R31" s="143">
        <f ca="1">'Model - Absolute - 26 areas'!R35-'Model - Absolute - 26 areas'!O35</f>
        <v>0.42878572689642169</v>
      </c>
      <c r="S31" s="144">
        <f ca="1">'Model - Absolute - 26 areas'!S35-'Model - Absolute - 26 areas'!P35</f>
        <v>4.9140149003021065</v>
      </c>
      <c r="T31" s="145">
        <f ca="1">'Model - Absolute - 26 areas'!T35-'Model - Absolute - 26 areas'!Q35</f>
        <v>7.3063313777693679</v>
      </c>
      <c r="U31" s="143">
        <f ca="1">'Model - Absolute - 26 areas'!U35-'Model - Absolute - 26 areas'!R35</f>
        <v>0.42925249822411615</v>
      </c>
      <c r="V31" s="144">
        <f ca="1">'Model - Absolute - 26 areas'!V35-'Model - Absolute - 26 areas'!S35</f>
        <v>4.8655595151147395</v>
      </c>
      <c r="W31" s="145">
        <f ca="1">'Model - Absolute - 26 areas'!W35-'Model - Absolute - 26 areas'!T35</f>
        <v>7.3128774221545427</v>
      </c>
      <c r="X31" s="143">
        <f ca="1">'Model - Absolute - 26 areas'!X35-'Model - Absolute - 26 areas'!U35</f>
        <v>0.42971982686407273</v>
      </c>
      <c r="Y31" s="144">
        <f ca="1">'Model - Absolute - 26 areas'!Y35-'Model - Absolute - 26 areas'!V35</f>
        <v>4.8170932692228234</v>
      </c>
      <c r="Z31" s="145">
        <f ca="1">'Model - Absolute - 26 areas'!Z35-'Model - Absolute - 26 areas'!W35</f>
        <v>7.3190844316510493</v>
      </c>
      <c r="AA31" s="143">
        <f ca="1">'Model - Absolute - 26 areas'!AA35-'Model - Absolute - 26 areas'!X35</f>
        <v>0.43018771352194562</v>
      </c>
      <c r="AB31" s="144">
        <f ca="1">'Model - Absolute - 26 areas'!AB35-'Model - Absolute - 26 areas'!Y35</f>
        <v>4.768619636704102</v>
      </c>
      <c r="AC31" s="145">
        <f ca="1">'Model - Absolute - 26 areas'!AC35-'Model - Absolute - 26 areas'!Z35</f>
        <v>7.3249516458259905</v>
      </c>
      <c r="AD31" s="143">
        <f ca="1">'Model - Absolute - 26 areas'!AD35-'Model - Absolute - 26 areas'!AA35</f>
        <v>-0.43561089913674778</v>
      </c>
      <c r="AE31" s="144">
        <f ca="1">'Model - Absolute - 26 areas'!AE35-'Model - Absolute - 26 areas'!AB35</f>
        <v>3.810701516280119</v>
      </c>
      <c r="AF31" s="145">
        <f ca="1">'Model - Absolute - 26 areas'!AF35-'Model - Absolute - 26 areas'!AC35</f>
        <v>6.5167711000185591</v>
      </c>
      <c r="AG31" s="143">
        <f ca="1">'Model - Absolute - 26 areas'!AG35-'Model - Absolute - 26 areas'!AD35</f>
        <v>-0.43517764319591379</v>
      </c>
      <c r="AH31" s="144">
        <f ca="1">'Model - Absolute - 26 areas'!AH35-'Model - Absolute - 26 areas'!AE35</f>
        <v>3.7649988207309661</v>
      </c>
      <c r="AI31" s="145">
        <f ca="1">'Model - Absolute - 26 areas'!AI35-'Model - Absolute - 26 areas'!AF35</f>
        <v>6.519736661348702</v>
      </c>
      <c r="AJ31" s="143">
        <f ca="1">'Model - Absolute - 26 areas'!AJ35-'Model - Absolute - 26 areas'!AG35</f>
        <v>-0.43474482956514748</v>
      </c>
      <c r="AK31" s="144">
        <f ca="1">'Model - Absolute - 26 areas'!AK35-'Model - Absolute - 26 areas'!AH35</f>
        <v>3.7193572341288927</v>
      </c>
      <c r="AL31" s="145">
        <f ca="1">'Model - Absolute - 26 areas'!AL35-'Model - Absolute - 26 areas'!AI35</f>
        <v>6.5224058576148991</v>
      </c>
      <c r="AM31" s="143">
        <f ca="1">'Model - Absolute - 26 areas'!AM35-'Model - Absolute - 26 areas'!AJ35</f>
        <v>-0.43431245778072025</v>
      </c>
      <c r="AN31" s="144">
        <f ca="1">'Model - Absolute - 26 areas'!AN35-'Model - Absolute - 26 areas'!AK35</f>
        <v>3.6737797956848226</v>
      </c>
      <c r="AO31" s="145">
        <f ca="1">'Model - Absolute - 26 areas'!AO35-'Model - Absolute - 26 areas'!AL35</f>
        <v>6.5247784584338433</v>
      </c>
      <c r="AP31" s="143">
        <f ca="1">'Model - Absolute - 26 areas'!AP35-'Model - Absolute - 26 areas'!AM35</f>
        <v>-0.43388052737935823</v>
      </c>
      <c r="AQ31" s="144">
        <f ca="1">'Model - Absolute - 26 areas'!AQ35-'Model - Absolute - 26 areas'!AN35</f>
        <v>3.6282695257642672</v>
      </c>
      <c r="AR31" s="145">
        <f ca="1">'Model - Absolute - 26 areas'!AR35-'Model - Absolute - 26 areas'!AO35</f>
        <v>6.5268542644463423</v>
      </c>
      <c r="AS31" s="143">
        <f ca="1">'Model - Absolute - 26 areas'!AS35-'Model - Absolute - 26 areas'!AP35</f>
        <v>-1.2053671433077966</v>
      </c>
      <c r="AT31" s="144">
        <f ca="1">'Model - Absolute - 26 areas'!AT35-'Model - Absolute - 26 areas'!AQ35</f>
        <v>2.7589658896889659</v>
      </c>
      <c r="AU31" s="145">
        <f ca="1">'Model - Absolute - 26 areas'!AU35-'Model - Absolute - 26 areas'!AR35</f>
        <v>5.4956076539941705</v>
      </c>
      <c r="AV31" s="143">
        <f ca="1">'Model - Absolute - 26 areas'!AV35-'Model - Absolute - 26 areas'!AS35</f>
        <v>-1.2021002601209716</v>
      </c>
      <c r="AW31" s="144">
        <f ca="1">'Model - Absolute - 26 areas'!AW35-'Model - Absolute - 26 areas'!AT35</f>
        <v>2.7178145459400866</v>
      </c>
      <c r="AX31" s="145">
        <f ca="1">'Model - Absolute - 26 areas'!AX35-'Model - Absolute - 26 areas'!AU35</f>
        <v>5.4902011001370283</v>
      </c>
      <c r="AY31" s="128">
        <f ca="1">'Model - Absolute - 26 areas'!AY35</f>
        <v>94.354812731732892</v>
      </c>
      <c r="AZ31" s="68">
        <f ca="1">'Model - Absolute - 26 areas'!AZ35-'Model - Absolute - 26 areas'!AY35</f>
        <v>-9.822470781030276</v>
      </c>
      <c r="BA31" s="176">
        <f ca="1">'Model - Absolute - 26 areas'!BA35-'Model - Absolute - 26 areas'!AZ35</f>
        <v>8.6243384636343592</v>
      </c>
      <c r="BB31" s="144">
        <f ca="1">'Model - Absolute - 26 areas'!BB35-'Model - Absolute - 26 areas'!AZ35</f>
        <v>6.7435497079297306</v>
      </c>
      <c r="BC31" s="145">
        <f ca="1">'Model - Absolute - 26 areas'!BC35-'Model - Absolute - 26 areas'!AZ35</f>
        <v>8.0737098971022476</v>
      </c>
      <c r="BD31" s="143">
        <f ca="1">'Model - Absolute - 26 areas'!BD35-'Model - Absolute - 26 areas'!BA35</f>
        <v>-0.61518952312096076</v>
      </c>
      <c r="BE31" s="144">
        <f ca="1">'Model - Absolute - 26 areas'!BE35-'Model - Absolute - 26 areas'!BB35</f>
        <v>1.9384356668929854</v>
      </c>
      <c r="BF31" s="145">
        <f ca="1">'Model - Absolute - 26 areas'!BF35-'Model - Absolute - 26 areas'!BC35</f>
        <v>2.4238696767570502</v>
      </c>
      <c r="BG31" s="143">
        <f ca="1">'Model - Absolute - 26 areas'!BG35-'Model - Absolute - 26 areas'!BD35</f>
        <v>-0.71216791031542925</v>
      </c>
      <c r="BH31" s="144">
        <f ca="1">'Model - Absolute - 26 areas'!BH35-'Model - Absolute - 26 areas'!BE35</f>
        <v>2.546248973475258</v>
      </c>
      <c r="BI31" s="145">
        <f ca="1">'Model - Absolute - 26 areas'!BI35-'Model - Absolute - 26 areas'!BF35</f>
        <v>3.067786751739277</v>
      </c>
      <c r="BJ31" s="143">
        <f ca="1">'Model - Absolute - 26 areas'!BJ35-'Model - Absolute - 26 areas'!BG35</f>
        <v>-1.3058054006434645</v>
      </c>
      <c r="BK31" s="144">
        <f ca="1">'Model - Absolute - 26 areas'!BK35-'Model - Absolute - 26 areas'!BH35</f>
        <v>-0.44706020275633307</v>
      </c>
      <c r="BL31" s="145">
        <f ca="1">'Model - Absolute - 26 areas'!BL35-'Model - Absolute - 26 areas'!BI35</f>
        <v>-9.1588909782132077E-3</v>
      </c>
      <c r="BM31" s="143">
        <f ca="1">'Model - Absolute - 26 areas'!BM35-'Model - Absolute - 26 areas'!BJ35</f>
        <v>-1.3443131876738192</v>
      </c>
      <c r="BN31" s="144">
        <f ca="1">'Model - Absolute - 26 areas'!BN35-'Model - Absolute - 26 areas'!BK35</f>
        <v>-0.52586301460007689</v>
      </c>
      <c r="BO31" s="145">
        <f ca="1">'Model - Absolute - 26 areas'!BO35-'Model - Absolute - 26 areas'!BL35</f>
        <v>-9.2798163804161504E-2</v>
      </c>
      <c r="BP31" s="143">
        <f ca="1">'Model - Absolute - 26 areas'!BP35-'Model - Absolute - 26 areas'!BM35</f>
        <v>-1.4264876519489178</v>
      </c>
      <c r="BQ31" s="144">
        <f ca="1">'Model - Absolute - 26 areas'!BQ35-'Model - Absolute - 26 areas'!BN35</f>
        <v>-0.65211504323511349</v>
      </c>
      <c r="BR31" s="145">
        <f ca="1">'Model - Absolute - 26 areas'!BR35-'Model - Absolute - 26 areas'!BO35</f>
        <v>-0.22686107410740419</v>
      </c>
      <c r="BS31" s="143">
        <f ca="1">'Model - Absolute - 26 areas'!BS35-'Model - Absolute - 26 areas'!BP35</f>
        <v>-1.473985988814178</v>
      </c>
      <c r="BT31" s="144">
        <f ca="1">'Model - Absolute - 26 areas'!BT35-'Model - Absolute - 26 areas'!BQ35</f>
        <v>-0.7426826037142007</v>
      </c>
      <c r="BU31" s="145">
        <f ca="1">'Model - Absolute - 26 areas'!BU35-'Model - Absolute - 26 areas'!BR35</f>
        <v>-0.32552479206286478</v>
      </c>
      <c r="BV31" s="143">
        <f ca="1">'Model - Absolute - 26 areas'!BV35-'Model - Absolute - 26 areas'!BS35</f>
        <v>-1.5482344609546601</v>
      </c>
      <c r="BW31" s="144">
        <f ca="1">'Model - Absolute - 26 areas'!BW35-'Model - Absolute - 26 areas'!BT35</f>
        <v>-0.86325375169693075</v>
      </c>
      <c r="BX31" s="145">
        <f ca="1">'Model - Absolute - 26 areas'!BX35-'Model - Absolute - 26 areas'!BU35</f>
        <v>-0.45697350454908303</v>
      </c>
      <c r="BY31" s="143">
        <f ca="1">'Model - Absolute - 26 areas'!BY35-'Model - Absolute - 26 areas'!BV35</f>
        <v>-1.826702394132397</v>
      </c>
      <c r="BZ31" s="144">
        <f ca="1">'Model - Absolute - 26 areas'!BZ35-'Model - Absolute - 26 areas'!BW35</f>
        <v>-1.202010967552269</v>
      </c>
      <c r="CA31" s="145">
        <f ca="1">'Model - Absolute - 26 areas'!CA35-'Model - Absolute - 26 areas'!BX35</f>
        <v>-0.79333072744712752</v>
      </c>
      <c r="CB31" s="143">
        <f ca="1">'Model - Absolute - 26 areas'!CB35-'Model - Absolute - 26 areas'!BY35</f>
        <v>-2.0546780698883254</v>
      </c>
      <c r="CC31" s="144">
        <f ca="1">'Model - Absolute - 26 areas'!CC35-'Model - Absolute - 26 areas'!BZ35</f>
        <v>-1.4971042682370665</v>
      </c>
      <c r="CD31" s="145">
        <f ca="1">'Model - Absolute - 26 areas'!CD35-'Model - Absolute - 26 areas'!CA35</f>
        <v>-1.1156954858149817</v>
      </c>
      <c r="CE31" s="143">
        <f ca="1">'Model - Absolute - 26 areas'!CE35-'Model - Absolute - 26 areas'!CB35</f>
        <v>-2.1759108187441427</v>
      </c>
      <c r="CF31" s="144">
        <f ca="1">'Model - Absolute - 26 areas'!CF35-'Model - Absolute - 26 areas'!CC35</f>
        <v>-1.6785664577104598</v>
      </c>
      <c r="CG31" s="145">
        <f ca="1">'Model - Absolute - 26 areas'!CG35-'Model - Absolute - 26 areas'!CD35</f>
        <v>-1.3218519193449225</v>
      </c>
      <c r="CH31" s="143">
        <f ca="1">'Model - Absolute - 26 areas'!CH35-'Model - Absolute - 26 areas'!CE35</f>
        <v>-2.2610027974054105</v>
      </c>
      <c r="CI31" s="144">
        <f ca="1">'Model - Absolute - 26 areas'!CI35-'Model - Absolute - 26 areas'!CF35</f>
        <v>-1.8220709306168885</v>
      </c>
      <c r="CJ31" s="145">
        <f ca="1">'Model - Absolute - 26 areas'!CJ35-'Model - Absolute - 26 areas'!CG35</f>
        <v>-1.4903649339049565</v>
      </c>
      <c r="CK31" s="143">
        <f ca="1">'Model - Absolute - 26 areas'!CK35-'Model - Absolute - 26 areas'!CH35</f>
        <v>-2.4147314327056648</v>
      </c>
      <c r="CL31" s="144">
        <f ca="1">'Model - Absolute - 26 areas'!CL35-'Model - Absolute - 26 areas'!CI35</f>
        <v>-2.0455639803214609</v>
      </c>
      <c r="CM31" s="145">
        <f ca="1">'Model - Absolute - 26 areas'!CM35-'Model - Absolute - 26 areas'!CJ35</f>
        <v>-1.7471415020357881</v>
      </c>
      <c r="CN31" s="143">
        <f ca="1">'Model - Absolute - 26 areas'!CN35-'Model - Absolute - 26 areas'!CK35</f>
        <v>-2.7096455947865792</v>
      </c>
      <c r="CO31" s="144">
        <f ca="1">'Model - Absolute - 26 areas'!CO35-'Model - Absolute - 26 areas'!CL35</f>
        <v>-2.4248140347350642</v>
      </c>
      <c r="CP31" s="145">
        <f ca="1">'Model - Absolute - 26 areas'!CP35-'Model - Absolute - 26 areas'!CM35</f>
        <v>-2.1986889173864768</v>
      </c>
      <c r="CQ31" s="143">
        <f ca="1">'Model - Absolute - 26 areas'!CQ35-'Model - Absolute - 26 areas'!CN35</f>
        <v>-2.8301347004501878</v>
      </c>
      <c r="CR31" s="144">
        <f ca="1">'Model - Absolute - 26 areas'!CR35-'Model - Absolute - 26 areas'!CO35</f>
        <v>-2.6180557102290436</v>
      </c>
      <c r="CS31" s="145">
        <f ca="1">'Model - Absolute - 26 areas'!CS35-'Model - Absolute - 26 areas'!CP35</f>
        <v>-2.4303293124334289</v>
      </c>
    </row>
    <row r="32" spans="2:97" x14ac:dyDescent="0.25">
      <c r="B32" s="65"/>
      <c r="C32" s="66" t="s">
        <v>11</v>
      </c>
      <c r="D32" s="128">
        <f ca="1">'Model - Absolute - 26 areas'!D36</f>
        <v>1030.199999999998</v>
      </c>
      <c r="E32" s="68">
        <f ca="1">'Model - Absolute - 26 areas'!E36-'Model - Absolute - 26 areas'!D36</f>
        <v>-39.16168492557199</v>
      </c>
      <c r="F32" s="176">
        <f ca="1">'Model - Absolute - 26 areas'!F36-'Model - Absolute - 26 areas'!E36</f>
        <v>37.500832929399166</v>
      </c>
      <c r="G32" s="144">
        <f ca="1">'Model - Absolute - 26 areas'!G36-'Model - Absolute - 26 areas'!E36</f>
        <v>17.334182448893785</v>
      </c>
      <c r="H32" s="145">
        <f ca="1">'Model - Absolute - 26 areas'!H36-'Model - Absolute - 26 areas'!E36</f>
        <v>32.589834910565401</v>
      </c>
      <c r="I32" s="143">
        <f ca="1">'Model - Absolute - 26 areas'!I36-'Model - Absolute - 26 areas'!F36</f>
        <v>1.7377720784152189</v>
      </c>
      <c r="J32" s="144">
        <f ca="1">'Model - Absolute - 26 areas'!J36-'Model - Absolute - 26 areas'!G36</f>
        <v>30.216863967015001</v>
      </c>
      <c r="K32" s="145">
        <f ca="1">'Model - Absolute - 26 areas'!K36-'Model - Absolute - 26 areas'!H36</f>
        <v>35.96371640957625</v>
      </c>
      <c r="L32" s="143">
        <f ca="1">'Model - Absolute - 26 areas'!L36-'Model - Absolute - 26 areas'!I36</f>
        <v>1.7455069073218965</v>
      </c>
      <c r="M32" s="144">
        <f ca="1">'Model - Absolute - 26 areas'!M36-'Model - Absolute - 26 areas'!J36</f>
        <v>38.678397582202251</v>
      </c>
      <c r="N32" s="145">
        <f ca="1">'Model - Absolute - 26 areas'!N36-'Model - Absolute - 26 areas'!K36</f>
        <v>44.974497506559828</v>
      </c>
      <c r="O32" s="143">
        <f ca="1">'Model - Absolute - 26 areas'!O36-'Model - Absolute - 26 areas'!L36</f>
        <v>-1.303798550059355</v>
      </c>
      <c r="P32" s="144">
        <f ca="1">'Model - Absolute - 26 areas'!P36-'Model - Absolute - 26 areas'!M36</f>
        <v>9.688014220409741</v>
      </c>
      <c r="Q32" s="145">
        <f ca="1">'Model - Absolute - 26 areas'!Q36-'Model - Absolute - 26 areas'!N36</f>
        <v>15.537767797777406</v>
      </c>
      <c r="R32" s="143">
        <f ca="1">'Model - Absolute - 26 areas'!R36-'Model - Absolute - 26 areas'!O36</f>
        <v>-1.3005101300823299</v>
      </c>
      <c r="S32" s="144">
        <f ca="1">'Model - Absolute - 26 areas'!S36-'Model - Absolute - 26 areas'!P36</f>
        <v>9.5427671767690754</v>
      </c>
      <c r="T32" s="145">
        <f ca="1">'Model - Absolute - 26 areas'!T36-'Model - Absolute - 26 areas'!Q36</f>
        <v>15.515125042080854</v>
      </c>
      <c r="U32" s="143">
        <f ca="1">'Model - Absolute - 26 areas'!U36-'Model - Absolute - 26 areas'!R36</f>
        <v>-1.2972341526819946</v>
      </c>
      <c r="V32" s="144">
        <f ca="1">'Model - Absolute - 26 areas'!V36-'Model - Absolute - 26 areas'!S36</f>
        <v>9.3981567845426071</v>
      </c>
      <c r="W32" s="145">
        <f ca="1">'Model - Absolute - 26 areas'!W36-'Model - Absolute - 26 areas'!T36</f>
        <v>15.491753136908756</v>
      </c>
      <c r="X32" s="143">
        <f ca="1">'Model - Absolute - 26 areas'!X36-'Model - Absolute - 26 areas'!U36</f>
        <v>-1.2939705643411799</v>
      </c>
      <c r="Y32" s="144">
        <f ca="1">'Model - Absolute - 26 areas'!Y36-'Model - Absolute - 26 areas'!V36</f>
        <v>9.2541881071715579</v>
      </c>
      <c r="Z32" s="145">
        <f ca="1">'Model - Absolute - 26 areas'!Z36-'Model - Absolute - 26 areas'!W36</f>
        <v>15.46765384641958</v>
      </c>
      <c r="AA32" s="143">
        <f ca="1">'Model - Absolute - 26 areas'!AA36-'Model - Absolute - 26 areas'!X36</f>
        <v>-1.2907193117803217</v>
      </c>
      <c r="AB32" s="144">
        <f ca="1">'Model - Absolute - 26 areas'!AB36-'Model - Absolute - 26 areas'!Y36</f>
        <v>9.1108661317584847</v>
      </c>
      <c r="AC32" s="145">
        <f ca="1">'Model - Absolute - 26 areas'!AC36-'Model - Absolute - 26 areas'!Z36</f>
        <v>15.442829002156259</v>
      </c>
      <c r="AD32" s="143">
        <f ca="1">'Model - Absolute - 26 areas'!AD36-'Model - Absolute - 26 areas'!AA36</f>
        <v>-2.5685541611696863</v>
      </c>
      <c r="AE32" s="144">
        <f ca="1">'Model - Absolute - 26 areas'!AE36-'Model - Absolute - 26 areas'!AB36</f>
        <v>7.3447456024314306</v>
      </c>
      <c r="AF32" s="145">
        <f ca="1">'Model - Absolute - 26 areas'!AF36-'Model - Absolute - 26 areas'!AC36</f>
        <v>13.834558296843852</v>
      </c>
      <c r="AG32" s="143">
        <f ca="1">'Model - Absolute - 26 areas'!AG36-'Model - Absolute - 26 areas'!AD36</f>
        <v>-2.5608744500312923</v>
      </c>
      <c r="AH32" s="144">
        <f ca="1">'Model - Absolute - 26 areas'!AH36-'Model - Absolute - 26 areas'!AE36</f>
        <v>7.2214680777140074</v>
      </c>
      <c r="AI32" s="145">
        <f ca="1">'Model - Absolute - 26 areas'!AI36-'Model - Absolute - 26 areas'!AF36</f>
        <v>13.814305582610359</v>
      </c>
      <c r="AJ32" s="143">
        <f ca="1">'Model - Absolute - 26 areas'!AJ36-'Model - Absolute - 26 areas'!AG36</f>
        <v>-2.5532232934083368</v>
      </c>
      <c r="AK32" s="144">
        <f ca="1">'Model - Absolute - 26 areas'!AK36-'Model - Absolute - 26 areas'!AH36</f>
        <v>7.098775256547242</v>
      </c>
      <c r="AL32" s="145">
        <f ca="1">'Model - Absolute - 26 areas'!AL36-'Model - Absolute - 26 areas'!AI36</f>
        <v>13.79342655435039</v>
      </c>
      <c r="AM32" s="143">
        <f ca="1">'Model - Absolute - 26 areas'!AM36-'Model - Absolute - 26 areas'!AJ36</f>
        <v>-2.5456005639048271</v>
      </c>
      <c r="AN32" s="144">
        <f ca="1">'Model - Absolute - 26 areas'!AN36-'Model - Absolute - 26 areas'!AK36</f>
        <v>6.9766715285595637</v>
      </c>
      <c r="AO32" s="145">
        <f ca="1">'Model - Absolute - 26 areas'!AO36-'Model - Absolute - 26 areas'!AL36</f>
        <v>13.771923147342477</v>
      </c>
      <c r="AP32" s="143">
        <f ca="1">'Model - Absolute - 26 areas'!AP36-'Model - Absolute - 26 areas'!AM36</f>
        <v>-2.5380061347592573</v>
      </c>
      <c r="AQ32" s="144">
        <f ca="1">'Model - Absolute - 26 areas'!AQ36-'Model - Absolute - 26 areas'!AN36</f>
        <v>6.8551612110829865</v>
      </c>
      <c r="AR32" s="145">
        <f ca="1">'Model - Absolute - 26 areas'!AR36-'Model - Absolute - 26 areas'!AO36</f>
        <v>13.749797359202148</v>
      </c>
      <c r="AS32" s="143">
        <f ca="1">'Model - Absolute - 26 areas'!AS36-'Model - Absolute - 26 areas'!AP36</f>
        <v>-4.2577393823473813</v>
      </c>
      <c r="AT32" s="144">
        <f ca="1">'Model - Absolute - 26 areas'!AT36-'Model - Absolute - 26 areas'!AQ36</f>
        <v>5.0236252665142729</v>
      </c>
      <c r="AU32" s="145">
        <f ca="1">'Model - Absolute - 26 areas'!AU36-'Model - Absolute - 26 areas'!AR36</f>
        <v>11.812699282968424</v>
      </c>
      <c r="AV32" s="143">
        <f ca="1">'Model - Absolute - 26 areas'!AV36-'Model - Absolute - 26 areas'!AS36</f>
        <v>-4.2387472609074166</v>
      </c>
      <c r="AW32" s="144">
        <f ca="1">'Model - Absolute - 26 areas'!AW36-'Model - Absolute - 26 areas'!AT36</f>
        <v>4.9186984308039428</v>
      </c>
      <c r="AX32" s="145">
        <f ca="1">'Model - Absolute - 26 areas'!AX36-'Model - Absolute - 26 areas'!AU36</f>
        <v>11.786277841069477</v>
      </c>
      <c r="AY32" s="128">
        <f ca="1">'Model - Absolute - 26 areas'!AY36</f>
        <v>222.430232871209</v>
      </c>
      <c r="AZ32" s="68">
        <f ca="1">'Model - Absolute - 26 areas'!AZ36-'Model - Absolute - 26 areas'!AY36</f>
        <v>-24.087810705600702</v>
      </c>
      <c r="BA32" s="176">
        <f ca="1">'Model - Absolute - 26 areas'!BA36-'Model - Absolute - 26 areas'!AZ36</f>
        <v>19.084524212996769</v>
      </c>
      <c r="BB32" s="144">
        <f ca="1">'Model - Absolute - 26 areas'!BB36-'Model - Absolute - 26 areas'!AZ36</f>
        <v>14.821416443913932</v>
      </c>
      <c r="BC32" s="145">
        <f ca="1">'Model - Absolute - 26 areas'!BC36-'Model - Absolute - 26 areas'!AZ36</f>
        <v>18.046368976048569</v>
      </c>
      <c r="BD32" s="143">
        <f ca="1">'Model - Absolute - 26 areas'!BD36-'Model - Absolute - 26 areas'!BA36</f>
        <v>-2.4871993628539997</v>
      </c>
      <c r="BE32" s="144">
        <f ca="1">'Model - Absolute - 26 areas'!BE36-'Model - Absolute - 26 areas'!BB36</f>
        <v>3.5100771704834131</v>
      </c>
      <c r="BF32" s="145">
        <f ca="1">'Model - Absolute - 26 areas'!BF36-'Model - Absolute - 26 areas'!BC36</f>
        <v>4.6667360311892025</v>
      </c>
      <c r="BG32" s="143">
        <f ca="1">'Model - Absolute - 26 areas'!BG36-'Model - Absolute - 26 areas'!BD36</f>
        <v>-2.6913251358012644</v>
      </c>
      <c r="BH32" s="144">
        <f ca="1">'Model - Absolute - 26 areas'!BH36-'Model - Absolute - 26 areas'!BE36</f>
        <v>4.8797790096217284</v>
      </c>
      <c r="BI32" s="145">
        <f ca="1">'Model - Absolute - 26 areas'!BI36-'Model - Absolute - 26 areas'!BF36</f>
        <v>6.1124698285018439</v>
      </c>
      <c r="BJ32" s="143">
        <f ca="1">'Model - Absolute - 26 areas'!BJ36-'Model - Absolute - 26 areas'!BG36</f>
        <v>-3.4827477849408979</v>
      </c>
      <c r="BK32" s="144">
        <f ca="1">'Model - Absolute - 26 areas'!BK36-'Model - Absolute - 26 areas'!BH36</f>
        <v>-1.3975353278383409</v>
      </c>
      <c r="BL32" s="145">
        <f ca="1">'Model - Absolute - 26 areas'!BL36-'Model - Absolute - 26 areas'!BI36</f>
        <v>-0.29784285971112467</v>
      </c>
      <c r="BM32" s="143">
        <f ca="1">'Model - Absolute - 26 areas'!BM36-'Model - Absolute - 26 areas'!BJ36</f>
        <v>-3.5566353204119707</v>
      </c>
      <c r="BN32" s="144">
        <f ca="1">'Model - Absolute - 26 areas'!BN36-'Model - Absolute - 26 areas'!BK36</f>
        <v>-1.5749945245838148</v>
      </c>
      <c r="BO32" s="145">
        <f ca="1">'Model - Absolute - 26 areas'!BO36-'Model - Absolute - 26 areas'!BL36</f>
        <v>-0.49048202895559712</v>
      </c>
      <c r="BP32" s="143">
        <f ca="1">'Model - Absolute - 26 areas'!BP36-'Model - Absolute - 26 areas'!BM36</f>
        <v>-3.7302542547020607</v>
      </c>
      <c r="BQ32" s="144">
        <f ca="1">'Model - Absolute - 26 areas'!BQ36-'Model - Absolute - 26 areas'!BN36</f>
        <v>-1.8608105499815224</v>
      </c>
      <c r="BR32" s="145">
        <f ca="1">'Model - Absolute - 26 areas'!BR36-'Model - Absolute - 26 areas'!BO36</f>
        <v>-0.79875970091691784</v>
      </c>
      <c r="BS32" s="143">
        <f ca="1">'Model - Absolute - 26 areas'!BS36-'Model - Absolute - 26 areas'!BP36</f>
        <v>-3.8232437653379918</v>
      </c>
      <c r="BT32" s="144">
        <f ca="1">'Model - Absolute - 26 areas'!BT36-'Model - Absolute - 26 areas'!BQ36</f>
        <v>-2.0631922586011626</v>
      </c>
      <c r="BU32" s="145">
        <f ca="1">'Model - Absolute - 26 areas'!BU36-'Model - Absolute - 26 areas'!BR36</f>
        <v>-1.0243356811630235</v>
      </c>
      <c r="BV32" s="143">
        <f ca="1">'Model - Absolute - 26 areas'!BV36-'Model - Absolute - 26 areas'!BS36</f>
        <v>-3.9767239369418519</v>
      </c>
      <c r="BW32" s="144">
        <f ca="1">'Model - Absolute - 26 areas'!BW36-'Model - Absolute - 26 areas'!BT36</f>
        <v>-2.3334167192833775</v>
      </c>
      <c r="BX32" s="145">
        <f ca="1">'Model - Absolute - 26 areas'!BX36-'Model - Absolute - 26 areas'!BU36</f>
        <v>-1.3245489962283727</v>
      </c>
      <c r="BY32" s="143">
        <f ca="1">'Model - Absolute - 26 areas'!BY36-'Model - Absolute - 26 areas'!BV36</f>
        <v>-4.4664325383071173</v>
      </c>
      <c r="BZ32" s="144">
        <f ca="1">'Model - Absolute - 26 areas'!BZ36-'Model - Absolute - 26 areas'!BW36</f>
        <v>-3.0170625934322572</v>
      </c>
      <c r="CA32" s="145">
        <f ca="1">'Model - Absolute - 26 areas'!CA36-'Model - Absolute - 26 areas'!BX36</f>
        <v>-2.0414780093215938</v>
      </c>
      <c r="CB32" s="143">
        <f ca="1">'Model - Absolute - 26 areas'!CB36-'Model - Absolute - 26 areas'!BY36</f>
        <v>-4.9724678786795664</v>
      </c>
      <c r="CC32" s="144">
        <f ca="1">'Model - Absolute - 26 areas'!CC36-'Model - Absolute - 26 areas'!BZ36</f>
        <v>-3.6851834713916958</v>
      </c>
      <c r="CD32" s="145">
        <f ca="1">'Model - Absolute - 26 areas'!CD36-'Model - Absolute - 26 areas'!CA36</f>
        <v>-2.7780765117979627</v>
      </c>
      <c r="CE32" s="143">
        <f ca="1">'Model - Absolute - 26 areas'!CE36-'Model - Absolute - 26 areas'!CB36</f>
        <v>-5.2332868352200705</v>
      </c>
      <c r="CF32" s="144">
        <f ca="1">'Model - Absolute - 26 areas'!CF36-'Model - Absolute - 26 areas'!CC36</f>
        <v>-4.0910482597848556</v>
      </c>
      <c r="CG32" s="145">
        <f ca="1">'Model - Absolute - 26 areas'!CG36-'Model - Absolute - 26 areas'!CD36</f>
        <v>-3.2458317457326018</v>
      </c>
      <c r="CH32" s="143">
        <f ca="1">'Model - Absolute - 26 areas'!CH36-'Model - Absolute - 26 areas'!CE36</f>
        <v>-5.4107845273083228</v>
      </c>
      <c r="CI32" s="144">
        <f ca="1">'Model - Absolute - 26 areas'!CI36-'Model - Absolute - 26 areas'!CF36</f>
        <v>-4.4087367711110517</v>
      </c>
      <c r="CJ32" s="145">
        <f ca="1">'Model - Absolute - 26 areas'!CJ36-'Model - Absolute - 26 areas'!CG36</f>
        <v>-3.6259166264959219</v>
      </c>
      <c r="CK32" s="143">
        <f ca="1">'Model - Absolute - 26 areas'!CK36-'Model - Absolute - 26 areas'!CH36</f>
        <v>-5.7431418194216803</v>
      </c>
      <c r="CL32" s="144">
        <f ca="1">'Model - Absolute - 26 areas'!CL36-'Model - Absolute - 26 areas'!CI36</f>
        <v>-4.9076637875766949</v>
      </c>
      <c r="CM32" s="145">
        <f ca="1">'Model - Absolute - 26 areas'!CM36-'Model - Absolute - 26 areas'!CJ36</f>
        <v>-4.2070638774227405</v>
      </c>
      <c r="CN32" s="143">
        <f ca="1">'Model - Absolute - 26 areas'!CN36-'Model - Absolute - 26 areas'!CK36</f>
        <v>-6.3903617927372238</v>
      </c>
      <c r="CO32" s="144">
        <f ca="1">'Model - Absolute - 26 areas'!CO36-'Model - Absolute - 26 areas'!CL36</f>
        <v>-5.7329532208727585</v>
      </c>
      <c r="CP32" s="145">
        <f ca="1">'Model - Absolute - 26 areas'!CP36-'Model - Absolute - 26 areas'!CM36</f>
        <v>-5.1602461593025168</v>
      </c>
      <c r="CQ32" s="143">
        <f ca="1">'Model - Absolute - 26 areas'!CQ36-'Model - Absolute - 26 areas'!CN36</f>
        <v>-6.6437897566140407</v>
      </c>
      <c r="CR32" s="144">
        <f ca="1">'Model - Absolute - 26 areas'!CR36-'Model - Absolute - 26 areas'!CO36</f>
        <v>-6.160290344265718</v>
      </c>
      <c r="CS32" s="145">
        <f ca="1">'Model - Absolute - 26 areas'!CS36-'Model - Absolute - 26 areas'!CP36</f>
        <v>-5.6837799483414813</v>
      </c>
    </row>
    <row r="33" spans="2:97" ht="15.75" thickBot="1" x14ac:dyDescent="0.3">
      <c r="B33" s="73"/>
      <c r="C33" s="74" t="s">
        <v>16</v>
      </c>
      <c r="D33" s="129">
        <f ca="1">'Model - Absolute - 26 areas'!D37</f>
        <v>464.02406207384547</v>
      </c>
      <c r="E33" s="76">
        <f ca="1">'Model - Absolute - 26 areas'!E37-'Model - Absolute - 26 areas'!D37</f>
        <v>-20.518718013380294</v>
      </c>
      <c r="F33" s="177">
        <f ca="1">'Model - Absolute - 26 areas'!F37-'Model - Absolute - 26 areas'!E37</f>
        <v>13.779958069757129</v>
      </c>
      <c r="G33" s="147">
        <f ca="1">'Model - Absolute - 26 areas'!G37-'Model - Absolute - 26 areas'!E37</f>
        <v>4.8528710808884625</v>
      </c>
      <c r="H33" s="148">
        <f ca="1">'Model - Absolute - 26 areas'!H37-'Model - Absolute - 26 areas'!E37</f>
        <v>12.171865202435583</v>
      </c>
      <c r="I33" s="146">
        <f ca="1">'Model - Absolute - 26 areas'!I37-'Model - Absolute - 26 areas'!F37</f>
        <v>-2.1843667257383572</v>
      </c>
      <c r="J33" s="147">
        <f ca="1">'Model - Absolute - 26 areas'!J37-'Model - Absolute - 26 areas'!G37</f>
        <v>10.469861510015903</v>
      </c>
      <c r="K33" s="148">
        <f ca="1">'Model - Absolute - 26 areas'!K37-'Model - Absolute - 26 areas'!H37</f>
        <v>13.162544548365929</v>
      </c>
      <c r="L33" s="146">
        <f ca="1">'Model - Absolute - 26 areas'!L37-'Model - Absolute - 26 areas'!I37</f>
        <v>-2.1664002481063562</v>
      </c>
      <c r="M33" s="147">
        <f ca="1">'Model - Absolute - 26 areas'!M37-'Model - Absolute - 26 areas'!J37</f>
        <v>14.03780528884721</v>
      </c>
      <c r="N33" s="148">
        <f ca="1">'Model - Absolute - 26 areas'!N37-'Model - Absolute - 26 areas'!K37</f>
        <v>16.956100537606687</v>
      </c>
      <c r="O33" s="146">
        <f ca="1">'Model - Absolute - 26 areas'!O37-'Model - Absolute - 26 areas'!L37</f>
        <v>-2.0532149256179082</v>
      </c>
      <c r="P33" s="147">
        <f ca="1">'Model - Absolute - 26 areas'!P37-'Model - Absolute - 26 areas'!M37</f>
        <v>2.7852661638686982</v>
      </c>
      <c r="Q33" s="148">
        <f ca="1">'Model - Absolute - 26 areas'!Q37-'Model - Absolute - 26 areas'!N37</f>
        <v>5.6706671117351561</v>
      </c>
      <c r="R33" s="146">
        <f ca="1">'Model - Absolute - 26 areas'!R37-'Model - Absolute - 26 areas'!O37</f>
        <v>-2.0435601616882764</v>
      </c>
      <c r="S33" s="147">
        <f ca="1">'Model - Absolute - 26 areas'!S37-'Model - Absolute - 26 areas'!P37</f>
        <v>2.7003762689181485</v>
      </c>
      <c r="T33" s="148">
        <f ca="1">'Model - Absolute - 26 areas'!T37-'Model - Absolute - 26 areas'!Q37</f>
        <v>5.6316282551541121</v>
      </c>
      <c r="U33" s="146">
        <f ca="1">'Model - Absolute - 26 areas'!U37-'Model - Absolute - 26 areas'!R37</f>
        <v>-2.0339525403365428</v>
      </c>
      <c r="V33" s="147">
        <f ca="1">'Model - Absolute - 26 areas'!V37-'Model - Absolute - 26 areas'!S37</f>
        <v>2.6164566091708821</v>
      </c>
      <c r="W33" s="148">
        <f ca="1">'Model - Absolute - 26 areas'!W37-'Model - Absolute - 26 areas'!T37</f>
        <v>5.5924606920993369</v>
      </c>
      <c r="X33" s="146">
        <f ca="1">'Model - Absolute - 26 areas'!X37-'Model - Absolute - 26 areas'!U37</f>
        <v>-2.0243918228799203</v>
      </c>
      <c r="Y33" s="147">
        <f ca="1">'Model - Absolute - 26 areas'!Y37-'Model - Absolute - 26 areas'!V37</f>
        <v>2.5335018621511267</v>
      </c>
      <c r="Z33" s="148">
        <f ca="1">'Model - Absolute - 26 areas'!Z37-'Model - Absolute - 26 areas'!W37</f>
        <v>5.5531673518778462</v>
      </c>
      <c r="AA33" s="146">
        <f ca="1">'Model - Absolute - 26 areas'!AA37-'Model - Absolute - 26 areas'!X37</f>
        <v>-2.0148777718844713</v>
      </c>
      <c r="AB33" s="147">
        <f ca="1">'Model - Absolute - 26 areas'!AB37-'Model - Absolute - 26 areas'!Y37</f>
        <v>2.4515066848479705</v>
      </c>
      <c r="AC33" s="148">
        <f ca="1">'Model - Absolute - 26 areas'!AC37-'Model - Absolute - 26 areas'!Z37</f>
        <v>5.5137511675383166</v>
      </c>
      <c r="AD33" s="146">
        <f ca="1">'Model - Absolute - 26 areas'!AD37-'Model - Absolute - 26 areas'!AA37</f>
        <v>-2.8867928576268014</v>
      </c>
      <c r="AE33" s="147">
        <f ca="1">'Model - Absolute - 26 areas'!AE37-'Model - Absolute - 26 areas'!AB37</f>
        <v>1.4914311072000146</v>
      </c>
      <c r="AF33" s="148">
        <f ca="1">'Model - Absolute - 26 areas'!AF37-'Model - Absolute - 26 areas'!AC37</f>
        <v>4.6293514269872276</v>
      </c>
      <c r="AG33" s="146">
        <f ca="1">'Model - Absolute - 26 areas'!AG37-'Model - Absolute - 26 areas'!AD37</f>
        <v>-2.8672420792861431</v>
      </c>
      <c r="AH33" s="147">
        <f ca="1">'Model - Absolute - 26 areas'!AH37-'Model - Absolute - 26 areas'!AE37</f>
        <v>1.4222040994519602</v>
      </c>
      <c r="AI33" s="148">
        <f ca="1">'Model - Absolute - 26 areas'!AI37-'Model - Absolute - 26 areas'!AF37</f>
        <v>4.5922135524473333</v>
      </c>
      <c r="AJ33" s="146">
        <f ca="1">'Model - Absolute - 26 areas'!AJ37-'Model - Absolute - 26 areas'!AG37</f>
        <v>-2.8478276432292091</v>
      </c>
      <c r="AK33" s="147">
        <f ca="1">'Model - Absolute - 26 areas'!AK37-'Model - Absolute - 26 areas'!AH37</f>
        <v>1.3538650578607871</v>
      </c>
      <c r="AL33" s="148">
        <f ca="1">'Model - Absolute - 26 areas'!AL37-'Model - Absolute - 26 areas'!AI37</f>
        <v>4.5549915118770059</v>
      </c>
      <c r="AM33" s="146">
        <f ca="1">'Model - Absolute - 26 areas'!AM37-'Model - Absolute - 26 areas'!AJ37</f>
        <v>-2.8285485776578412</v>
      </c>
      <c r="AN33" s="147">
        <f ca="1">'Model - Absolute - 26 areas'!AN37-'Model - Absolute - 26 areas'!AK37</f>
        <v>1.2864084510931661</v>
      </c>
      <c r="AO33" s="148">
        <f ca="1">'Model - Absolute - 26 areas'!AO37-'Model - Absolute - 26 areas'!AL37</f>
        <v>4.5176882713128634</v>
      </c>
      <c r="AP33" s="146">
        <f ca="1">'Model - Absolute - 26 areas'!AP37-'Model - Absolute - 26 areas'!AM37</f>
        <v>-2.8094039178129151</v>
      </c>
      <c r="AQ33" s="147">
        <f ca="1">'Model - Absolute - 26 areas'!AQ37-'Model - Absolute - 26 areas'!AN37</f>
        <v>1.2198287311773015</v>
      </c>
      <c r="AR33" s="148">
        <f ca="1">'Model - Absolute - 26 areas'!AR37-'Model - Absolute - 26 areas'!AO37</f>
        <v>4.4803067961116767</v>
      </c>
      <c r="AS33" s="146">
        <f ca="1">'Model - Absolute - 26 areas'!AS37-'Model - Absolute - 26 areas'!AP37</f>
        <v>-3.698215565794726</v>
      </c>
      <c r="AT33" s="147">
        <f ca="1">'Model - Absolute - 26 areas'!AT37-'Model - Absolute - 26 areas'!AQ37</f>
        <v>0.19078025048918335</v>
      </c>
      <c r="AU33" s="148">
        <f ca="1">'Model - Absolute - 26 areas'!AU37-'Model - Absolute - 26 areas'!AR37</f>
        <v>3.4197710578324632</v>
      </c>
      <c r="AV33" s="146">
        <f ca="1">'Model - Absolute - 26 areas'!AV37-'Model - Absolute - 26 areas'!AS37</f>
        <v>-3.6657905230335928</v>
      </c>
      <c r="AW33" s="147">
        <f ca="1">'Model - Absolute - 26 areas'!AW37-'Model - Absolute - 26 areas'!AT37</f>
        <v>0.13726208263983608</v>
      </c>
      <c r="AX33" s="148">
        <f ca="1">'Model - Absolute - 26 areas'!AX37-'Model - Absolute - 26 areas'!AU37</f>
        <v>3.3828526205478511</v>
      </c>
      <c r="AY33" s="129">
        <f ca="1">'Model - Absolute - 26 areas'!AY37</f>
        <v>100.18732302944088</v>
      </c>
      <c r="AZ33" s="76">
        <f ca="1">'Model - Absolute - 26 areas'!AZ37-'Model - Absolute - 26 areas'!AY37</f>
        <v>-11.425947362811897</v>
      </c>
      <c r="BA33" s="177">
        <f ca="1">'Model - Absolute - 26 areas'!BA37-'Model - Absolute - 26 areas'!AZ37</f>
        <v>7.9059675832190948</v>
      </c>
      <c r="BB33" s="147">
        <f ca="1">'Model - Absolute - 26 areas'!BB37-'Model - Absolute - 26 areas'!AZ37</f>
        <v>6.0188354620811424</v>
      </c>
      <c r="BC33" s="148">
        <f ca="1">'Model - Absolute - 26 areas'!BC37-'Model - Absolute - 26 areas'!AZ37</f>
        <v>7.5660264907351262</v>
      </c>
      <c r="BD33" s="146">
        <f ca="1">'Model - Absolute - 26 areas'!BD37-'Model - Absolute - 26 areas'!BA37</f>
        <v>-1.722694858944422</v>
      </c>
      <c r="BE33" s="147">
        <f ca="1">'Model - Absolute - 26 areas'!BE37-'Model - Absolute - 26 areas'!BB37</f>
        <v>0.94200568198652945</v>
      </c>
      <c r="BF33" s="148">
        <f ca="1">'Model - Absolute - 26 areas'!BF37-'Model - Absolute - 26 areas'!BC37</f>
        <v>1.4834835480796897</v>
      </c>
      <c r="BG33" s="146">
        <f ca="1">'Model - Absolute - 26 areas'!BG37-'Model - Absolute - 26 areas'!BD37</f>
        <v>-1.7929515016246285</v>
      </c>
      <c r="BH33" s="147">
        <f ca="1">'Model - Absolute - 26 areas'!BH37-'Model - Absolute - 26 areas'!BE37</f>
        <v>1.5286128010679363</v>
      </c>
      <c r="BI33" s="148">
        <f ca="1">'Model - Absolute - 26 areas'!BI37-'Model - Absolute - 26 areas'!BF37</f>
        <v>2.0991557285813229</v>
      </c>
      <c r="BJ33" s="146">
        <f ca="1">'Model - Absolute - 26 areas'!BJ37-'Model - Absolute - 26 areas'!BG37</f>
        <v>-1.8284781585457637</v>
      </c>
      <c r="BK33" s="147">
        <f ca="1">'Model - Absolute - 26 areas'!BK37-'Model - Absolute - 26 areas'!BH37</f>
        <v>-0.91063566537894758</v>
      </c>
      <c r="BL33" s="148">
        <f ca="1">'Model - Absolute - 26 areas'!BL37-'Model - Absolute - 26 areas'!BI37</f>
        <v>-0.36654157200123905</v>
      </c>
      <c r="BM33" s="146">
        <f ca="1">'Model - Absolute - 26 areas'!BM37-'Model - Absolute - 26 areas'!BJ37</f>
        <v>-1.8497932379128628</v>
      </c>
      <c r="BN33" s="147">
        <f ca="1">'Model - Absolute - 26 areas'!BN37-'Model - Absolute - 26 areas'!BK37</f>
        <v>-0.98335616879187171</v>
      </c>
      <c r="BO33" s="148">
        <f ca="1">'Model - Absolute - 26 areas'!BO37-'Model - Absolute - 26 areas'!BL37</f>
        <v>-0.44962181048113337</v>
      </c>
      <c r="BP33" s="146">
        <f ca="1">'Model - Absolute - 26 areas'!BP37-'Model - Absolute - 26 areas'!BM37</f>
        <v>-1.9141808096566137</v>
      </c>
      <c r="BQ33" s="147">
        <f ca="1">'Model - Absolute - 26 areas'!BQ37-'Model - Absolute - 26 areas'!BN37</f>
        <v>-1.1025086470679639</v>
      </c>
      <c r="BR33" s="148">
        <f ca="1">'Model - Absolute - 26 areas'!BR37-'Model - Absolute - 26 areas'!BO37</f>
        <v>-0.58260886590529992</v>
      </c>
      <c r="BS33" s="146">
        <f ca="1">'Model - Absolute - 26 areas'!BS37-'Model - Absolute - 26 areas'!BP37</f>
        <v>-1.9429497028648655</v>
      </c>
      <c r="BT33" s="147">
        <f ca="1">'Model - Absolute - 26 areas'!BT37-'Model - Absolute - 26 areas'!BQ37</f>
        <v>-1.1843620482636368</v>
      </c>
      <c r="BU33" s="148">
        <f ca="1">'Model - Absolute - 26 areas'!BU37-'Model - Absolute - 26 areas'!BR37</f>
        <v>-0.67861852323277105</v>
      </c>
      <c r="BV33" s="146">
        <f ca="1">'Model - Absolute - 26 areas'!BV37-'Model - Absolute - 26 areas'!BS37</f>
        <v>-1.9974892140106135</v>
      </c>
      <c r="BW33" s="147">
        <f ca="1">'Model - Absolute - 26 areas'!BW37-'Model - Absolute - 26 areas'!BT37</f>
        <v>-1.2947566451359336</v>
      </c>
      <c r="BX33" s="148">
        <f ca="1">'Model - Absolute - 26 areas'!BX37-'Model - Absolute - 26 areas'!BU37</f>
        <v>-0.80638197612402962</v>
      </c>
      <c r="BY33" s="146">
        <f ca="1">'Model - Absolute - 26 areas'!BY37-'Model - Absolute - 26 areas'!BV37</f>
        <v>-2.2571735179973018</v>
      </c>
      <c r="BZ33" s="147">
        <f ca="1">'Model - Absolute - 26 areas'!BZ37-'Model - Absolute - 26 areas'!BW37</f>
        <v>-1.6154464181150558</v>
      </c>
      <c r="CA33" s="148">
        <f ca="1">'Model - Absolute - 26 areas'!CA37-'Model - Absolute - 26 areas'!BX37</f>
        <v>-1.1432575682653265</v>
      </c>
      <c r="CB33" s="146">
        <f ca="1">'Model - Absolute - 26 areas'!CB37-'Model - Absolute - 26 areas'!BY37</f>
        <v>-2.4570412094865759</v>
      </c>
      <c r="CC33" s="147">
        <f ca="1">'Model - Absolute - 26 areas'!CC37-'Model - Absolute - 26 areas'!BZ37</f>
        <v>-1.8922719730346387</v>
      </c>
      <c r="CD33" s="148">
        <f ca="1">'Model - Absolute - 26 areas'!CD37-'Model - Absolute - 26 areas'!CA37</f>
        <v>-1.4563297372442321</v>
      </c>
      <c r="CE33" s="146">
        <f ca="1">'Model - Absolute - 26 areas'!CE37-'Model - Absolute - 26 areas'!CB37</f>
        <v>-2.5497973847294162</v>
      </c>
      <c r="CF33" s="147">
        <f ca="1">'Model - Absolute - 26 areas'!CF37-'Model - Absolute - 26 areas'!CC37</f>
        <v>-2.0539908215985463</v>
      </c>
      <c r="CG33" s="148">
        <f ca="1">'Model - Absolute - 26 areas'!CG37-'Model - Absolute - 26 areas'!CD37</f>
        <v>-1.6509580765950176</v>
      </c>
      <c r="CH33" s="146">
        <f ca="1">'Model - Absolute - 26 areas'!CH37-'Model - Absolute - 26 areas'!CE37</f>
        <v>-2.6059248154843289</v>
      </c>
      <c r="CI33" s="147">
        <f ca="1">'Model - Absolute - 26 areas'!CI37-'Model - Absolute - 26 areas'!CF37</f>
        <v>-2.1763812245344099</v>
      </c>
      <c r="CJ33" s="148">
        <f ca="1">'Model - Absolute - 26 areas'!CJ37-'Model - Absolute - 26 areas'!CG37</f>
        <v>-1.8063006747493802</v>
      </c>
      <c r="CK33" s="146">
        <f ca="1">'Model - Absolute - 26 areas'!CK37-'Model - Absolute - 26 areas'!CH37</f>
        <v>-2.7267831763579409</v>
      </c>
      <c r="CL33" s="147">
        <f ca="1">'Model - Absolute - 26 areas'!CL37-'Model - Absolute - 26 areas'!CI37</f>
        <v>-2.3744341740718085</v>
      </c>
      <c r="CM33" s="148">
        <f ca="1">'Model - Absolute - 26 areas'!CM37-'Model - Absolute - 26 areas'!CJ37</f>
        <v>-2.0466012653746048</v>
      </c>
      <c r="CN33" s="146">
        <f ca="1">'Model - Absolute - 26 areas'!CN37-'Model - Absolute - 26 areas'!CK37</f>
        <v>-3.0075561213348863</v>
      </c>
      <c r="CO33" s="147">
        <f ca="1">'Model - Absolute - 26 areas'!CO37-'Model - Absolute - 26 areas'!CL37</f>
        <v>-2.746818334031218</v>
      </c>
      <c r="CP33" s="148">
        <f ca="1">'Model - Absolute - 26 areas'!CP37-'Model - Absolute - 26 areas'!CM37</f>
        <v>-2.4767768562865626</v>
      </c>
      <c r="CQ33" s="146">
        <f ca="1">'Model - Absolute - 26 areas'!CQ37-'Model - Absolute - 26 areas'!CN37</f>
        <v>-3.0884954483039024</v>
      </c>
      <c r="CR33" s="147">
        <f ca="1">'Model - Absolute - 26 areas'!CR37-'Model - Absolute - 26 areas'!CO37</f>
        <v>-2.9066636722977961</v>
      </c>
      <c r="CS33" s="148">
        <f ca="1">'Model - Absolute - 26 areas'!CS37-'Model - Absolute - 26 areas'!CP37</f>
        <v>-2.6856981087654503</v>
      </c>
    </row>
    <row r="35" spans="2:97" x14ac:dyDescent="0.25">
      <c r="B35" t="s">
        <v>225</v>
      </c>
    </row>
    <row r="36" spans="2:97" x14ac:dyDescent="0.25">
      <c r="B36" t="s">
        <v>226</v>
      </c>
    </row>
  </sheetData>
  <mergeCells count="34">
    <mergeCell ref="U6:W6"/>
    <mergeCell ref="B2:C2"/>
    <mergeCell ref="B3:C3"/>
    <mergeCell ref="B6:B7"/>
    <mergeCell ref="C6:C7"/>
    <mergeCell ref="F6:H6"/>
    <mergeCell ref="I6:K6"/>
    <mergeCell ref="L6:N6"/>
    <mergeCell ref="O6:Q6"/>
    <mergeCell ref="R6:T6"/>
    <mergeCell ref="BG6:BI6"/>
    <mergeCell ref="X6:Z6"/>
    <mergeCell ref="AA6:AC6"/>
    <mergeCell ref="AD6:AF6"/>
    <mergeCell ref="AG6:AI6"/>
    <mergeCell ref="AJ6:AL6"/>
    <mergeCell ref="AM6:AO6"/>
    <mergeCell ref="AP6:AR6"/>
    <mergeCell ref="AV6:AX6"/>
    <mergeCell ref="BA6:BC6"/>
    <mergeCell ref="BD6:BF6"/>
    <mergeCell ref="AS6:AU6"/>
    <mergeCell ref="CQ6:CS6"/>
    <mergeCell ref="BJ6:BL6"/>
    <mergeCell ref="BM6:BO6"/>
    <mergeCell ref="BP6:BR6"/>
    <mergeCell ref="BS6:BU6"/>
    <mergeCell ref="BV6:BX6"/>
    <mergeCell ref="BY6:CA6"/>
    <mergeCell ref="CB6:CD6"/>
    <mergeCell ref="CE6:CG6"/>
    <mergeCell ref="CH6:CJ6"/>
    <mergeCell ref="CK6:CM6"/>
    <mergeCell ref="CN6:CP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S40"/>
  <sheetViews>
    <sheetView zoomScale="85" zoomScaleNormal="85" workbookViewId="0">
      <pane xSplit="3" ySplit="10" topLeftCell="D11" activePane="bottomRight" state="frozen"/>
      <selection pane="topRight" activeCell="D1" sqref="D1"/>
      <selection pane="bottomLeft" activeCell="A8" sqref="A8"/>
      <selection pane="bottomRight" activeCell="B1" sqref="B1"/>
    </sheetView>
  </sheetViews>
  <sheetFormatPr defaultRowHeight="15" outlineLevelRow="1" outlineLevelCol="1" x14ac:dyDescent="0.25"/>
  <cols>
    <col min="1" max="1" width="1.7109375" customWidth="1"/>
    <col min="3" max="3" width="27" bestFit="1" customWidth="1"/>
    <col min="4" max="4" width="13.5703125" customWidth="1"/>
    <col min="5" max="17" width="9.140625" hidden="1" customWidth="1" outlineLevel="1"/>
    <col min="18" max="18" width="9.140625" collapsed="1"/>
    <col min="21" max="32" width="9.140625" hidden="1" customWidth="1" outlineLevel="1"/>
    <col min="33" max="33" width="9.140625" collapsed="1"/>
    <col min="36" max="47" width="9.140625" hidden="1" customWidth="1" outlineLevel="1"/>
    <col min="48" max="48" width="9.140625" collapsed="1"/>
    <col min="51" max="51" width="12.7109375" customWidth="1"/>
    <col min="52" max="52" width="9.5703125" hidden="1" customWidth="1" outlineLevel="1"/>
    <col min="53" max="53" width="9.28515625" hidden="1" customWidth="1" outlineLevel="1"/>
    <col min="54" max="54" width="9.5703125" hidden="1" customWidth="1" outlineLevel="1"/>
    <col min="55" max="56" width="9.28515625" hidden="1" customWidth="1" outlineLevel="1"/>
    <col min="57" max="57" width="9.5703125" hidden="1" customWidth="1" outlineLevel="1"/>
    <col min="58" max="59" width="9.28515625" hidden="1" customWidth="1" outlineLevel="1"/>
    <col min="60" max="60" width="9.5703125" hidden="1" customWidth="1" outlineLevel="1"/>
    <col min="61" max="62" width="9.28515625" hidden="1" customWidth="1" outlineLevel="1"/>
    <col min="63" max="63" width="9.5703125" hidden="1" customWidth="1" outlineLevel="1"/>
    <col min="64" max="64" width="9.28515625" hidden="1" customWidth="1" outlineLevel="1"/>
    <col min="65" max="65" width="9.28515625" bestFit="1" customWidth="1" collapsed="1"/>
    <col min="66" max="66" width="9.5703125" bestFit="1" customWidth="1"/>
    <col min="67" max="67" width="9.28515625" bestFit="1" customWidth="1"/>
    <col min="68" max="68" width="9.28515625" hidden="1" customWidth="1" outlineLevel="1"/>
    <col min="69" max="69" width="9.5703125" hidden="1" customWidth="1" outlineLevel="1"/>
    <col min="70" max="71" width="9.28515625" hidden="1" customWidth="1" outlineLevel="1"/>
    <col min="72" max="72" width="9.5703125" hidden="1" customWidth="1" outlineLevel="1"/>
    <col min="73" max="74" width="9.28515625" hidden="1" customWidth="1" outlineLevel="1"/>
    <col min="75" max="75" width="9.5703125" hidden="1" customWidth="1" outlineLevel="1"/>
    <col min="76" max="77" width="9.28515625" hidden="1" customWidth="1" outlineLevel="1"/>
    <col min="78" max="78" width="9.5703125" hidden="1" customWidth="1" outlineLevel="1"/>
    <col min="79" max="79" width="9.28515625" hidden="1" customWidth="1" outlineLevel="1"/>
    <col min="80" max="80" width="9.28515625" bestFit="1" customWidth="1" collapsed="1"/>
    <col min="81" max="81" width="9.5703125" bestFit="1" customWidth="1"/>
    <col min="82" max="82" width="9.28515625" bestFit="1" customWidth="1"/>
    <col min="83" max="83" width="9.28515625" hidden="1" customWidth="1" outlineLevel="1"/>
    <col min="84" max="84" width="9.5703125" hidden="1" customWidth="1" outlineLevel="1"/>
    <col min="85" max="86" width="9.28515625" hidden="1" customWidth="1" outlineLevel="1"/>
    <col min="87" max="87" width="9.5703125" hidden="1" customWidth="1" outlineLevel="1"/>
    <col min="88" max="89" width="9.28515625" hidden="1" customWidth="1" outlineLevel="1"/>
    <col min="90" max="90" width="9.5703125" hidden="1" customWidth="1" outlineLevel="1"/>
    <col min="91" max="92" width="9.28515625" hidden="1" customWidth="1" outlineLevel="1"/>
    <col min="93" max="93" width="9.5703125" hidden="1" customWidth="1" outlineLevel="1"/>
    <col min="94" max="94" width="9.28515625" hidden="1" customWidth="1" outlineLevel="1"/>
    <col min="95" max="95" width="9.28515625" bestFit="1" customWidth="1" collapsed="1"/>
    <col min="96" max="96" width="9.5703125" bestFit="1" customWidth="1"/>
    <col min="97" max="97" width="9.28515625" bestFit="1" customWidth="1"/>
  </cols>
  <sheetData>
    <row r="1" spans="1:97" ht="15.75" thickBot="1" x14ac:dyDescent="0.3"/>
    <row r="2" spans="1:97" x14ac:dyDescent="0.25">
      <c r="B2" s="187" t="s">
        <v>173</v>
      </c>
      <c r="C2" s="188"/>
      <c r="D2" s="152" t="s">
        <v>141</v>
      </c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53"/>
      <c r="X2" s="153"/>
      <c r="Y2" s="153"/>
      <c r="Z2" s="153"/>
      <c r="AA2" s="153"/>
      <c r="AB2" s="153"/>
      <c r="AC2" s="153"/>
      <c r="AD2" s="153"/>
      <c r="AE2" s="153"/>
      <c r="AF2" s="153"/>
      <c r="AG2" s="153"/>
      <c r="AH2" s="153"/>
      <c r="AI2" s="153"/>
      <c r="AJ2" s="153"/>
      <c r="AK2" s="153"/>
      <c r="AL2" s="153"/>
      <c r="AM2" s="153"/>
      <c r="AN2" s="153"/>
      <c r="AO2" s="153"/>
      <c r="AP2" s="153"/>
      <c r="AQ2" s="153"/>
      <c r="AR2" s="153"/>
      <c r="AS2" s="153"/>
      <c r="AT2" s="153"/>
      <c r="AU2" s="153"/>
      <c r="AV2" s="153"/>
      <c r="AW2" s="153"/>
      <c r="AX2" s="154"/>
      <c r="AY2" s="157" t="s">
        <v>158</v>
      </c>
      <c r="AZ2" s="158"/>
      <c r="BA2" s="158"/>
      <c r="BB2" s="158"/>
      <c r="BC2" s="158"/>
      <c r="BD2" s="158"/>
      <c r="BE2" s="158"/>
      <c r="BF2" s="158"/>
      <c r="BG2" s="158"/>
      <c r="BH2" s="158"/>
      <c r="BI2" s="158"/>
      <c r="BJ2" s="158"/>
      <c r="BK2" s="158"/>
      <c r="BL2" s="158"/>
      <c r="BM2" s="158"/>
      <c r="BN2" s="158"/>
      <c r="BO2" s="158"/>
      <c r="BP2" s="158"/>
      <c r="BQ2" s="158"/>
      <c r="BR2" s="158"/>
      <c r="BS2" s="158"/>
      <c r="BT2" s="158"/>
      <c r="BU2" s="158"/>
      <c r="BV2" s="158"/>
      <c r="BW2" s="158"/>
      <c r="BX2" s="158"/>
      <c r="BY2" s="158"/>
      <c r="BZ2" s="158"/>
      <c r="CA2" s="158"/>
      <c r="CB2" s="158"/>
      <c r="CC2" s="158"/>
      <c r="CD2" s="158"/>
      <c r="CE2" s="158"/>
      <c r="CF2" s="158"/>
      <c r="CG2" s="158"/>
      <c r="CH2" s="158"/>
      <c r="CI2" s="158"/>
      <c r="CJ2" s="158"/>
      <c r="CK2" s="158"/>
      <c r="CL2" s="158"/>
      <c r="CM2" s="158"/>
      <c r="CN2" s="158"/>
      <c r="CO2" s="158"/>
      <c r="CP2" s="158"/>
      <c r="CQ2" s="158"/>
      <c r="CR2" s="158"/>
      <c r="CS2" s="159"/>
    </row>
    <row r="3" spans="1:97" outlineLevel="1" x14ac:dyDescent="0.25">
      <c r="B3" s="130"/>
      <c r="C3" s="131"/>
      <c r="D3" s="41">
        <f t="shared" ref="D3:AI3" si="0">IF(D10="",C3,D10)</f>
        <v>2019</v>
      </c>
      <c r="E3" s="19">
        <f t="shared" si="0"/>
        <v>2020</v>
      </c>
      <c r="F3" s="19">
        <f t="shared" si="0"/>
        <v>2021</v>
      </c>
      <c r="G3" s="19">
        <f t="shared" si="0"/>
        <v>2021</v>
      </c>
      <c r="H3" s="19">
        <f t="shared" si="0"/>
        <v>2021</v>
      </c>
      <c r="I3" s="19">
        <f t="shared" si="0"/>
        <v>2022</v>
      </c>
      <c r="J3" s="19">
        <f t="shared" si="0"/>
        <v>2022</v>
      </c>
      <c r="K3" s="19">
        <f t="shared" si="0"/>
        <v>2022</v>
      </c>
      <c r="L3" s="19">
        <f t="shared" si="0"/>
        <v>2023</v>
      </c>
      <c r="M3" s="19">
        <f t="shared" si="0"/>
        <v>2023</v>
      </c>
      <c r="N3" s="19">
        <f t="shared" si="0"/>
        <v>2023</v>
      </c>
      <c r="O3" s="19">
        <f t="shared" si="0"/>
        <v>2024</v>
      </c>
      <c r="P3" s="19">
        <f t="shared" si="0"/>
        <v>2024</v>
      </c>
      <c r="Q3" s="19">
        <f t="shared" si="0"/>
        <v>2024</v>
      </c>
      <c r="R3" s="19">
        <f t="shared" si="0"/>
        <v>2025</v>
      </c>
      <c r="S3" s="19">
        <f t="shared" si="0"/>
        <v>2025</v>
      </c>
      <c r="T3" s="19">
        <f t="shared" si="0"/>
        <v>2025</v>
      </c>
      <c r="U3" s="19">
        <f t="shared" si="0"/>
        <v>2026</v>
      </c>
      <c r="V3" s="19">
        <f t="shared" si="0"/>
        <v>2026</v>
      </c>
      <c r="W3" s="19">
        <f t="shared" si="0"/>
        <v>2026</v>
      </c>
      <c r="X3" s="19">
        <f t="shared" si="0"/>
        <v>2027</v>
      </c>
      <c r="Y3" s="19">
        <f t="shared" si="0"/>
        <v>2027</v>
      </c>
      <c r="Z3" s="19">
        <f t="shared" si="0"/>
        <v>2027</v>
      </c>
      <c r="AA3" s="19">
        <f t="shared" si="0"/>
        <v>2028</v>
      </c>
      <c r="AB3" s="19">
        <f t="shared" si="0"/>
        <v>2028</v>
      </c>
      <c r="AC3" s="19">
        <f t="shared" si="0"/>
        <v>2028</v>
      </c>
      <c r="AD3" s="19">
        <f t="shared" si="0"/>
        <v>2029</v>
      </c>
      <c r="AE3" s="19">
        <f t="shared" si="0"/>
        <v>2029</v>
      </c>
      <c r="AF3" s="19">
        <f t="shared" si="0"/>
        <v>2029</v>
      </c>
      <c r="AG3" s="19">
        <f t="shared" si="0"/>
        <v>2030</v>
      </c>
      <c r="AH3" s="19">
        <f t="shared" si="0"/>
        <v>2030</v>
      </c>
      <c r="AI3" s="19">
        <f t="shared" si="0"/>
        <v>2030</v>
      </c>
      <c r="AJ3" s="19">
        <f t="shared" ref="AJ3:BO3" si="1">IF(AJ10="",AI3,AJ10)</f>
        <v>2031</v>
      </c>
      <c r="AK3" s="19">
        <f t="shared" si="1"/>
        <v>2031</v>
      </c>
      <c r="AL3" s="19">
        <f t="shared" si="1"/>
        <v>2031</v>
      </c>
      <c r="AM3" s="19">
        <f t="shared" si="1"/>
        <v>2032</v>
      </c>
      <c r="AN3" s="19">
        <f t="shared" si="1"/>
        <v>2032</v>
      </c>
      <c r="AO3" s="19">
        <f t="shared" si="1"/>
        <v>2032</v>
      </c>
      <c r="AP3" s="19">
        <f t="shared" si="1"/>
        <v>2033</v>
      </c>
      <c r="AQ3" s="19">
        <f t="shared" si="1"/>
        <v>2033</v>
      </c>
      <c r="AR3" s="19">
        <f t="shared" si="1"/>
        <v>2033</v>
      </c>
      <c r="AS3" s="19">
        <f t="shared" si="1"/>
        <v>2034</v>
      </c>
      <c r="AT3" s="19">
        <f t="shared" si="1"/>
        <v>2034</v>
      </c>
      <c r="AU3" s="19">
        <f t="shared" si="1"/>
        <v>2034</v>
      </c>
      <c r="AV3" s="19">
        <f t="shared" si="1"/>
        <v>2035</v>
      </c>
      <c r="AW3" s="19">
        <f t="shared" si="1"/>
        <v>2035</v>
      </c>
      <c r="AX3" s="42">
        <f t="shared" si="1"/>
        <v>2035</v>
      </c>
      <c r="AY3" s="41">
        <f t="shared" si="1"/>
        <v>2019</v>
      </c>
      <c r="AZ3" s="19">
        <f t="shared" si="1"/>
        <v>2020</v>
      </c>
      <c r="BA3" s="19">
        <f t="shared" si="1"/>
        <v>2021</v>
      </c>
      <c r="BB3" s="19">
        <f t="shared" si="1"/>
        <v>2021</v>
      </c>
      <c r="BC3" s="19">
        <f t="shared" si="1"/>
        <v>2021</v>
      </c>
      <c r="BD3" s="19">
        <f t="shared" si="1"/>
        <v>2022</v>
      </c>
      <c r="BE3" s="19">
        <f t="shared" si="1"/>
        <v>2022</v>
      </c>
      <c r="BF3" s="19">
        <f t="shared" si="1"/>
        <v>2022</v>
      </c>
      <c r="BG3" s="19">
        <f t="shared" si="1"/>
        <v>2023</v>
      </c>
      <c r="BH3" s="19">
        <f t="shared" si="1"/>
        <v>2023</v>
      </c>
      <c r="BI3" s="19">
        <f t="shared" si="1"/>
        <v>2023</v>
      </c>
      <c r="BJ3" s="19">
        <f t="shared" si="1"/>
        <v>2024</v>
      </c>
      <c r="BK3" s="19">
        <f t="shared" si="1"/>
        <v>2024</v>
      </c>
      <c r="BL3" s="19">
        <f t="shared" si="1"/>
        <v>2024</v>
      </c>
      <c r="BM3" s="19">
        <f t="shared" si="1"/>
        <v>2025</v>
      </c>
      <c r="BN3" s="19">
        <f t="shared" si="1"/>
        <v>2025</v>
      </c>
      <c r="BO3" s="19">
        <f t="shared" si="1"/>
        <v>2025</v>
      </c>
      <c r="BP3" s="19">
        <f t="shared" ref="BP3:CS3" si="2">IF(BP10="",BO3,BP10)</f>
        <v>2026</v>
      </c>
      <c r="BQ3" s="19">
        <f t="shared" si="2"/>
        <v>2026</v>
      </c>
      <c r="BR3" s="19">
        <f t="shared" si="2"/>
        <v>2026</v>
      </c>
      <c r="BS3" s="19">
        <f t="shared" si="2"/>
        <v>2027</v>
      </c>
      <c r="BT3" s="19">
        <f t="shared" si="2"/>
        <v>2027</v>
      </c>
      <c r="BU3" s="19">
        <f t="shared" si="2"/>
        <v>2027</v>
      </c>
      <c r="BV3" s="19">
        <f t="shared" si="2"/>
        <v>2028</v>
      </c>
      <c r="BW3" s="19">
        <f t="shared" si="2"/>
        <v>2028</v>
      </c>
      <c r="BX3" s="19">
        <f t="shared" si="2"/>
        <v>2028</v>
      </c>
      <c r="BY3" s="19">
        <f t="shared" si="2"/>
        <v>2029</v>
      </c>
      <c r="BZ3" s="19">
        <f t="shared" si="2"/>
        <v>2029</v>
      </c>
      <c r="CA3" s="19">
        <f t="shared" si="2"/>
        <v>2029</v>
      </c>
      <c r="CB3" s="19">
        <f t="shared" si="2"/>
        <v>2030</v>
      </c>
      <c r="CC3" s="19">
        <f t="shared" si="2"/>
        <v>2030</v>
      </c>
      <c r="CD3" s="19">
        <f t="shared" si="2"/>
        <v>2030</v>
      </c>
      <c r="CE3" s="19">
        <f t="shared" si="2"/>
        <v>2031</v>
      </c>
      <c r="CF3" s="19">
        <f t="shared" si="2"/>
        <v>2031</v>
      </c>
      <c r="CG3" s="19">
        <f t="shared" si="2"/>
        <v>2031</v>
      </c>
      <c r="CH3" s="19">
        <f t="shared" si="2"/>
        <v>2032</v>
      </c>
      <c r="CI3" s="19">
        <f t="shared" si="2"/>
        <v>2032</v>
      </c>
      <c r="CJ3" s="19">
        <f t="shared" si="2"/>
        <v>2032</v>
      </c>
      <c r="CK3" s="19">
        <f t="shared" si="2"/>
        <v>2033</v>
      </c>
      <c r="CL3" s="19">
        <f t="shared" si="2"/>
        <v>2033</v>
      </c>
      <c r="CM3" s="19">
        <f t="shared" si="2"/>
        <v>2033</v>
      </c>
      <c r="CN3" s="19">
        <f t="shared" si="2"/>
        <v>2034</v>
      </c>
      <c r="CO3" s="19">
        <f t="shared" si="2"/>
        <v>2034</v>
      </c>
      <c r="CP3" s="19">
        <f t="shared" si="2"/>
        <v>2034</v>
      </c>
      <c r="CQ3" s="19">
        <f t="shared" si="2"/>
        <v>2035</v>
      </c>
      <c r="CR3" s="19">
        <f t="shared" si="2"/>
        <v>2035</v>
      </c>
      <c r="CS3" s="42">
        <f t="shared" si="2"/>
        <v>2035</v>
      </c>
    </row>
    <row r="4" spans="1:97" outlineLevel="1" x14ac:dyDescent="0.25">
      <c r="B4" s="130"/>
      <c r="C4" s="131"/>
      <c r="D4" s="19">
        <f>MATCH(D3&amp;D11,'Model - Absolute - 66 areas'!$3:$3,0)</f>
        <v>6</v>
      </c>
      <c r="E4" s="19">
        <f>MATCH(E3&amp;E11,'Model - Absolute - 66 areas'!$3:$3,0)</f>
        <v>14</v>
      </c>
      <c r="F4" s="19">
        <f>MATCH(F3&amp;F11,'Model - Absolute - 66 areas'!$3:$3,0)</f>
        <v>18</v>
      </c>
      <c r="G4" s="19">
        <f>MATCH(G3&amp;G11,'Model - Absolute - 66 areas'!$3:$3,0)</f>
        <v>19</v>
      </c>
      <c r="H4" s="19">
        <f>MATCH(H3&amp;H11,'Model - Absolute - 66 areas'!$3:$3,0)</f>
        <v>20</v>
      </c>
      <c r="I4" s="19">
        <f>MATCH(I3&amp;I11,'Model - Absolute - 66 areas'!$3:$3,0)</f>
        <v>24</v>
      </c>
      <c r="J4" s="19">
        <f>MATCH(J3&amp;J11,'Model - Absolute - 66 areas'!$3:$3,0)</f>
        <v>25</v>
      </c>
      <c r="K4" s="19">
        <f>MATCH(K3&amp;K11,'Model - Absolute - 66 areas'!$3:$3,0)</f>
        <v>26</v>
      </c>
      <c r="L4" s="19">
        <f>MATCH(L3&amp;L11,'Model - Absolute - 66 areas'!$3:$3,0)</f>
        <v>30</v>
      </c>
      <c r="M4" s="19">
        <f>MATCH(M3&amp;M11,'Model - Absolute - 66 areas'!$3:$3,0)</f>
        <v>31</v>
      </c>
      <c r="N4" s="19">
        <f>MATCH(N3&amp;N11,'Model - Absolute - 66 areas'!$3:$3,0)</f>
        <v>32</v>
      </c>
      <c r="O4" s="19">
        <f>MATCH(O3&amp;O11,'Model - Absolute - 66 areas'!$3:$3,0)</f>
        <v>36</v>
      </c>
      <c r="P4" s="19">
        <f>MATCH(P3&amp;P11,'Model - Absolute - 66 areas'!$3:$3,0)</f>
        <v>37</v>
      </c>
      <c r="Q4" s="19">
        <f>MATCH(Q3&amp;Q11,'Model - Absolute - 66 areas'!$3:$3,0)</f>
        <v>38</v>
      </c>
      <c r="R4" s="19">
        <f>MATCH(R3&amp;R11,'Model - Absolute - 66 areas'!$3:$3,0)</f>
        <v>42</v>
      </c>
      <c r="S4" s="19">
        <f>MATCH(S3&amp;S11,'Model - Absolute - 66 areas'!$3:$3,0)</f>
        <v>43</v>
      </c>
      <c r="T4" s="19">
        <f>MATCH(T3&amp;T11,'Model - Absolute - 66 areas'!$3:$3,0)</f>
        <v>44</v>
      </c>
      <c r="U4" s="19">
        <f>MATCH(U3&amp;U11,'Model - Absolute - 66 areas'!$3:$3,0)</f>
        <v>48</v>
      </c>
      <c r="V4" s="19">
        <f>MATCH(V3&amp;V11,'Model - Absolute - 66 areas'!$3:$3,0)</f>
        <v>49</v>
      </c>
      <c r="W4" s="19">
        <f>MATCH(W3&amp;W11,'Model - Absolute - 66 areas'!$3:$3,0)</f>
        <v>50</v>
      </c>
      <c r="X4" s="19">
        <f>MATCH(X3&amp;X11,'Model - Absolute - 66 areas'!$3:$3,0)</f>
        <v>54</v>
      </c>
      <c r="Y4" s="19">
        <f>MATCH(Y3&amp;Y11,'Model - Absolute - 66 areas'!$3:$3,0)</f>
        <v>55</v>
      </c>
      <c r="Z4" s="19">
        <f>MATCH(Z3&amp;Z11,'Model - Absolute - 66 areas'!$3:$3,0)</f>
        <v>56</v>
      </c>
      <c r="AA4" s="19">
        <f>MATCH(AA3&amp;AA11,'Model - Absolute - 66 areas'!$3:$3,0)</f>
        <v>60</v>
      </c>
      <c r="AB4" s="19">
        <f>MATCH(AB3&amp;AB11,'Model - Absolute - 66 areas'!$3:$3,0)</f>
        <v>61</v>
      </c>
      <c r="AC4" s="19">
        <f>MATCH(AC3&amp;AC11,'Model - Absolute - 66 areas'!$3:$3,0)</f>
        <v>62</v>
      </c>
      <c r="AD4" s="19">
        <f>MATCH(AD3&amp;AD11,'Model - Absolute - 66 areas'!$3:$3,0)</f>
        <v>66</v>
      </c>
      <c r="AE4" s="19">
        <f>MATCH(AE3&amp;AE11,'Model - Absolute - 66 areas'!$3:$3,0)</f>
        <v>67</v>
      </c>
      <c r="AF4" s="19">
        <f>MATCH(AF3&amp;AF11,'Model - Absolute - 66 areas'!$3:$3,0)</f>
        <v>68</v>
      </c>
      <c r="AG4" s="19">
        <f>MATCH(AG3&amp;AG11,'Model - Absolute - 66 areas'!$3:$3,0)</f>
        <v>72</v>
      </c>
      <c r="AH4" s="19">
        <f>MATCH(AH3&amp;AH11,'Model - Absolute - 66 areas'!$3:$3,0)</f>
        <v>73</v>
      </c>
      <c r="AI4" s="19">
        <f>MATCH(AI3&amp;AI11,'Model - Absolute - 66 areas'!$3:$3,0)</f>
        <v>74</v>
      </c>
      <c r="AJ4" s="19">
        <f>MATCH(AJ3&amp;AJ11,'Model - Absolute - 66 areas'!$3:$3,0)</f>
        <v>78</v>
      </c>
      <c r="AK4" s="19">
        <f>MATCH(AK3&amp;AK11,'Model - Absolute - 66 areas'!$3:$3,0)</f>
        <v>79</v>
      </c>
      <c r="AL4" s="19">
        <f>MATCH(AL3&amp;AL11,'Model - Absolute - 66 areas'!$3:$3,0)</f>
        <v>80</v>
      </c>
      <c r="AM4" s="19">
        <f>MATCH(AM3&amp;AM11,'Model - Absolute - 66 areas'!$3:$3,0)</f>
        <v>84</v>
      </c>
      <c r="AN4" s="19">
        <f>MATCH(AN3&amp;AN11,'Model - Absolute - 66 areas'!$3:$3,0)</f>
        <v>85</v>
      </c>
      <c r="AO4" s="19">
        <f>MATCH(AO3&amp;AO11,'Model - Absolute - 66 areas'!$3:$3,0)</f>
        <v>86</v>
      </c>
      <c r="AP4" s="19">
        <f>MATCH(AP3&amp;AP11,'Model - Absolute - 66 areas'!$3:$3,0)</f>
        <v>90</v>
      </c>
      <c r="AQ4" s="19">
        <f>MATCH(AQ3&amp;AQ11,'Model - Absolute - 66 areas'!$3:$3,0)</f>
        <v>91</v>
      </c>
      <c r="AR4" s="19">
        <f>MATCH(AR3&amp;AR11,'Model - Absolute - 66 areas'!$3:$3,0)</f>
        <v>92</v>
      </c>
      <c r="AS4" s="19">
        <f>MATCH(AS3&amp;AS11,'Model - Absolute - 66 areas'!$3:$3,0)</f>
        <v>96</v>
      </c>
      <c r="AT4" s="19">
        <f>MATCH(AT3&amp;AT11,'Model - Absolute - 66 areas'!$3:$3,0)</f>
        <v>97</v>
      </c>
      <c r="AU4" s="19">
        <f>MATCH(AU3&amp;AU11,'Model - Absolute - 66 areas'!$3:$3,0)</f>
        <v>98</v>
      </c>
      <c r="AV4" s="19">
        <f>MATCH(AV3&amp;AV11,'Model - Absolute - 66 areas'!$3:$3,0)</f>
        <v>102</v>
      </c>
      <c r="AW4" s="19">
        <f>MATCH(AW3&amp;AW11,'Model - Absolute - 66 areas'!$3:$3,0)</f>
        <v>103</v>
      </c>
      <c r="AX4" s="42">
        <f>MATCH(AX3&amp;AX11,'Model - Absolute - 66 areas'!$3:$3,0)</f>
        <v>104</v>
      </c>
      <c r="AY4" s="41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42"/>
    </row>
    <row r="5" spans="1:97" outlineLevel="1" x14ac:dyDescent="0.25">
      <c r="B5" s="130"/>
      <c r="C5" s="19" t="str">
        <f t="array" aca="1" ref="C5" ca="1">SUBSTITUTE(MID(CELL("address",'Model - Absolute - 66 areas'!A1),SEARCH("]",CELL("address",'Model - Absolute - 66 areas'!A1))+1,99),"$A$1","")</f>
        <v>Model - Absolute - 66 areas'!</v>
      </c>
      <c r="D5" s="19" t="str">
        <f t="shared" ref="D5:AX5" ca="1" si="3">"'"&amp;$C5&amp;SUBSTITUTE(ADDRESS(1,D4),"$1","")&amp;":"&amp;SUBSTITUTE(ADDRESS(1,D4),"$1","")</f>
        <v>'Model - Absolute - 66 areas'!$F:$F</v>
      </c>
      <c r="E5" s="19" t="str">
        <f t="shared" ca="1" si="3"/>
        <v>'Model - Absolute - 66 areas'!$N:$N</v>
      </c>
      <c r="F5" s="19" t="str">
        <f t="shared" ca="1" si="3"/>
        <v>'Model - Absolute - 66 areas'!$R:$R</v>
      </c>
      <c r="G5" s="19" t="str">
        <f t="shared" ca="1" si="3"/>
        <v>'Model - Absolute - 66 areas'!$S:$S</v>
      </c>
      <c r="H5" s="19" t="str">
        <f t="shared" ca="1" si="3"/>
        <v>'Model - Absolute - 66 areas'!$T:$T</v>
      </c>
      <c r="I5" s="19" t="str">
        <f t="shared" ca="1" si="3"/>
        <v>'Model - Absolute - 66 areas'!$X:$X</v>
      </c>
      <c r="J5" s="19" t="str">
        <f t="shared" ca="1" si="3"/>
        <v>'Model - Absolute - 66 areas'!$Y:$Y</v>
      </c>
      <c r="K5" s="19" t="str">
        <f t="shared" ca="1" si="3"/>
        <v>'Model - Absolute - 66 areas'!$Z:$Z</v>
      </c>
      <c r="L5" s="19" t="str">
        <f t="shared" ca="1" si="3"/>
        <v>'Model - Absolute - 66 areas'!$AD:$AD</v>
      </c>
      <c r="M5" s="19" t="str">
        <f t="shared" ca="1" si="3"/>
        <v>'Model - Absolute - 66 areas'!$AE:$AE</v>
      </c>
      <c r="N5" s="19" t="str">
        <f t="shared" ca="1" si="3"/>
        <v>'Model - Absolute - 66 areas'!$AF:$AF</v>
      </c>
      <c r="O5" s="19" t="str">
        <f t="shared" ca="1" si="3"/>
        <v>'Model - Absolute - 66 areas'!$AJ:$AJ</v>
      </c>
      <c r="P5" s="19" t="str">
        <f t="shared" ca="1" si="3"/>
        <v>'Model - Absolute - 66 areas'!$AK:$AK</v>
      </c>
      <c r="Q5" s="19" t="str">
        <f t="shared" ca="1" si="3"/>
        <v>'Model - Absolute - 66 areas'!$AL:$AL</v>
      </c>
      <c r="R5" s="19" t="str">
        <f t="shared" ca="1" si="3"/>
        <v>'Model - Absolute - 66 areas'!$AP:$AP</v>
      </c>
      <c r="S5" s="19" t="str">
        <f t="shared" ca="1" si="3"/>
        <v>'Model - Absolute - 66 areas'!$AQ:$AQ</v>
      </c>
      <c r="T5" s="19" t="str">
        <f t="shared" ca="1" si="3"/>
        <v>'Model - Absolute - 66 areas'!$AR:$AR</v>
      </c>
      <c r="U5" s="19" t="str">
        <f t="shared" ca="1" si="3"/>
        <v>'Model - Absolute - 66 areas'!$AV:$AV</v>
      </c>
      <c r="V5" s="19" t="str">
        <f t="shared" ca="1" si="3"/>
        <v>'Model - Absolute - 66 areas'!$AW:$AW</v>
      </c>
      <c r="W5" s="19" t="str">
        <f t="shared" ca="1" si="3"/>
        <v>'Model - Absolute - 66 areas'!$AX:$AX</v>
      </c>
      <c r="X5" s="19" t="str">
        <f t="shared" ca="1" si="3"/>
        <v>'Model - Absolute - 66 areas'!$BB:$BB</v>
      </c>
      <c r="Y5" s="19" t="str">
        <f t="shared" ca="1" si="3"/>
        <v>'Model - Absolute - 66 areas'!$BC:$BC</v>
      </c>
      <c r="Z5" s="19" t="str">
        <f t="shared" ca="1" si="3"/>
        <v>'Model - Absolute - 66 areas'!$BD:$BD</v>
      </c>
      <c r="AA5" s="19" t="str">
        <f t="shared" ca="1" si="3"/>
        <v>'Model - Absolute - 66 areas'!$BH:$BH</v>
      </c>
      <c r="AB5" s="19" t="str">
        <f t="shared" ca="1" si="3"/>
        <v>'Model - Absolute - 66 areas'!$BI:$BI</v>
      </c>
      <c r="AC5" s="19" t="str">
        <f t="shared" ca="1" si="3"/>
        <v>'Model - Absolute - 66 areas'!$BJ:$BJ</v>
      </c>
      <c r="AD5" s="19" t="str">
        <f t="shared" ca="1" si="3"/>
        <v>'Model - Absolute - 66 areas'!$BN:$BN</v>
      </c>
      <c r="AE5" s="19" t="str">
        <f t="shared" ca="1" si="3"/>
        <v>'Model - Absolute - 66 areas'!$BO:$BO</v>
      </c>
      <c r="AF5" s="19" t="str">
        <f t="shared" ca="1" si="3"/>
        <v>'Model - Absolute - 66 areas'!$BP:$BP</v>
      </c>
      <c r="AG5" s="19" t="str">
        <f t="shared" ca="1" si="3"/>
        <v>'Model - Absolute - 66 areas'!$BT:$BT</v>
      </c>
      <c r="AH5" s="19" t="str">
        <f t="shared" ca="1" si="3"/>
        <v>'Model - Absolute - 66 areas'!$BU:$BU</v>
      </c>
      <c r="AI5" s="19" t="str">
        <f t="shared" ca="1" si="3"/>
        <v>'Model - Absolute - 66 areas'!$BV:$BV</v>
      </c>
      <c r="AJ5" s="19" t="str">
        <f t="shared" ca="1" si="3"/>
        <v>'Model - Absolute - 66 areas'!$BZ:$BZ</v>
      </c>
      <c r="AK5" s="19" t="str">
        <f t="shared" ca="1" si="3"/>
        <v>'Model - Absolute - 66 areas'!$CA:$CA</v>
      </c>
      <c r="AL5" s="19" t="str">
        <f t="shared" ca="1" si="3"/>
        <v>'Model - Absolute - 66 areas'!$CB:$CB</v>
      </c>
      <c r="AM5" s="19" t="str">
        <f t="shared" ca="1" si="3"/>
        <v>'Model - Absolute - 66 areas'!$CF:$CF</v>
      </c>
      <c r="AN5" s="19" t="str">
        <f t="shared" ca="1" si="3"/>
        <v>'Model - Absolute - 66 areas'!$CG:$CG</v>
      </c>
      <c r="AO5" s="19" t="str">
        <f t="shared" ca="1" si="3"/>
        <v>'Model - Absolute - 66 areas'!$CH:$CH</v>
      </c>
      <c r="AP5" s="19" t="str">
        <f t="shared" ca="1" si="3"/>
        <v>'Model - Absolute - 66 areas'!$CL:$CL</v>
      </c>
      <c r="AQ5" s="19" t="str">
        <f t="shared" ca="1" si="3"/>
        <v>'Model - Absolute - 66 areas'!$CM:$CM</v>
      </c>
      <c r="AR5" s="19" t="str">
        <f t="shared" ca="1" si="3"/>
        <v>'Model - Absolute - 66 areas'!$CN:$CN</v>
      </c>
      <c r="AS5" s="19" t="str">
        <f t="shared" ca="1" si="3"/>
        <v>'Model - Absolute - 66 areas'!$CR:$CR</v>
      </c>
      <c r="AT5" s="19" t="str">
        <f t="shared" ca="1" si="3"/>
        <v>'Model - Absolute - 66 areas'!$CS:$CS</v>
      </c>
      <c r="AU5" s="19" t="str">
        <f t="shared" ca="1" si="3"/>
        <v>'Model - Absolute - 66 areas'!$CT:$CT</v>
      </c>
      <c r="AV5" s="19" t="str">
        <f t="shared" ca="1" si="3"/>
        <v>'Model - Absolute - 66 areas'!$CX:$CX</v>
      </c>
      <c r="AW5" s="19" t="str">
        <f t="shared" ca="1" si="3"/>
        <v>'Model - Absolute - 66 areas'!$CY:$CY</v>
      </c>
      <c r="AX5" s="42" t="str">
        <f t="shared" ca="1" si="3"/>
        <v>'Model - Absolute - 66 areas'!$CZ:$CZ</v>
      </c>
      <c r="AY5" s="41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42"/>
    </row>
    <row r="6" spans="1:97" x14ac:dyDescent="0.25">
      <c r="B6" s="189" t="s">
        <v>142</v>
      </c>
      <c r="C6" s="190"/>
      <c r="D6" s="166">
        <f>_xlfn.XLOOKUP(D3,'VFEM3 - Run 202204'!$2:$2,'VFEM3 - Run 202204'!$3:$3,"Check",0)/10^6</f>
        <v>43964.282284059998</v>
      </c>
      <c r="E6" s="167">
        <f>_xlfn.XLOOKUP(E3,'VFEM3 - Run 202204'!$2:$2,'VFEM3 - Run 202204'!$3:$3,"Check",0)/10^6</f>
        <v>42554.830735019998</v>
      </c>
      <c r="F6" s="167"/>
      <c r="G6" s="167">
        <f>_xlfn.XLOOKUP(G3,'VFEM3 - Run 202204'!$2:$2,'VFEM3 - Run 202204'!$3:$3,"Check",0)/10^6</f>
        <v>43568.098000000005</v>
      </c>
      <c r="H6" s="167"/>
      <c r="I6" s="167"/>
      <c r="J6" s="167">
        <f>_xlfn.XLOOKUP(J3,'VFEM3 - Run 202204'!$2:$2,'VFEM3 - Run 202204'!$3:$3,"Check",0)/10^6</f>
        <v>45153.365000020007</v>
      </c>
      <c r="K6" s="167"/>
      <c r="L6" s="167"/>
      <c r="M6" s="167">
        <f>_xlfn.XLOOKUP(M3,'VFEM3 - Run 202204'!$2:$2,'VFEM3 - Run 202204'!$3:$3,"Check",0)/10^6</f>
        <v>47127.900000009999</v>
      </c>
      <c r="N6" s="167"/>
      <c r="O6" s="167"/>
      <c r="P6" s="167">
        <f>_xlfn.XLOOKUP(P3,'VFEM3 - Run 202204'!$2:$2,'VFEM3 - Run 202204'!$3:$3,"Check",0)/10^6</f>
        <v>47798.139999989988</v>
      </c>
      <c r="Q6" s="167"/>
      <c r="R6" s="167"/>
      <c r="S6" s="167">
        <f>_xlfn.XLOOKUP(S3,'VFEM3 - Run 202204'!$2:$2,'VFEM3 - Run 202204'!$3:$3,"Check",0)/10^6</f>
        <v>48468.379999990007</v>
      </c>
      <c r="T6" s="167"/>
      <c r="U6" s="167"/>
      <c r="V6" s="167">
        <f>_xlfn.XLOOKUP(V3,'VFEM3 - Run 202204'!$2:$2,'VFEM3 - Run 202204'!$3:$3,"Check",0)/10^6</f>
        <v>49138.619999969997</v>
      </c>
      <c r="W6" s="167"/>
      <c r="X6" s="167"/>
      <c r="Y6" s="167">
        <f>_xlfn.XLOOKUP(Y3,'VFEM3 - Run 202204'!$2:$2,'VFEM3 - Run 202204'!$3:$3,"Check",0)/10^6</f>
        <v>49808.860000010012</v>
      </c>
      <c r="Z6" s="167"/>
      <c r="AA6" s="167"/>
      <c r="AB6" s="167">
        <f>_xlfn.XLOOKUP(AB3,'VFEM3 - Run 202204'!$2:$2,'VFEM3 - Run 202204'!$3:$3,"Check",0)/10^6</f>
        <v>50479.09999997</v>
      </c>
      <c r="AC6" s="167"/>
      <c r="AD6" s="167"/>
      <c r="AE6" s="167">
        <f>_xlfn.XLOOKUP(AE3,'VFEM3 - Run 202204'!$2:$2,'VFEM3 - Run 202204'!$3:$3,"Check",0)/10^6</f>
        <v>51072.89999997001</v>
      </c>
      <c r="AF6" s="167"/>
      <c r="AG6" s="167"/>
      <c r="AH6" s="167">
        <f>_xlfn.XLOOKUP(AH3,'VFEM3 - Run 202204'!$2:$2,'VFEM3 - Run 202204'!$3:$3,"Check",0)/10^6</f>
        <v>51666.700000000004</v>
      </c>
      <c r="AI6" s="167"/>
      <c r="AJ6" s="167"/>
      <c r="AK6" s="167">
        <f>_xlfn.XLOOKUP(AK3,'VFEM3 - Run 202204'!$2:$2,'VFEM3 - Run 202204'!$3:$3,"Check",0)/10^6</f>
        <v>52260.499999999993</v>
      </c>
      <c r="AL6" s="167"/>
      <c r="AM6" s="167"/>
      <c r="AN6" s="167">
        <f>_xlfn.XLOOKUP(AN3,'VFEM3 - Run 202204'!$2:$2,'VFEM3 - Run 202204'!$3:$3,"Check",0)/10^6</f>
        <v>52854.299999989991</v>
      </c>
      <c r="AO6" s="167"/>
      <c r="AP6" s="167"/>
      <c r="AQ6" s="167">
        <f>_xlfn.XLOOKUP(AQ3,'VFEM3 - Run 202204'!$2:$2,'VFEM3 - Run 202204'!$3:$3,"Check",0)/10^6</f>
        <v>53448.099999990001</v>
      </c>
      <c r="AR6" s="167"/>
      <c r="AS6" s="167"/>
      <c r="AT6" s="167">
        <f>_xlfn.XLOOKUP(AT3,'VFEM3 - Run 202204'!$2:$2,'VFEM3 - Run 202204'!$3:$3,"Check",0)/10^6</f>
        <v>53967.42000002</v>
      </c>
      <c r="AU6" s="167"/>
      <c r="AV6" s="167"/>
      <c r="AW6" s="167">
        <f>_xlfn.XLOOKUP(AW3,'VFEM3 - Run 202204'!$2:$2,'VFEM3 - Run 202204'!$3:$3,"Check",0)/10^6</f>
        <v>54486.74</v>
      </c>
      <c r="AX6" s="168"/>
      <c r="AY6" s="166">
        <f>_xlfn.XLOOKUP(AY3,'VFEM3 - Run 202204'!$2:$2,'VFEM3 - Run 202204'!$4:$4,"Check",0)</f>
        <v>9492.3175562600009</v>
      </c>
      <c r="AZ6" s="167">
        <f>_xlfn.XLOOKUP(AZ3,'VFEM3 - Run 202204'!$2:$2,'VFEM3 - Run 202204'!$4:$4,"Check",0)</f>
        <v>8516.7526567299992</v>
      </c>
      <c r="BA6" s="167"/>
      <c r="BB6" s="167">
        <f>_xlfn.XLOOKUP(BB3,'VFEM3 - Run 202204'!$2:$2,'VFEM3 - Run 202204'!$4:$4,"Check",0)</f>
        <v>9210.0320401499994</v>
      </c>
      <c r="BC6" s="167"/>
      <c r="BD6" s="167"/>
      <c r="BE6" s="167">
        <f>_xlfn.XLOOKUP(BE3,'VFEM3 - Run 202204'!$2:$2,'VFEM3 - Run 202204'!$4:$4,"Check",0)</f>
        <v>9420.0429620800005</v>
      </c>
      <c r="BF6" s="167"/>
      <c r="BG6" s="167"/>
      <c r="BH6" s="167">
        <f>_xlfn.XLOOKUP(BH3,'VFEM3 - Run 202204'!$2:$2,'VFEM3 - Run 202204'!$4:$4,"Check",0)</f>
        <v>9692.4467336400012</v>
      </c>
      <c r="BI6" s="167"/>
      <c r="BJ6" s="167"/>
      <c r="BK6" s="167">
        <f>_xlfn.XLOOKUP(BK3,'VFEM3 - Run 202204'!$2:$2,'VFEM3 - Run 202204'!$4:$4,"Check",0)</f>
        <v>9681.2172034699997</v>
      </c>
      <c r="BL6" s="167"/>
      <c r="BM6" s="167"/>
      <c r="BN6" s="167">
        <f>_xlfn.XLOOKUP(BN3,'VFEM3 - Run 202204'!$2:$2,'VFEM3 - Run 202204'!$4:$4,"Check",0)</f>
        <v>9661.9143318499991</v>
      </c>
      <c r="BO6" s="167"/>
      <c r="BP6" s="167"/>
      <c r="BQ6" s="167">
        <f>_xlfn.XLOOKUP(BQ3,'VFEM3 - Run 202204'!$2:$2,'VFEM3 - Run 202204'!$4:$4,"Check",0)</f>
        <v>9629.59665847</v>
      </c>
      <c r="BR6" s="167"/>
      <c r="BS6" s="167"/>
      <c r="BT6" s="167">
        <f>_xlfn.XLOOKUP(BT3,'VFEM3 - Run 202204'!$2:$2,'VFEM3 - Run 202204'!$4:$4,"Check",0)</f>
        <v>9587.7864393199998</v>
      </c>
      <c r="BU6" s="167"/>
      <c r="BV6" s="167"/>
      <c r="BW6" s="167">
        <f>_xlfn.XLOOKUP(BW3,'VFEM3 - Run 202204'!$2:$2,'VFEM3 - Run 202204'!$4:$4,"Check",0)</f>
        <v>9533.2884558700007</v>
      </c>
      <c r="BX6" s="167"/>
      <c r="BY6" s="167"/>
      <c r="BZ6" s="167">
        <f>_xlfn.XLOOKUP(BZ3,'VFEM3 - Run 202204'!$2:$2,'VFEM3 - Run 202204'!$4:$4,"Check",0)</f>
        <v>9446.6577456199993</v>
      </c>
      <c r="CA6" s="167"/>
      <c r="CB6" s="167"/>
      <c r="CC6" s="167">
        <f>_xlfn.XLOOKUP(CC3,'VFEM3 - Run 202204'!$2:$2,'VFEM3 - Run 202204'!$4:$4,"Check",0)</f>
        <v>9328.6998959199991</v>
      </c>
      <c r="CD6" s="167"/>
      <c r="CE6" s="167"/>
      <c r="CF6" s="167">
        <f>_xlfn.XLOOKUP(CF3,'VFEM3 - Run 202204'!$2:$2,'VFEM3 - Run 202204'!$4:$4,"Check",0)</f>
        <v>9190.8860901200005</v>
      </c>
      <c r="CG6" s="167"/>
      <c r="CH6" s="167"/>
      <c r="CI6" s="167">
        <f>_xlfn.XLOOKUP(CI3,'VFEM3 - Run 202204'!$2:$2,'VFEM3 - Run 202204'!$4:$4,"Check",0)</f>
        <v>9036.9497711399999</v>
      </c>
      <c r="CJ6" s="167"/>
      <c r="CK6" s="167"/>
      <c r="CL6" s="167">
        <f>_xlfn.XLOOKUP(CL3,'VFEM3 - Run 202204'!$2:$2,'VFEM3 - Run 202204'!$4:$4,"Check",0)</f>
        <v>8858.2882951600004</v>
      </c>
      <c r="CM6" s="167"/>
      <c r="CN6" s="167"/>
      <c r="CO6" s="167">
        <f>_xlfn.XLOOKUP(CO3,'VFEM3 - Run 202204'!$2:$2,'VFEM3 - Run 202204'!$4:$4,"Check",0)</f>
        <v>8640.1592622600001</v>
      </c>
      <c r="CP6" s="167"/>
      <c r="CQ6" s="167"/>
      <c r="CR6" s="167">
        <f>_xlfn.XLOOKUP(CR3,'VFEM3 - Run 202204'!$2:$2,'VFEM3 - Run 202204'!$4:$4,"Check",0)</f>
        <v>8399.6626417799998</v>
      </c>
      <c r="CS6" s="168"/>
    </row>
    <row r="7" spans="1:97" x14ac:dyDescent="0.25">
      <c r="B7" s="99" t="s">
        <v>205</v>
      </c>
      <c r="C7" s="100"/>
      <c r="D7" s="134">
        <f ca="1">SUM(D12:D37)</f>
        <v>43964.299999999945</v>
      </c>
      <c r="E7" s="132">
        <f ca="1">SUM(E12:E37)</f>
        <v>42554.830735020005</v>
      </c>
      <c r="F7" s="132">
        <f t="shared" ref="F7:AX7" ca="1" si="4">SUM(F12:F37)</f>
        <v>44370.27360651832</v>
      </c>
      <c r="G7" s="132">
        <f t="shared" ca="1" si="4"/>
        <v>43568.098000000005</v>
      </c>
      <c r="H7" s="132">
        <f t="shared" ca="1" si="4"/>
        <v>44296.131445644751</v>
      </c>
      <c r="I7" s="132">
        <f t="shared" ca="1" si="4"/>
        <v>44698.426419249481</v>
      </c>
      <c r="J7" s="132">
        <f t="shared" ca="1" si="4"/>
        <v>45153.365000020007</v>
      </c>
      <c r="K7" s="132">
        <f t="shared" ca="1" si="4"/>
        <v>46162.845680901468</v>
      </c>
      <c r="L7" s="132">
        <f t="shared" ca="1" si="4"/>
        <v>45029.875191285762</v>
      </c>
      <c r="M7" s="132">
        <f t="shared" ca="1" si="4"/>
        <v>47127.900000009984</v>
      </c>
      <c r="N7" s="132">
        <f t="shared" ca="1" si="4"/>
        <v>48449.463700384695</v>
      </c>
      <c r="O7" s="132">
        <f t="shared" ca="1" si="4"/>
        <v>45196.392695269729</v>
      </c>
      <c r="P7" s="132">
        <f t="shared" ca="1" si="4"/>
        <v>47798.139999989966</v>
      </c>
      <c r="Q7" s="132">
        <f t="shared" ca="1" si="4"/>
        <v>49392.062332231588</v>
      </c>
      <c r="R7" s="132">
        <f t="shared" ca="1" si="4"/>
        <v>45364.153142022646</v>
      </c>
      <c r="S7" s="132">
        <f t="shared" ca="1" si="4"/>
        <v>48468.379999989993</v>
      </c>
      <c r="T7" s="132">
        <f t="shared" ca="1" si="4"/>
        <v>50343.209581063988</v>
      </c>
      <c r="U7" s="132">
        <f t="shared" ca="1" si="4"/>
        <v>45533.165329241412</v>
      </c>
      <c r="V7" s="132">
        <f t="shared" ca="1" si="4"/>
        <v>49138.619999969997</v>
      </c>
      <c r="W7" s="132">
        <f t="shared" ca="1" si="4"/>
        <v>51302.974294486194</v>
      </c>
      <c r="X7" s="132">
        <f t="shared" ca="1" si="4"/>
        <v>45703.438127588932</v>
      </c>
      <c r="Y7" s="132">
        <f t="shared" ca="1" si="4"/>
        <v>49808.86000001002</v>
      </c>
      <c r="Z7" s="132">
        <f t="shared" ca="1" si="4"/>
        <v>52271.425884417578</v>
      </c>
      <c r="AA7" s="132">
        <f t="shared" ca="1" si="4"/>
        <v>45874.980481312443</v>
      </c>
      <c r="AB7" s="132">
        <f t="shared" ca="1" si="4"/>
        <v>50479.099999970036</v>
      </c>
      <c r="AC7" s="132">
        <f t="shared" ca="1" si="4"/>
        <v>53248.634331276051</v>
      </c>
      <c r="AD7" s="132">
        <f t="shared" ca="1" si="4"/>
        <v>45994.899921101976</v>
      </c>
      <c r="AE7" s="132">
        <f t="shared" ca="1" si="4"/>
        <v>51072.899999970046</v>
      </c>
      <c r="AF7" s="132">
        <f t="shared" ca="1" si="4"/>
        <v>54145.467636641792</v>
      </c>
      <c r="AG7" s="132">
        <f t="shared" ca="1" si="4"/>
        <v>46115.813992069779</v>
      </c>
      <c r="AH7" s="132">
        <f t="shared" ca="1" si="4"/>
        <v>51666.7</v>
      </c>
      <c r="AI7" s="132">
        <f t="shared" ca="1" si="4"/>
        <v>55049.998009825315</v>
      </c>
      <c r="AJ7" s="132">
        <f t="shared" ca="1" si="4"/>
        <v>46237.728075647377</v>
      </c>
      <c r="AK7" s="132">
        <f t="shared" ca="1" si="4"/>
        <v>52260.499999999993</v>
      </c>
      <c r="AL7" s="132">
        <f t="shared" ca="1" si="4"/>
        <v>55962.281949389515</v>
      </c>
      <c r="AM7" s="132">
        <f t="shared" ca="1" si="4"/>
        <v>46360.647598048796</v>
      </c>
      <c r="AN7" s="132">
        <f t="shared" ca="1" si="4"/>
        <v>52854.299999989962</v>
      </c>
      <c r="AO7" s="132">
        <f t="shared" ca="1" si="4"/>
        <v>56882.376362106712</v>
      </c>
      <c r="AP7" s="132">
        <f t="shared" ca="1" si="4"/>
        <v>46484.578030568562</v>
      </c>
      <c r="AQ7" s="132">
        <f t="shared" ca="1" si="4"/>
        <v>53448.099999989972</v>
      </c>
      <c r="AR7" s="132">
        <f t="shared" ca="1" si="4"/>
        <v>57810.338565762657</v>
      </c>
      <c r="AS7" s="132">
        <f t="shared" ca="1" si="4"/>
        <v>46553.155323359562</v>
      </c>
      <c r="AT7" s="132">
        <f t="shared" ca="1" si="4"/>
        <v>53967.420000019963</v>
      </c>
      <c r="AU7" s="132">
        <f t="shared" ca="1" si="4"/>
        <v>58657.666619974254</v>
      </c>
      <c r="AV7" s="132">
        <f t="shared" ca="1" si="4"/>
        <v>46622.612501225929</v>
      </c>
      <c r="AW7" s="132">
        <f t="shared" ca="1" si="4"/>
        <v>54486.739999999991</v>
      </c>
      <c r="AX7" s="135">
        <f t="shared" ca="1" si="4"/>
        <v>59511.846013400223</v>
      </c>
      <c r="AY7" s="134">
        <f ca="1">SUM(AY12:AY37)</f>
        <v>9492.3213813043094</v>
      </c>
      <c r="AZ7" s="132">
        <f t="shared" ref="AZ7:CS7" ca="1" si="5">SUM(AZ12:AZ37)</f>
        <v>8516.752656730001</v>
      </c>
      <c r="BA7" s="132">
        <f t="shared" ca="1" si="5"/>
        <v>9379.6071048650228</v>
      </c>
      <c r="BB7" s="132">
        <f t="shared" ca="1" si="5"/>
        <v>9210.0320401499994</v>
      </c>
      <c r="BC7" s="132">
        <f t="shared" ca="1" si="5"/>
        <v>9363.9339011100237</v>
      </c>
      <c r="BD7" s="132">
        <f t="shared" ca="1" si="5"/>
        <v>9325.1321846448227</v>
      </c>
      <c r="BE7" s="132">
        <f t="shared" ca="1" si="5"/>
        <v>9420.0429620800041</v>
      </c>
      <c r="BF7" s="132">
        <f t="shared" ca="1" si="5"/>
        <v>9630.6441295298446</v>
      </c>
      <c r="BG7" s="132">
        <f t="shared" ca="1" si="5"/>
        <v>9260.9614838323341</v>
      </c>
      <c r="BH7" s="132">
        <f t="shared" ca="1" si="5"/>
        <v>9692.4467336400012</v>
      </c>
      <c r="BI7" s="132">
        <f t="shared" ca="1" si="5"/>
        <v>9964.2429683755036</v>
      </c>
      <c r="BJ7" s="132">
        <f t="shared" ca="1" si="5"/>
        <v>9154.2494016780311</v>
      </c>
      <c r="BK7" s="132">
        <f t="shared" ca="1" si="5"/>
        <v>9681.2172034699961</v>
      </c>
      <c r="BL7" s="132">
        <f t="shared" ca="1" si="5"/>
        <v>10004.056299382431</v>
      </c>
      <c r="BM7" s="132">
        <f t="shared" ca="1" si="5"/>
        <v>9043.1031818112624</v>
      </c>
      <c r="BN7" s="132">
        <f t="shared" ca="1" si="5"/>
        <v>9661.9143318499955</v>
      </c>
      <c r="BO7" s="132">
        <f t="shared" ca="1" si="5"/>
        <v>10035.651659137575</v>
      </c>
      <c r="BP7" s="132">
        <f t="shared" ca="1" si="5"/>
        <v>8923.0429487904403</v>
      </c>
      <c r="BQ7" s="132">
        <f t="shared" ca="1" si="5"/>
        <v>9629.5966584700018</v>
      </c>
      <c r="BR7" s="132">
        <f t="shared" ca="1" si="5"/>
        <v>10053.740822108117</v>
      </c>
      <c r="BS7" s="132">
        <f t="shared" ca="1" si="5"/>
        <v>8797.5272734591763</v>
      </c>
      <c r="BT7" s="132">
        <f t="shared" ca="1" si="5"/>
        <v>9587.7864393200016</v>
      </c>
      <c r="BU7" s="132">
        <f t="shared" ca="1" si="5"/>
        <v>10061.809651103014</v>
      </c>
      <c r="BV7" s="132">
        <f t="shared" ca="1" si="5"/>
        <v>8663.7721717704408</v>
      </c>
      <c r="BW7" s="132">
        <f t="shared" ca="1" si="5"/>
        <v>9533.2884558700116</v>
      </c>
      <c r="BX7" s="132">
        <f t="shared" ca="1" si="5"/>
        <v>10056.33204556933</v>
      </c>
      <c r="BY7" s="132">
        <f t="shared" ca="1" si="5"/>
        <v>8507.4095576900836</v>
      </c>
      <c r="BZ7" s="132">
        <f t="shared" ca="1" si="5"/>
        <v>9446.657745620003</v>
      </c>
      <c r="CA7" s="132">
        <f t="shared" ca="1" si="5"/>
        <v>10014.972739754341</v>
      </c>
      <c r="CB7" s="132">
        <f t="shared" ca="1" si="5"/>
        <v>8326.4576446354695</v>
      </c>
      <c r="CC7" s="132">
        <f t="shared" ca="1" si="5"/>
        <v>9328.6998959199991</v>
      </c>
      <c r="CD7" s="132">
        <f t="shared" ca="1" si="5"/>
        <v>9939.5725042368413</v>
      </c>
      <c r="CE7" s="132">
        <f t="shared" ca="1" si="5"/>
        <v>8131.6805581503932</v>
      </c>
      <c r="CF7" s="132">
        <f t="shared" ca="1" si="5"/>
        <v>9190.8860901199987</v>
      </c>
      <c r="CG7" s="132">
        <f t="shared" ca="1" si="5"/>
        <v>9841.9065783912847</v>
      </c>
      <c r="CH7" s="132">
        <f t="shared" ca="1" si="5"/>
        <v>7926.6747209057448</v>
      </c>
      <c r="CI7" s="132">
        <f t="shared" ca="1" si="5"/>
        <v>9036.9497711399981</v>
      </c>
      <c r="CJ7" s="132">
        <f t="shared" ca="1" si="5"/>
        <v>9725.6642893300432</v>
      </c>
      <c r="CK7" s="132">
        <f t="shared" ca="1" si="5"/>
        <v>7704.1801948752945</v>
      </c>
      <c r="CL7" s="132">
        <f t="shared" ca="1" si="5"/>
        <v>8858.2882951599986</v>
      </c>
      <c r="CM7" s="132">
        <f t="shared" ca="1" si="5"/>
        <v>9581.269408200249</v>
      </c>
      <c r="CN7" s="132">
        <f t="shared" ca="1" si="5"/>
        <v>7453.1388781306268</v>
      </c>
      <c r="CO7" s="132">
        <f t="shared" ca="1" si="5"/>
        <v>8640.1592622599946</v>
      </c>
      <c r="CP7" s="132">
        <f t="shared" ca="1" si="5"/>
        <v>9391.065601226479</v>
      </c>
      <c r="CQ7" s="132">
        <f t="shared" ca="1" si="5"/>
        <v>7187.3306512507934</v>
      </c>
      <c r="CR7" s="132">
        <f t="shared" ca="1" si="5"/>
        <v>8399.6626417799998</v>
      </c>
      <c r="CS7" s="135">
        <f t="shared" ca="1" si="5"/>
        <v>9174.3317677314117</v>
      </c>
    </row>
    <row r="8" spans="1:97" x14ac:dyDescent="0.25">
      <c r="B8" s="189" t="s">
        <v>174</v>
      </c>
      <c r="C8" s="190"/>
      <c r="D8" s="160"/>
      <c r="E8" s="161">
        <f ca="1">IF(INDEX(INDIRECT(E5),MATCH($B8,'Model - Absolute - 66 areas'!$E:$E,0))="","",INDEX(INDIRECT(E5),MATCH($B8,'Model - Absolute - 66 areas'!$E:$E,0))-1)</f>
        <v>-4.4393447934545693E-2</v>
      </c>
      <c r="F8" s="161" t="str">
        <f ca="1">IF(INDEX(INDIRECT(F5),MATCH($B8,'Model - Absolute - 66 areas'!$E:$E,0))="","",INDEX(INDIRECT(F5),MATCH($B8,'Model - Absolute - 66 areas'!$E:$E,0))-1)</f>
        <v/>
      </c>
      <c r="G8" s="161">
        <f ca="1">IF(INDEX(INDIRECT(G5),MATCH($B8,'Model - Absolute - 66 areas'!$E:$E,0))="","",INDEX(INDIRECT(G5),MATCH($B8,'Model - Absolute - 66 areas'!$E:$E,0))-1)</f>
        <v>-3.4131344734099289E-2</v>
      </c>
      <c r="H8" s="161">
        <f ca="1">IF(INDEX(INDIRECT(H5),MATCH($B8,'Model - Absolute - 66 areas'!$E:$E,0))="","",INDEX(INDIRECT(H5),MATCH($B8,'Model - Absolute - 66 areas'!$E:$E,0))-1)</f>
        <v>-3.4131344734099289E-2</v>
      </c>
      <c r="I8" s="161" t="str">
        <f ca="1">IF(INDEX(INDIRECT(I5),MATCH($B8,'Model - Absolute - 66 areas'!$E:$E,0))="","",INDEX(INDIRECT(I5),MATCH($B8,'Model - Absolute - 66 areas'!$E:$E,0))-1)</f>
        <v/>
      </c>
      <c r="J8" s="161">
        <f ca="1">IF(INDEX(INDIRECT(J5),MATCH($B8,'Model - Absolute - 66 areas'!$E:$E,0))="","",INDEX(INDIRECT(J5),MATCH($B8,'Model - Absolute - 66 areas'!$E:$E,0))-1)</f>
        <v>-1.1793850819776464E-2</v>
      </c>
      <c r="K8" s="161">
        <f ca="1">IF(INDEX(INDIRECT(K5),MATCH($B8,'Model - Absolute - 66 areas'!$E:$E,0))="","",INDEX(INDIRECT(K5),MATCH($B8,'Model - Absolute - 66 areas'!$E:$E,0))-1)</f>
        <v>-1.1793850819776464E-2</v>
      </c>
      <c r="L8" s="161" t="str">
        <f ca="1">IF(INDEX(INDIRECT(L5),MATCH($B8,'Model - Absolute - 66 areas'!$E:$E,0))="","",INDEX(INDIRECT(L5),MATCH($B8,'Model - Absolute - 66 areas'!$E:$E,0))-1)</f>
        <v/>
      </c>
      <c r="M8" s="161">
        <f ca="1">IF(INDEX(INDIRECT(M5),MATCH($B8,'Model - Absolute - 66 areas'!$E:$E,0))="","",INDEX(INDIRECT(M5),MATCH($B8,'Model - Absolute - 66 areas'!$E:$E,0))-1)</f>
        <v>1.819778865349897E-2</v>
      </c>
      <c r="N8" s="161">
        <f ca="1">IF(INDEX(INDIRECT(N5),MATCH($B8,'Model - Absolute - 66 areas'!$E:$E,0))="","",INDEX(INDIRECT(N5),MATCH($B8,'Model - Absolute - 66 areas'!$E:$E,0))-1)</f>
        <v>1.819778865349897E-2</v>
      </c>
      <c r="O8" s="161" t="str">
        <f ca="1">IF(INDEX(INDIRECT(O5),MATCH($B8,'Model - Absolute - 66 areas'!$E:$E,0))="","",INDEX(INDIRECT(O5),MATCH($B8,'Model - Absolute - 66 areas'!$E:$E,0))-1)</f>
        <v/>
      </c>
      <c r="P8" s="161">
        <f ca="1">IF(INDEX(INDIRECT(P5),MATCH($B8,'Model - Absolute - 66 areas'!$E:$E,0))="","",INDEX(INDIRECT(P5),MATCH($B8,'Model - Absolute - 66 areas'!$E:$E,0))-1)</f>
        <v>2.3526518986578315E-2</v>
      </c>
      <c r="Q8" s="161">
        <f ca="1">IF(INDEX(INDIRECT(Q5),MATCH($B8,'Model - Absolute - 66 areas'!$E:$E,0))="","",INDEX(INDIRECT(Q5),MATCH($B8,'Model - Absolute - 66 areas'!$E:$E,0))-1)</f>
        <v>2.3526518986578315E-2</v>
      </c>
      <c r="R8" s="161" t="str">
        <f ca="1">IF(INDEX(INDIRECT(R5),MATCH($B8,'Model - Absolute - 66 areas'!$E:$E,0))="","",INDEX(INDIRECT(R5),MATCH($B8,'Model - Absolute - 66 areas'!$E:$E,0))-1)</f>
        <v/>
      </c>
      <c r="S8" s="161">
        <f ca="1">IF(INDEX(INDIRECT(S5),MATCH($B8,'Model - Absolute - 66 areas'!$E:$E,0))="","",INDEX(INDIRECT(S5),MATCH($B8,'Model - Absolute - 66 areas'!$E:$E,0))-1)</f>
        <v>2.866372475372625E-2</v>
      </c>
      <c r="T8" s="161">
        <f ca="1">IF(INDEX(INDIRECT(T5),MATCH($B8,'Model - Absolute - 66 areas'!$E:$E,0))="","",INDEX(INDIRECT(T5),MATCH($B8,'Model - Absolute - 66 areas'!$E:$E,0))-1)</f>
        <v>2.866372475372625E-2</v>
      </c>
      <c r="U8" s="161" t="str">
        <f ca="1">IF(INDEX(INDIRECT(U5),MATCH($B8,'Model - Absolute - 66 areas'!$E:$E,0))="","",INDEX(INDIRECT(U5),MATCH($B8,'Model - Absolute - 66 areas'!$E:$E,0))-1)</f>
        <v/>
      </c>
      <c r="V8" s="161">
        <f ca="1">IF(INDEX(INDIRECT(V5),MATCH($B8,'Model - Absolute - 66 areas'!$E:$E,0))="","",INDEX(INDIRECT(V5),MATCH($B8,'Model - Absolute - 66 areas'!$E:$E,0))-1)</f>
        <v>3.3611834825484577E-2</v>
      </c>
      <c r="W8" s="161">
        <f ca="1">IF(INDEX(INDIRECT(W5),MATCH($B8,'Model - Absolute - 66 areas'!$E:$E,0))="","",INDEX(INDIRECT(W5),MATCH($B8,'Model - Absolute - 66 areas'!$E:$E,0))-1)</f>
        <v>3.3611834825484577E-2</v>
      </c>
      <c r="X8" s="161" t="str">
        <f ca="1">IF(INDEX(INDIRECT(X5),MATCH($B8,'Model - Absolute - 66 areas'!$E:$E,0))="","",INDEX(INDIRECT(X5),MATCH($B8,'Model - Absolute - 66 areas'!$E:$E,0))-1)</f>
        <v/>
      </c>
      <c r="Y8" s="161">
        <f ca="1">IF(INDEX(INDIRECT(Y5),MATCH($B8,'Model - Absolute - 66 areas'!$E:$E,0))="","",INDEX(INDIRECT(Y5),MATCH($B8,'Model - Absolute - 66 areas'!$E:$E,0))-1)</f>
        <v>3.8373262474002301E-2</v>
      </c>
      <c r="Z8" s="161">
        <f ca="1">IF(INDEX(INDIRECT(Z5),MATCH($B8,'Model - Absolute - 66 areas'!$E:$E,0))="","",INDEX(INDIRECT(Z5),MATCH($B8,'Model - Absolute - 66 areas'!$E:$E,0))-1)</f>
        <v>3.8373262474002301E-2</v>
      </c>
      <c r="AA8" s="161" t="str">
        <f ca="1">IF(INDEX(INDIRECT(AA5),MATCH($B8,'Model - Absolute - 66 areas'!$E:$E,0))="","",INDEX(INDIRECT(AA5),MATCH($B8,'Model - Absolute - 66 areas'!$E:$E,0))-1)</f>
        <v/>
      </c>
      <c r="AB8" s="161">
        <f ca="1">IF(INDEX(INDIRECT(AB5),MATCH($B8,'Model - Absolute - 66 areas'!$E:$E,0))="","",INDEX(INDIRECT(AB5),MATCH($B8,'Model - Absolute - 66 areas'!$E:$E,0))-1)</f>
        <v>4.2950405335622222E-2</v>
      </c>
      <c r="AC8" s="161">
        <f ca="1">IF(INDEX(INDIRECT(AC5),MATCH($B8,'Model - Absolute - 66 areas'!$E:$E,0))="","",INDEX(INDIRECT(AC5),MATCH($B8,'Model - Absolute - 66 areas'!$E:$E,0))-1)</f>
        <v>4.2950405335622222E-2</v>
      </c>
      <c r="AD8" s="161" t="str">
        <f ca="1">IF(INDEX(INDIRECT(AD5),MATCH($B8,'Model - Absolute - 66 areas'!$E:$E,0))="","",INDEX(INDIRECT(AD5),MATCH($B8,'Model - Absolute - 66 areas'!$E:$E,0))-1)</f>
        <v/>
      </c>
      <c r="AE8" s="161">
        <f ca="1">IF(INDEX(INDIRECT(AE5),MATCH($B8,'Model - Absolute - 66 areas'!$E:$E,0))="","",INDEX(INDIRECT(AE5),MATCH($B8,'Model - Absolute - 66 areas'!$E:$E,0))-1)</f>
        <v>4.7032377761661914E-2</v>
      </c>
      <c r="AF8" s="161">
        <f ca="1">IF(INDEX(INDIRECT(AF5),MATCH($B8,'Model - Absolute - 66 areas'!$E:$E,0))="","",INDEX(INDIRECT(AF5),MATCH($B8,'Model - Absolute - 66 areas'!$E:$E,0))-1)</f>
        <v>4.7032377761661914E-2</v>
      </c>
      <c r="AG8" s="161" t="str">
        <f ca="1">IF(INDEX(INDIRECT(AG5),MATCH($B8,'Model - Absolute - 66 areas'!$E:$E,0))="","",INDEX(INDIRECT(AG5),MATCH($B8,'Model - Absolute - 66 areas'!$E:$E,0))-1)</f>
        <v/>
      </c>
      <c r="AH8" s="161">
        <f ca="1">IF(INDEX(INDIRECT(AH5),MATCH($B8,'Model - Absolute - 66 areas'!$E:$E,0))="","",INDEX(INDIRECT(AH5),MATCH($B8,'Model - Absolute - 66 areas'!$E:$E,0))-1)</f>
        <v>5.0971160767912416E-2</v>
      </c>
      <c r="AI8" s="161">
        <f ca="1">IF(INDEX(INDIRECT(AI5),MATCH($B8,'Model - Absolute - 66 areas'!$E:$E,0))="","",INDEX(INDIRECT(AI5),MATCH($B8,'Model - Absolute - 66 areas'!$E:$E,0))-1)</f>
        <v>5.0971160767912416E-2</v>
      </c>
      <c r="AJ8" s="161" t="str">
        <f ca="1">IF(INDEX(INDIRECT(AJ5),MATCH($B8,'Model - Absolute - 66 areas'!$E:$E,0))="","",INDEX(INDIRECT(AJ5),MATCH($B8,'Model - Absolute - 66 areas'!$E:$E,0))-1)</f>
        <v/>
      </c>
      <c r="AK8" s="161">
        <f ca="1">IF(INDEX(INDIRECT(AK5),MATCH($B8,'Model - Absolute - 66 areas'!$E:$E,0))="","",INDEX(INDIRECT(AK5),MATCH($B8,'Model - Absolute - 66 areas'!$E:$E,0))-1)</f>
        <v>5.4768290835100819E-2</v>
      </c>
      <c r="AL8" s="161">
        <f ca="1">IF(INDEX(INDIRECT(AL5),MATCH($B8,'Model - Absolute - 66 areas'!$E:$E,0))="","",INDEX(INDIRECT(AL5),MATCH($B8,'Model - Absolute - 66 areas'!$E:$E,0))-1)</f>
        <v>5.4768290835100819E-2</v>
      </c>
      <c r="AM8" s="161" t="str">
        <f ca="1">IF(INDEX(INDIRECT(AM5),MATCH($B8,'Model - Absolute - 66 areas'!$E:$E,0))="","",INDEX(INDIRECT(AM5),MATCH($B8,'Model - Absolute - 66 areas'!$E:$E,0))-1)</f>
        <v/>
      </c>
      <c r="AN8" s="161">
        <f ca="1">IF(INDEX(INDIRECT(AN5),MATCH($B8,'Model - Absolute - 66 areas'!$E:$E,0))="","",INDEX(INDIRECT(AN5),MATCH($B8,'Model - Absolute - 66 areas'!$E:$E,0))-1)</f>
        <v>5.842529874228175E-2</v>
      </c>
      <c r="AO8" s="161">
        <f ca="1">IF(INDEX(INDIRECT(AO5),MATCH($B8,'Model - Absolute - 66 areas'!$E:$E,0))="","",INDEX(INDIRECT(AO5),MATCH($B8,'Model - Absolute - 66 areas'!$E:$E,0))-1)</f>
        <v>5.842529874228175E-2</v>
      </c>
      <c r="AP8" s="161" t="str">
        <f ca="1">IF(INDEX(INDIRECT(AP5),MATCH($B8,'Model - Absolute - 66 areas'!$E:$E,0))="","",INDEX(INDIRECT(AP5),MATCH($B8,'Model - Absolute - 66 areas'!$E:$E,0))-1)</f>
        <v/>
      </c>
      <c r="AQ8" s="161">
        <f ca="1">IF(INDEX(INDIRECT(AQ5),MATCH($B8,'Model - Absolute - 66 areas'!$E:$E,0))="","",INDEX(INDIRECT(AQ5),MATCH($B8,'Model - Absolute - 66 areas'!$E:$E,0))-1)</f>
        <v>6.1943709486334431E-2</v>
      </c>
      <c r="AR8" s="161">
        <f ca="1">IF(INDEX(INDIRECT(AR5),MATCH($B8,'Model - Absolute - 66 areas'!$E:$E,0))="","",INDEX(INDIRECT(AR5),MATCH($B8,'Model - Absolute - 66 areas'!$E:$E,0))-1)</f>
        <v>6.1943709486334431E-2</v>
      </c>
      <c r="AS8" s="161" t="str">
        <f ca="1">IF(INDEX(INDIRECT(AS5),MATCH($B8,'Model - Absolute - 66 areas'!$E:$E,0))="","",INDEX(INDIRECT(AS5),MATCH($B8,'Model - Absolute - 66 areas'!$E:$E,0))-1)</f>
        <v/>
      </c>
      <c r="AT8" s="161">
        <f ca="1">IF(INDEX(INDIRECT(AT5),MATCH($B8,'Model - Absolute - 66 areas'!$E:$E,0))="","",INDEX(INDIRECT(AT5),MATCH($B8,'Model - Absolute - 66 areas'!$E:$E,0))-1)</f>
        <v>6.5079037441217125E-2</v>
      </c>
      <c r="AU8" s="161">
        <f ca="1">IF(INDEX(INDIRECT(AU5),MATCH($B8,'Model - Absolute - 66 areas'!$E:$E,0))="","",INDEX(INDIRECT(AU5),MATCH($B8,'Model - Absolute - 66 areas'!$E:$E,0))-1)</f>
        <v>6.5079037441217125E-2</v>
      </c>
      <c r="AV8" s="161" t="str">
        <f ca="1">IF(INDEX(INDIRECT(AV5),MATCH($B8,'Model - Absolute - 66 areas'!$E:$E,0))="","",INDEX(INDIRECT(AV5),MATCH($B8,'Model - Absolute - 66 areas'!$E:$E,0))-1)</f>
        <v/>
      </c>
      <c r="AW8" s="161">
        <f ca="1">IF(INDEX(INDIRECT(AW5),MATCH($B8,'Model - Absolute - 66 areas'!$E:$E,0))="","",INDEX(INDIRECT(AW5),MATCH($B8,'Model - Absolute - 66 areas'!$E:$E,0))-1)</f>
        <v>6.8106869025657879E-2</v>
      </c>
      <c r="AX8" s="162">
        <f ca="1">IF(INDEX(INDIRECT(AX5),MATCH($B8,'Model - Absolute - 66 areas'!$E:$E,0))="","",INDEX(INDIRECT(AX5),MATCH($B8,'Model - Absolute - 66 areas'!$E:$E,0))-1)</f>
        <v>6.8106869025657879E-2</v>
      </c>
      <c r="AY8" s="41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42"/>
    </row>
    <row r="9" spans="1:97" ht="15.75" thickBot="1" x14ac:dyDescent="0.3">
      <c r="B9" s="198" t="s">
        <v>157</v>
      </c>
      <c r="C9" s="199"/>
      <c r="D9" s="149"/>
      <c r="E9" s="150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50"/>
      <c r="T9" s="150"/>
      <c r="U9" s="150"/>
      <c r="V9" s="150"/>
      <c r="W9" s="150"/>
      <c r="X9" s="150"/>
      <c r="Y9" s="150"/>
      <c r="Z9" s="150"/>
      <c r="AA9" s="150"/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1"/>
      <c r="AY9" s="163">
        <f>_xlfn.XLOOKUP(AY3,'VFEM3 - Run 202204'!$2:$2,'VFEM3 - Run 202204'!$5:$5,"Check",0)</f>
        <v>215.90975817434423</v>
      </c>
      <c r="AZ9" s="164">
        <f>_xlfn.XLOOKUP(AZ3,'VFEM3 - Run 202204'!$2:$2,'VFEM3 - Run 202204'!$5:$5,"Check",0)</f>
        <v>200.13597774038936</v>
      </c>
      <c r="BA9" s="164">
        <f>_xlfn.XLOOKUP(BA3,'VFEM3 - Run 202204'!$2:$2,'VFEM3 - Run 202204'!$5:$5,"Check",0)</f>
        <v>211.39394334244284</v>
      </c>
      <c r="BB9" s="164">
        <f>_xlfn.XLOOKUP(BB3,'VFEM3 - Run 202204'!$2:$2,'VFEM3 - Run 202204'!$5:$5,"Check",0)</f>
        <v>211.39394334244284</v>
      </c>
      <c r="BC9" s="164">
        <f>_xlfn.XLOOKUP(BC3,'VFEM3 - Run 202204'!$2:$2,'VFEM3 - Run 202204'!$5:$5,"Check",0)</f>
        <v>211.39394334244284</v>
      </c>
      <c r="BD9" s="164">
        <f>_xlfn.XLOOKUP(BD3,'VFEM3 - Run 202204'!$2:$2,'VFEM3 - Run 202204'!$5:$5,"Check",0)</f>
        <v>208.62327673864013</v>
      </c>
      <c r="BE9" s="164">
        <f>_xlfn.XLOOKUP(BE3,'VFEM3 - Run 202204'!$2:$2,'VFEM3 - Run 202204'!$5:$5,"Check",0)</f>
        <v>208.62327673864013</v>
      </c>
      <c r="BF9" s="164">
        <f>_xlfn.XLOOKUP(BF3,'VFEM3 - Run 202204'!$2:$2,'VFEM3 - Run 202204'!$5:$5,"Check",0)</f>
        <v>208.62327673864013</v>
      </c>
      <c r="BG9" s="164">
        <f>_xlfn.XLOOKUP(BG3,'VFEM3 - Run 202204'!$2:$2,'VFEM3 - Run 202204'!$5:$5,"Check",0)</f>
        <v>205.66260609188919</v>
      </c>
      <c r="BH9" s="164">
        <f>_xlfn.XLOOKUP(BH3,'VFEM3 - Run 202204'!$2:$2,'VFEM3 - Run 202204'!$5:$5,"Check",0)</f>
        <v>205.66260609188919</v>
      </c>
      <c r="BI9" s="164">
        <f>_xlfn.XLOOKUP(BI3,'VFEM3 - Run 202204'!$2:$2,'VFEM3 - Run 202204'!$5:$5,"Check",0)</f>
        <v>205.66260609188919</v>
      </c>
      <c r="BJ9" s="164">
        <f>_xlfn.XLOOKUP(BJ3,'VFEM3 - Run 202204'!$2:$2,'VFEM3 - Run 202204'!$5:$5,"Check",0)</f>
        <v>202.54380617053357</v>
      </c>
      <c r="BK9" s="164">
        <f>_xlfn.XLOOKUP(BK3,'VFEM3 - Run 202204'!$2:$2,'VFEM3 - Run 202204'!$5:$5,"Check",0)</f>
        <v>202.54380617053357</v>
      </c>
      <c r="BL9" s="164">
        <f>_xlfn.XLOOKUP(BL3,'VFEM3 - Run 202204'!$2:$2,'VFEM3 - Run 202204'!$5:$5,"Check",0)</f>
        <v>202.54380617053357</v>
      </c>
      <c r="BM9" s="164">
        <f>_xlfn.XLOOKUP(BM3,'VFEM3 - Run 202204'!$2:$2,'VFEM3 - Run 202204'!$5:$5,"Check",0)</f>
        <v>199.34469301123724</v>
      </c>
      <c r="BN9" s="164">
        <f>_xlfn.XLOOKUP(BN3,'VFEM3 - Run 202204'!$2:$2,'VFEM3 - Run 202204'!$5:$5,"Check",0)</f>
        <v>199.34469301123724</v>
      </c>
      <c r="BO9" s="164">
        <f>_xlfn.XLOOKUP(BO3,'VFEM3 - Run 202204'!$2:$2,'VFEM3 - Run 202204'!$5:$5,"Check",0)</f>
        <v>199.34469301123724</v>
      </c>
      <c r="BP9" s="164">
        <f>_xlfn.XLOOKUP(BP3,'VFEM3 - Run 202204'!$2:$2,'VFEM3 - Run 202204'!$5:$5,"Check",0)</f>
        <v>195.9679913370762</v>
      </c>
      <c r="BQ9" s="164">
        <f>_xlfn.XLOOKUP(BQ3,'VFEM3 - Run 202204'!$2:$2,'VFEM3 - Run 202204'!$5:$5,"Check",0)</f>
        <v>195.9679913370762</v>
      </c>
      <c r="BR9" s="164">
        <f>_xlfn.XLOOKUP(BR3,'VFEM3 - Run 202204'!$2:$2,'VFEM3 - Run 202204'!$5:$5,"Check",0)</f>
        <v>195.9679913370762</v>
      </c>
      <c r="BS9" s="164">
        <f>_xlfn.XLOOKUP(BS3,'VFEM3 - Run 202204'!$2:$2,'VFEM3 - Run 202204'!$5:$5,"Check",0)</f>
        <v>192.49158561986908</v>
      </c>
      <c r="BT9" s="164">
        <f>_xlfn.XLOOKUP(BT3,'VFEM3 - Run 202204'!$2:$2,'VFEM3 - Run 202204'!$5:$5,"Check",0)</f>
        <v>192.49158561986908</v>
      </c>
      <c r="BU9" s="164">
        <f>_xlfn.XLOOKUP(BU3,'VFEM3 - Run 202204'!$2:$2,'VFEM3 - Run 202204'!$5:$5,"Check",0)</f>
        <v>192.49158561986908</v>
      </c>
      <c r="BV9" s="164">
        <f>_xlfn.XLOOKUP(BV3,'VFEM3 - Run 202204'!$2:$2,'VFEM3 - Run 202204'!$5:$5,"Check",0)</f>
        <v>188.85614949307072</v>
      </c>
      <c r="BW9" s="164">
        <f>_xlfn.XLOOKUP(BW3,'VFEM3 - Run 202204'!$2:$2,'VFEM3 - Run 202204'!$5:$5,"Check",0)</f>
        <v>188.85614949307072</v>
      </c>
      <c r="BX9" s="164">
        <f>_xlfn.XLOOKUP(BX3,'VFEM3 - Run 202204'!$2:$2,'VFEM3 - Run 202204'!$5:$5,"Check",0)</f>
        <v>188.85614949307072</v>
      </c>
      <c r="BY9" s="164">
        <f>_xlfn.XLOOKUP(BY3,'VFEM3 - Run 202204'!$2:$2,'VFEM3 - Run 202204'!$5:$5,"Check",0)</f>
        <v>184.96419325367361</v>
      </c>
      <c r="BZ9" s="164">
        <f>_xlfn.XLOOKUP(BZ3,'VFEM3 - Run 202204'!$2:$2,'VFEM3 - Run 202204'!$5:$5,"Check",0)</f>
        <v>184.96419325367361</v>
      </c>
      <c r="CA9" s="164">
        <f>_xlfn.XLOOKUP(CA3,'VFEM3 - Run 202204'!$2:$2,'VFEM3 - Run 202204'!$5:$5,"Check",0)</f>
        <v>184.96419325367361</v>
      </c>
      <c r="CB9" s="164">
        <f>_xlfn.XLOOKUP(CB3,'VFEM3 - Run 202204'!$2:$2,'VFEM3 - Run 202204'!$5:$5,"Check",0)</f>
        <v>180.55536536918359</v>
      </c>
      <c r="CC9" s="164">
        <f>_xlfn.XLOOKUP(CC3,'VFEM3 - Run 202204'!$2:$2,'VFEM3 - Run 202204'!$5:$5,"Check",0)</f>
        <v>180.55536536918359</v>
      </c>
      <c r="CD9" s="164">
        <f>_xlfn.XLOOKUP(CD3,'VFEM3 - Run 202204'!$2:$2,'VFEM3 - Run 202204'!$5:$5,"Check",0)</f>
        <v>180.55536536918359</v>
      </c>
      <c r="CE9" s="164">
        <f>_xlfn.XLOOKUP(CE3,'VFEM3 - Run 202204'!$2:$2,'VFEM3 - Run 202204'!$5:$5,"Check",0)</f>
        <v>175.8667844762297</v>
      </c>
      <c r="CF9" s="164">
        <f>_xlfn.XLOOKUP(CF3,'VFEM3 - Run 202204'!$2:$2,'VFEM3 - Run 202204'!$5:$5,"Check",0)</f>
        <v>175.8667844762297</v>
      </c>
      <c r="CG9" s="164">
        <f>_xlfn.XLOOKUP(CG3,'VFEM3 - Run 202204'!$2:$2,'VFEM3 - Run 202204'!$5:$5,"Check",0)</f>
        <v>175.8667844762297</v>
      </c>
      <c r="CH9" s="164">
        <f>_xlfn.XLOOKUP(CH3,'VFEM3 - Run 202204'!$2:$2,'VFEM3 - Run 202204'!$5:$5,"Check",0)</f>
        <v>170.97851586610193</v>
      </c>
      <c r="CI9" s="164">
        <f>_xlfn.XLOOKUP(CI3,'VFEM3 - Run 202204'!$2:$2,'VFEM3 - Run 202204'!$5:$5,"Check",0)</f>
        <v>170.97851586610193</v>
      </c>
      <c r="CJ9" s="164">
        <f>_xlfn.XLOOKUP(CJ3,'VFEM3 - Run 202204'!$2:$2,'VFEM3 - Run 202204'!$5:$5,"Check",0)</f>
        <v>170.97851586610193</v>
      </c>
      <c r="CK9" s="164">
        <f>_xlfn.XLOOKUP(CK3,'VFEM3 - Run 202204'!$2:$2,'VFEM3 - Run 202204'!$5:$5,"Check",0)</f>
        <v>165.73626181588602</v>
      </c>
      <c r="CL9" s="164">
        <f>_xlfn.XLOOKUP(CL3,'VFEM3 - Run 202204'!$2:$2,'VFEM3 - Run 202204'!$5:$5,"Check",0)</f>
        <v>165.73626181588602</v>
      </c>
      <c r="CM9" s="164">
        <f>_xlfn.XLOOKUP(CM3,'VFEM3 - Run 202204'!$2:$2,'VFEM3 - Run 202204'!$5:$5,"Check",0)</f>
        <v>165.73626181588602</v>
      </c>
      <c r="CN9" s="164">
        <f>_xlfn.XLOOKUP(CN3,'VFEM3 - Run 202204'!$2:$2,'VFEM3 - Run 202204'!$5:$5,"Check",0)</f>
        <v>160.09954269180921</v>
      </c>
      <c r="CO9" s="164">
        <f>_xlfn.XLOOKUP(CO3,'VFEM3 - Run 202204'!$2:$2,'VFEM3 - Run 202204'!$5:$5,"Check",0)</f>
        <v>160.09954269180921</v>
      </c>
      <c r="CP9" s="164">
        <f>_xlfn.XLOOKUP(CP3,'VFEM3 - Run 202204'!$2:$2,'VFEM3 - Run 202204'!$5:$5,"Check",0)</f>
        <v>160.09954269180921</v>
      </c>
      <c r="CQ9" s="164">
        <f>_xlfn.XLOOKUP(CQ3,'VFEM3 - Run 202204'!$2:$2,'VFEM3 - Run 202204'!$5:$5,"Check",0)</f>
        <v>154.15975780125586</v>
      </c>
      <c r="CR9" s="164">
        <f>_xlfn.XLOOKUP(CR3,'VFEM3 - Run 202204'!$2:$2,'VFEM3 - Run 202204'!$5:$5,"Check",0)</f>
        <v>154.15975780125586</v>
      </c>
      <c r="CS9" s="165">
        <f>_xlfn.XLOOKUP(CS3,'VFEM3 - Run 202204'!$2:$2,'VFEM3 - Run 202204'!$5:$5,"Check",0)</f>
        <v>154.15975780125586</v>
      </c>
    </row>
    <row r="10" spans="1:97" x14ac:dyDescent="0.25">
      <c r="A10" s="33"/>
      <c r="B10" s="191" t="s">
        <v>56</v>
      </c>
      <c r="C10" s="193" t="s">
        <v>146</v>
      </c>
      <c r="D10" s="155">
        <v>2019</v>
      </c>
      <c r="E10" s="105">
        <v>2020</v>
      </c>
      <c r="F10" s="200">
        <v>2021</v>
      </c>
      <c r="G10" s="201"/>
      <c r="H10" s="202"/>
      <c r="I10" s="184">
        <f>F10+1</f>
        <v>2022</v>
      </c>
      <c r="J10" s="185"/>
      <c r="K10" s="186"/>
      <c r="L10" s="184">
        <f>I10+1</f>
        <v>2023</v>
      </c>
      <c r="M10" s="185"/>
      <c r="N10" s="186"/>
      <c r="O10" s="184">
        <f>L10+1</f>
        <v>2024</v>
      </c>
      <c r="P10" s="185"/>
      <c r="Q10" s="186"/>
      <c r="R10" s="184">
        <f>O10+1</f>
        <v>2025</v>
      </c>
      <c r="S10" s="185"/>
      <c r="T10" s="186"/>
      <c r="U10" s="184">
        <f>R10+1</f>
        <v>2026</v>
      </c>
      <c r="V10" s="185"/>
      <c r="W10" s="186"/>
      <c r="X10" s="184">
        <f>U10+1</f>
        <v>2027</v>
      </c>
      <c r="Y10" s="185"/>
      <c r="Z10" s="186"/>
      <c r="AA10" s="184">
        <f>X10+1</f>
        <v>2028</v>
      </c>
      <c r="AB10" s="185"/>
      <c r="AC10" s="186"/>
      <c r="AD10" s="184">
        <f>AA10+1</f>
        <v>2029</v>
      </c>
      <c r="AE10" s="185"/>
      <c r="AF10" s="186"/>
      <c r="AG10" s="184">
        <f>AD10+1</f>
        <v>2030</v>
      </c>
      <c r="AH10" s="185"/>
      <c r="AI10" s="186"/>
      <c r="AJ10" s="184">
        <f>AG10+1</f>
        <v>2031</v>
      </c>
      <c r="AK10" s="185"/>
      <c r="AL10" s="186"/>
      <c r="AM10" s="184">
        <f>AJ10+1</f>
        <v>2032</v>
      </c>
      <c r="AN10" s="185"/>
      <c r="AO10" s="186"/>
      <c r="AP10" s="184">
        <f>AM10+1</f>
        <v>2033</v>
      </c>
      <c r="AQ10" s="185"/>
      <c r="AR10" s="186"/>
      <c r="AS10" s="184">
        <f>AP10+1</f>
        <v>2034</v>
      </c>
      <c r="AT10" s="185"/>
      <c r="AU10" s="186"/>
      <c r="AV10" s="184">
        <f>AS10+1</f>
        <v>2035</v>
      </c>
      <c r="AW10" s="185"/>
      <c r="AX10" s="186"/>
      <c r="AY10" s="155">
        <v>2019</v>
      </c>
      <c r="AZ10" s="105">
        <v>2020</v>
      </c>
      <c r="BA10" s="184">
        <v>2021</v>
      </c>
      <c r="BB10" s="185"/>
      <c r="BC10" s="186"/>
      <c r="BD10" s="184">
        <f>BA10+1</f>
        <v>2022</v>
      </c>
      <c r="BE10" s="185"/>
      <c r="BF10" s="186"/>
      <c r="BG10" s="184">
        <f>BD10+1</f>
        <v>2023</v>
      </c>
      <c r="BH10" s="185"/>
      <c r="BI10" s="186"/>
      <c r="BJ10" s="184">
        <f>BG10+1</f>
        <v>2024</v>
      </c>
      <c r="BK10" s="185"/>
      <c r="BL10" s="186"/>
      <c r="BM10" s="184">
        <f>BJ10+1</f>
        <v>2025</v>
      </c>
      <c r="BN10" s="185"/>
      <c r="BO10" s="186"/>
      <c r="BP10" s="184">
        <f>BM10+1</f>
        <v>2026</v>
      </c>
      <c r="BQ10" s="185"/>
      <c r="BR10" s="186"/>
      <c r="BS10" s="184">
        <f>BP10+1</f>
        <v>2027</v>
      </c>
      <c r="BT10" s="185"/>
      <c r="BU10" s="186"/>
      <c r="BV10" s="184">
        <f>BS10+1</f>
        <v>2028</v>
      </c>
      <c r="BW10" s="185"/>
      <c r="BX10" s="186"/>
      <c r="BY10" s="184">
        <f>BV10+1</f>
        <v>2029</v>
      </c>
      <c r="BZ10" s="185"/>
      <c r="CA10" s="186"/>
      <c r="CB10" s="184">
        <f>BY10+1</f>
        <v>2030</v>
      </c>
      <c r="CC10" s="185"/>
      <c r="CD10" s="186"/>
      <c r="CE10" s="184">
        <f>CB10+1</f>
        <v>2031</v>
      </c>
      <c r="CF10" s="185"/>
      <c r="CG10" s="186"/>
      <c r="CH10" s="184">
        <f>CE10+1</f>
        <v>2032</v>
      </c>
      <c r="CI10" s="185"/>
      <c r="CJ10" s="186"/>
      <c r="CK10" s="184">
        <f>CH10+1</f>
        <v>2033</v>
      </c>
      <c r="CL10" s="185"/>
      <c r="CM10" s="186"/>
      <c r="CN10" s="184">
        <f>CK10+1</f>
        <v>2034</v>
      </c>
      <c r="CO10" s="185"/>
      <c r="CP10" s="186"/>
      <c r="CQ10" s="184">
        <f>CN10+1</f>
        <v>2035</v>
      </c>
      <c r="CR10" s="185"/>
      <c r="CS10" s="186"/>
    </row>
    <row r="11" spans="1:97" ht="15.75" thickBot="1" x14ac:dyDescent="0.3">
      <c r="A11" s="33"/>
      <c r="B11" s="192"/>
      <c r="C11" s="194"/>
      <c r="D11" s="156" t="s">
        <v>207</v>
      </c>
      <c r="E11" s="139" t="s">
        <v>30</v>
      </c>
      <c r="F11" s="178" t="s">
        <v>227</v>
      </c>
      <c r="G11" s="137" t="s">
        <v>30</v>
      </c>
      <c r="H11" s="138" t="s">
        <v>29</v>
      </c>
      <c r="I11" s="136" t="s">
        <v>31</v>
      </c>
      <c r="J11" s="137" t="s">
        <v>30</v>
      </c>
      <c r="K11" s="138" t="s">
        <v>29</v>
      </c>
      <c r="L11" s="136" t="s">
        <v>31</v>
      </c>
      <c r="M11" s="137" t="s">
        <v>30</v>
      </c>
      <c r="N11" s="138" t="s">
        <v>29</v>
      </c>
      <c r="O11" s="136" t="s">
        <v>31</v>
      </c>
      <c r="P11" s="137" t="s">
        <v>30</v>
      </c>
      <c r="Q11" s="138" t="s">
        <v>29</v>
      </c>
      <c r="R11" s="136" t="s">
        <v>31</v>
      </c>
      <c r="S11" s="137" t="s">
        <v>30</v>
      </c>
      <c r="T11" s="138" t="s">
        <v>29</v>
      </c>
      <c r="U11" s="136" t="s">
        <v>31</v>
      </c>
      <c r="V11" s="137" t="s">
        <v>30</v>
      </c>
      <c r="W11" s="138" t="s">
        <v>29</v>
      </c>
      <c r="X11" s="136" t="s">
        <v>31</v>
      </c>
      <c r="Y11" s="137" t="s">
        <v>30</v>
      </c>
      <c r="Z11" s="138" t="s">
        <v>29</v>
      </c>
      <c r="AA11" s="136" t="s">
        <v>31</v>
      </c>
      <c r="AB11" s="137" t="s">
        <v>30</v>
      </c>
      <c r="AC11" s="138" t="s">
        <v>29</v>
      </c>
      <c r="AD11" s="136" t="s">
        <v>31</v>
      </c>
      <c r="AE11" s="137" t="s">
        <v>30</v>
      </c>
      <c r="AF11" s="138" t="s">
        <v>29</v>
      </c>
      <c r="AG11" s="136" t="s">
        <v>31</v>
      </c>
      <c r="AH11" s="137" t="s">
        <v>30</v>
      </c>
      <c r="AI11" s="138" t="s">
        <v>29</v>
      </c>
      <c r="AJ11" s="136" t="s">
        <v>31</v>
      </c>
      <c r="AK11" s="137" t="s">
        <v>30</v>
      </c>
      <c r="AL11" s="138" t="s">
        <v>29</v>
      </c>
      <c r="AM11" s="136" t="s">
        <v>31</v>
      </c>
      <c r="AN11" s="137" t="s">
        <v>30</v>
      </c>
      <c r="AO11" s="138" t="s">
        <v>29</v>
      </c>
      <c r="AP11" s="136" t="s">
        <v>31</v>
      </c>
      <c r="AQ11" s="137" t="s">
        <v>30</v>
      </c>
      <c r="AR11" s="138" t="s">
        <v>29</v>
      </c>
      <c r="AS11" s="136" t="s">
        <v>31</v>
      </c>
      <c r="AT11" s="137" t="s">
        <v>30</v>
      </c>
      <c r="AU11" s="138" t="s">
        <v>29</v>
      </c>
      <c r="AV11" s="136" t="s">
        <v>31</v>
      </c>
      <c r="AW11" s="137" t="s">
        <v>30</v>
      </c>
      <c r="AX11" s="138" t="s">
        <v>29</v>
      </c>
      <c r="AY11" s="156" t="s">
        <v>207</v>
      </c>
      <c r="AZ11" s="139" t="s">
        <v>30</v>
      </c>
      <c r="BA11" s="136" t="s">
        <v>227</v>
      </c>
      <c r="BB11" s="137" t="s">
        <v>30</v>
      </c>
      <c r="BC11" s="138" t="s">
        <v>29</v>
      </c>
      <c r="BD11" s="136" t="s">
        <v>31</v>
      </c>
      <c r="BE11" s="137" t="s">
        <v>30</v>
      </c>
      <c r="BF11" s="138" t="s">
        <v>29</v>
      </c>
      <c r="BG11" s="136" t="s">
        <v>31</v>
      </c>
      <c r="BH11" s="137" t="s">
        <v>30</v>
      </c>
      <c r="BI11" s="138" t="s">
        <v>29</v>
      </c>
      <c r="BJ11" s="136" t="s">
        <v>31</v>
      </c>
      <c r="BK11" s="137" t="s">
        <v>30</v>
      </c>
      <c r="BL11" s="138" t="s">
        <v>29</v>
      </c>
      <c r="BM11" s="136" t="s">
        <v>31</v>
      </c>
      <c r="BN11" s="137" t="s">
        <v>30</v>
      </c>
      <c r="BO11" s="138" t="s">
        <v>29</v>
      </c>
      <c r="BP11" s="136" t="s">
        <v>31</v>
      </c>
      <c r="BQ11" s="137" t="s">
        <v>30</v>
      </c>
      <c r="BR11" s="138" t="s">
        <v>29</v>
      </c>
      <c r="BS11" s="136" t="s">
        <v>31</v>
      </c>
      <c r="BT11" s="137" t="s">
        <v>30</v>
      </c>
      <c r="BU11" s="138" t="s">
        <v>29</v>
      </c>
      <c r="BV11" s="136" t="s">
        <v>31</v>
      </c>
      <c r="BW11" s="137" t="s">
        <v>30</v>
      </c>
      <c r="BX11" s="138" t="s">
        <v>29</v>
      </c>
      <c r="BY11" s="136" t="s">
        <v>31</v>
      </c>
      <c r="BZ11" s="137" t="s">
        <v>30</v>
      </c>
      <c r="CA11" s="138" t="s">
        <v>29</v>
      </c>
      <c r="CB11" s="136" t="s">
        <v>31</v>
      </c>
      <c r="CC11" s="137" t="s">
        <v>30</v>
      </c>
      <c r="CD11" s="138" t="s">
        <v>29</v>
      </c>
      <c r="CE11" s="136" t="s">
        <v>31</v>
      </c>
      <c r="CF11" s="137" t="s">
        <v>30</v>
      </c>
      <c r="CG11" s="138" t="s">
        <v>29</v>
      </c>
      <c r="CH11" s="136" t="s">
        <v>31</v>
      </c>
      <c r="CI11" s="137" t="s">
        <v>30</v>
      </c>
      <c r="CJ11" s="138" t="s">
        <v>29</v>
      </c>
      <c r="CK11" s="136" t="s">
        <v>31</v>
      </c>
      <c r="CL11" s="137" t="s">
        <v>30</v>
      </c>
      <c r="CM11" s="138" t="s">
        <v>29</v>
      </c>
      <c r="CN11" s="136" t="s">
        <v>31</v>
      </c>
      <c r="CO11" s="137" t="s">
        <v>30</v>
      </c>
      <c r="CP11" s="138" t="s">
        <v>29</v>
      </c>
      <c r="CQ11" s="136" t="s">
        <v>31</v>
      </c>
      <c r="CR11" s="137" t="s">
        <v>30</v>
      </c>
      <c r="CS11" s="138" t="s">
        <v>29</v>
      </c>
    </row>
    <row r="12" spans="1:97" x14ac:dyDescent="0.25">
      <c r="B12" s="90">
        <v>1</v>
      </c>
      <c r="C12" s="125" t="s">
        <v>1</v>
      </c>
      <c r="D12" s="126">
        <f ca="1">SUMIF('Model - Absolute - 66 areas'!$C:$C,'Model - Absolute - 26 areas'!$C12,INDIRECT(D$5))</f>
        <v>14424.800000000001</v>
      </c>
      <c r="E12" s="56">
        <f ca="1">SUMIF('Model - Absolute - 66 areas'!$C:$C,'Model - Absolute - 26 areas'!$C12,INDIRECT(E$5))</f>
        <v>13984.692161130859</v>
      </c>
      <c r="F12" s="174">
        <f ca="1">SUMIF('Model - Absolute - 66 areas'!$C:$C,'Model - Absolute - 26 areas'!$C12,INDIRECT(F$5))</f>
        <v>14586.0873008772</v>
      </c>
      <c r="G12" s="133">
        <f ca="1">SUMIF('Model - Absolute - 66 areas'!$C:$C,'Model - Absolute - 26 areas'!$C12,INDIRECT(G$5))</f>
        <v>14340.221389720024</v>
      </c>
      <c r="H12" s="135">
        <f ca="1">SUMIF('Model - Absolute - 66 areas'!$C:$C,'Model - Absolute - 26 areas'!$C12,INDIRECT(H$5))</f>
        <v>14594.26037993204</v>
      </c>
      <c r="I12" s="134">
        <f ca="1">SUMIF('Model - Absolute - 66 areas'!$C:$C,'Model - Absolute - 26 areas'!$C12,INDIRECT(I$5))</f>
        <v>14710.806236883112</v>
      </c>
      <c r="J12" s="133">
        <f ca="1">SUMIF('Model - Absolute - 66 areas'!$C:$C,'Model - Absolute - 26 areas'!$C12,INDIRECT(J$5))</f>
        <v>14885.016742358088</v>
      </c>
      <c r="K12" s="135">
        <f ca="1">SUMIF('Model - Absolute - 66 areas'!$C:$C,'Model - Absolute - 26 areas'!$C12,INDIRECT(K$5))</f>
        <v>15237.63757335594</v>
      </c>
      <c r="L12" s="134">
        <f ca="1">SUMIF('Model - Absolute - 66 areas'!$C:$C,'Model - Absolute - 26 areas'!$C12,INDIRECT(L$5))</f>
        <v>14836.591587252078</v>
      </c>
      <c r="M12" s="133">
        <f ca="1">SUMIF('Model - Absolute - 66 areas'!$C:$C,'Model - Absolute - 26 areas'!$C12,INDIRECT(M$5))</f>
        <v>15559.581675979061</v>
      </c>
      <c r="N12" s="135">
        <f ca="1">SUMIF('Model - Absolute - 66 areas'!$C:$C,'Model - Absolute - 26 areas'!$C12,INDIRECT(N$5))</f>
        <v>16021.689355220517</v>
      </c>
      <c r="O12" s="134">
        <f ca="1">SUMIF('Model - Absolute - 66 areas'!$C:$C,'Model - Absolute - 26 areas'!$C12,INDIRECT(O$5))</f>
        <v>14935.531454382093</v>
      </c>
      <c r="P12" s="133">
        <f ca="1">SUMIF('Model - Absolute - 66 areas'!$C:$C,'Model - Absolute - 26 areas'!$C12,INDIRECT(P$5))</f>
        <v>15834.934782791031</v>
      </c>
      <c r="Q12" s="135">
        <f ca="1">SUMIF('Model - Absolute - 66 areas'!$C:$C,'Model - Absolute - 26 areas'!$C12,INDIRECT(Q$5))</f>
        <v>16394.61293325021</v>
      </c>
      <c r="R12" s="134">
        <f ca="1">SUMIF('Model - Absolute - 66 areas'!$C:$C,'Model - Absolute - 26 areas'!$C12,INDIRECT(R$5))</f>
        <v>15035.131115727652</v>
      </c>
      <c r="S12" s="133">
        <f ca="1">SUMIF('Model - Absolute - 66 areas'!$C:$C,'Model - Absolute - 26 areas'!$C12,INDIRECT(S$5))</f>
        <v>16111.724121732112</v>
      </c>
      <c r="T12" s="135">
        <f ca="1">SUMIF('Model - Absolute - 66 areas'!$C:$C,'Model - Absolute - 26 areas'!$C12,INDIRECT(T$5))</f>
        <v>16772.639165309316</v>
      </c>
      <c r="U12" s="134">
        <f ca="1">SUMIF('Model - Absolute - 66 areas'!$C:$C,'Model - Absolute - 26 areas'!$C12,INDIRECT(U$5))</f>
        <v>15135.394971217916</v>
      </c>
      <c r="V12" s="133">
        <f ca="1">SUMIF('Model - Absolute - 66 areas'!$C:$C,'Model - Absolute - 26 areas'!$C12,INDIRECT(V$5))</f>
        <v>16389.944301729152</v>
      </c>
      <c r="W12" s="135">
        <f ca="1">SUMIF('Model - Absolute - 66 areas'!$C:$C,'Model - Absolute - 26 areas'!$C12,INDIRECT(W$5))</f>
        <v>17155.815346577401</v>
      </c>
      <c r="X12" s="134">
        <f ca="1">SUMIF('Model - Absolute - 66 areas'!$C:$C,'Model - Absolute - 26 areas'!$C12,INDIRECT(X$5))</f>
        <v>15236.327450123596</v>
      </c>
      <c r="Y12" s="133">
        <f ca="1">SUMIF('Model - Absolute - 66 areas'!$C:$C,'Model - Absolute - 26 areas'!$C12,INDIRECT(Y$5))</f>
        <v>16669.589820749192</v>
      </c>
      <c r="Z12" s="135">
        <f ca="1">SUMIF('Model - Absolute - 66 areas'!$C:$C,'Model - Absolute - 26 areas'!$C12,INDIRECT(Z$5))</f>
        <v>17544.189003733271</v>
      </c>
      <c r="AA12" s="134">
        <f ca="1">SUMIF('Model - Absolute - 66 areas'!$C:$C,'Model - Absolute - 26 areas'!$C12,INDIRECT(AA$5))</f>
        <v>15337.933011252593</v>
      </c>
      <c r="AB12" s="133">
        <f ca="1">SUMIF('Model - Absolute - 66 areas'!$C:$C,'Model - Absolute - 26 areas'!$C12,INDIRECT(AB$5))</f>
        <v>16950.655065998664</v>
      </c>
      <c r="AC12" s="135">
        <f ca="1">SUMIF('Model - Absolute - 66 areas'!$C:$C,'Model - Absolute - 26 areas'!$C12,INDIRECT(AC$5))</f>
        <v>17937.807894099355</v>
      </c>
      <c r="AD12" s="134">
        <f ca="1">SUMIF('Model - Absolute - 66 areas'!$C:$C,'Model - Absolute - 26 areas'!$C12,INDIRECT(AD$5))</f>
        <v>15427.025029762744</v>
      </c>
      <c r="AE12" s="133">
        <f ca="1">SUMIF('Model - Absolute - 66 areas'!$C:$C,'Model - Absolute - 26 areas'!$C12,INDIRECT(AE$5))</f>
        <v>17210.342890375956</v>
      </c>
      <c r="AF12" s="135">
        <f ca="1">SUMIF('Model - Absolute - 66 areas'!$C:$C,'Model - Absolute - 26 areas'!$C12,INDIRECT(AF$5))</f>
        <v>18307.218144360762</v>
      </c>
      <c r="AG12" s="134">
        <f ca="1">SUMIF('Model - Absolute - 66 areas'!$C:$C,'Model - Absolute - 26 areas'!$C12,INDIRECT(AG$5))</f>
        <v>15516.634548757254</v>
      </c>
      <c r="AH12" s="133">
        <f ca="1">SUMIF('Model - Absolute - 66 areas'!$C:$C,'Model - Absolute - 26 areas'!$C12,INDIRECT(AH$5))</f>
        <v>17471.363216354177</v>
      </c>
      <c r="AI12" s="135">
        <f ca="1">SUMIF('Model - Absolute - 66 areas'!$C:$C,'Model - Absolute - 26 areas'!$C12,INDIRECT(AI$5))</f>
        <v>18681.40677885729</v>
      </c>
      <c r="AJ12" s="134">
        <f ca="1">SUMIF('Model - Absolute - 66 areas'!$C:$C,'Model - Absolute - 26 areas'!$C12,INDIRECT(AJ$5))</f>
        <v>15606.764574192826</v>
      </c>
      <c r="AK12" s="133">
        <f ca="1">SUMIF('Model - Absolute - 66 areas'!$C:$C,'Model - Absolute - 26 areas'!$C12,INDIRECT(AK$5))</f>
        <v>17733.7115867143</v>
      </c>
      <c r="AL12" s="135">
        <f ca="1">SUMIF('Model - Absolute - 66 areas'!$C:$C,'Model - Absolute - 26 areas'!$C12,INDIRECT(AL$5))</f>
        <v>19060.416080359006</v>
      </c>
      <c r="AM12" s="134">
        <f ca="1">SUMIF('Model - Absolute - 66 areas'!$C:$C,'Model - Absolute - 26 areas'!$C12,INDIRECT(AM$5))</f>
        <v>15697.418129486592</v>
      </c>
      <c r="AN12" s="133">
        <f ca="1">SUMIF('Model - Absolute - 66 areas'!$C:$C,'Model - Absolute - 26 areas'!$C12,INDIRECT(AN$5))</f>
        <v>17997.383453712544</v>
      </c>
      <c r="AO12" s="135">
        <f ca="1">SUMIF('Model - Absolute - 66 areas'!$C:$C,'Model - Absolute - 26 areas'!$C12,INDIRECT(AO$5))</f>
        <v>19444.28853283514</v>
      </c>
      <c r="AP12" s="134">
        <f ca="1">SUMIF('Model - Absolute - 66 areas'!$C:$C,'Model - Absolute - 26 areas'!$C12,INDIRECT(AP$5))</f>
        <v>15788.598255617533</v>
      </c>
      <c r="AQ12" s="133">
        <f ca="1">SUMIF('Model - Absolute - 66 areas'!$C:$C,'Model - Absolute - 26 areas'!$C12,INDIRECT(AQ$5))</f>
        <v>18262.374179422663</v>
      </c>
      <c r="AR12" s="135">
        <f ca="1">SUMIF('Model - Absolute - 66 areas'!$C:$C,'Model - Absolute - 26 areas'!$C12,INDIRECT(AR$5))</f>
        <v>19833.066821063137</v>
      </c>
      <c r="AS12" s="134">
        <f ca="1">SUMIF('Model - Absolute - 66 areas'!$C:$C,'Model - Absolute - 26 areas'!$C12,INDIRECT(AS$5))</f>
        <v>15864.726608815361</v>
      </c>
      <c r="AT12" s="133">
        <f ca="1">SUMIF('Model - Absolute - 66 areas'!$C:$C,'Model - Absolute - 26 areas'!$C12,INDIRECT(AT$5))</f>
        <v>18504.95033528336</v>
      </c>
      <c r="AU12" s="135">
        <f ca="1">SUMIF('Model - Absolute - 66 areas'!$C:$C,'Model - Absolute - 26 areas'!$C12,INDIRECT(AU$5))</f>
        <v>20194.5358702501</v>
      </c>
      <c r="AV12" s="134">
        <f ca="1">SUMIF('Model - Absolute - 66 areas'!$C:$C,'Model - Absolute - 26 areas'!$C12,INDIRECT(AV$5))</f>
        <v>15941.22203235513</v>
      </c>
      <c r="AW12" s="133">
        <f ca="1">SUMIF('Model - Absolute - 66 areas'!$C:$C,'Model - Absolute - 26 areas'!$C12,INDIRECT(AW$5))</f>
        <v>18748.699197188962</v>
      </c>
      <c r="AX12" s="135">
        <f ca="1">SUMIF('Model - Absolute - 66 areas'!$C:$C,'Model - Absolute - 26 areas'!$C12,INDIRECT(AX$5))</f>
        <v>20560.345478549945</v>
      </c>
      <c r="AY12" s="126">
        <f ca="1">D12*AY$9/10^3</f>
        <v>3114.4550797132806</v>
      </c>
      <c r="AZ12" s="56">
        <f t="shared" ref="AZ12:CS17" ca="1" si="6">E12*AZ$9/10^3</f>
        <v>2798.8400390662832</v>
      </c>
      <c r="BA12" s="174">
        <f t="shared" ca="1" si="6"/>
        <v>3083.4105124695598</v>
      </c>
      <c r="BB12" s="133">
        <f t="shared" ca="1" si="6"/>
        <v>3031.4359479765617</v>
      </c>
      <c r="BC12" s="135">
        <f t="shared" ca="1" si="6"/>
        <v>3085.138251880212</v>
      </c>
      <c r="BD12" s="134">
        <f t="shared" ca="1" si="6"/>
        <v>3069.0166006057789</v>
      </c>
      <c r="BE12" s="133">
        <f t="shared" ca="1" si="6"/>
        <v>3105.3609671002632</v>
      </c>
      <c r="BF12" s="135">
        <f t="shared" ca="1" si="6"/>
        <v>3178.9258803093371</v>
      </c>
      <c r="BG12" s="134">
        <f t="shared" ca="1" si="6"/>
        <v>3051.3320913552611</v>
      </c>
      <c r="BH12" s="133">
        <f t="shared" ca="1" si="6"/>
        <v>3200.0241171814587</v>
      </c>
      <c r="BI12" s="135">
        <f t="shared" ca="1" si="6"/>
        <v>3295.0623867893314</v>
      </c>
      <c r="BJ12" s="134">
        <f t="shared" ca="1" si="6"/>
        <v>3025.0993879502744</v>
      </c>
      <c r="BK12" s="133">
        <f t="shared" ca="1" si="6"/>
        <v>3207.2679613686669</v>
      </c>
      <c r="BL12" s="135">
        <f t="shared" ca="1" si="6"/>
        <v>3320.6273041931536</v>
      </c>
      <c r="BM12" s="134">
        <f t="shared" ca="1" si="6"/>
        <v>2997.1735966484293</v>
      </c>
      <c r="BN12" s="133">
        <f t="shared" ca="1" si="6"/>
        <v>3211.7866989284339</v>
      </c>
      <c r="BO12" s="135">
        <f t="shared" ca="1" si="6"/>
        <v>3343.5366053968396</v>
      </c>
      <c r="BP12" s="134">
        <f t="shared" ca="1" si="6"/>
        <v>2966.0529506028593</v>
      </c>
      <c r="BQ12" s="133">
        <f t="shared" ca="1" si="6"/>
        <v>3211.9044629364198</v>
      </c>
      <c r="BR12" s="135">
        <f t="shared" ca="1" si="6"/>
        <v>3361.9906732185591</v>
      </c>
      <c r="BS12" s="134">
        <f t="shared" ca="1" si="6"/>
        <v>2932.8648298978278</v>
      </c>
      <c r="BT12" s="133">
        <f t="shared" ca="1" si="6"/>
        <v>3208.7557762288416</v>
      </c>
      <c r="BU12" s="135">
        <f t="shared" ca="1" si="6"/>
        <v>3377.1087597432888</v>
      </c>
      <c r="BV12" s="134">
        <f t="shared" ca="1" si="6"/>
        <v>2896.662969687824</v>
      </c>
      <c r="BW12" s="133">
        <f t="shared" ca="1" si="6"/>
        <v>3201.2354471497201</v>
      </c>
      <c r="BX12" s="135">
        <f t="shared" ca="1" si="6"/>
        <v>3387.6653292260121</v>
      </c>
      <c r="BY12" s="134">
        <f t="shared" ca="1" si="6"/>
        <v>2853.4472389342964</v>
      </c>
      <c r="BZ12" s="133">
        <f t="shared" ca="1" si="6"/>
        <v>3183.2971883374862</v>
      </c>
      <c r="CA12" s="135">
        <f t="shared" ca="1" si="6"/>
        <v>3386.1798347907043</v>
      </c>
      <c r="CB12" s="134">
        <f t="shared" ca="1" si="6"/>
        <v>2801.6116202509629</v>
      </c>
      <c r="CC12" s="133">
        <f t="shared" ca="1" si="6"/>
        <v>3154.5483690265432</v>
      </c>
      <c r="CD12" s="135">
        <f t="shared" ca="1" si="6"/>
        <v>3373.0282265669211</v>
      </c>
      <c r="CE12" s="134">
        <f t="shared" ca="1" si="6"/>
        <v>2744.7115017408264</v>
      </c>
      <c r="CF12" s="133">
        <f t="shared" ca="1" si="6"/>
        <v>3118.7708335843013</v>
      </c>
      <c r="CG12" s="135">
        <f t="shared" ca="1" si="6"/>
        <v>3352.0940868317603</v>
      </c>
      <c r="CH12" s="134">
        <f t="shared" ca="1" si="6"/>
        <v>2683.9212547092593</v>
      </c>
      <c r="CI12" s="133">
        <f t="shared" ca="1" si="6"/>
        <v>3077.1659123889103</v>
      </c>
      <c r="CJ12" s="135">
        <f t="shared" ca="1" si="6"/>
        <v>3324.555595416417</v>
      </c>
      <c r="CK12" s="134">
        <f t="shared" ca="1" si="6"/>
        <v>2616.7432541988687</v>
      </c>
      <c r="CL12" s="133">
        <f t="shared" ca="1" si="6"/>
        <v>3026.7376283804711</v>
      </c>
      <c r="CM12" s="135">
        <f t="shared" ca="1" si="6"/>
        <v>3287.0583552676826</v>
      </c>
      <c r="CN12" s="134">
        <f t="shared" ca="1" si="6"/>
        <v>2539.9354750019161</v>
      </c>
      <c r="CO12" s="133">
        <f t="shared" ca="1" si="6"/>
        <v>2962.6340862135071</v>
      </c>
      <c r="CP12" s="135">
        <f t="shared" ca="1" si="6"/>
        <v>3233.1359577003782</v>
      </c>
      <c r="CQ12" s="134">
        <f t="shared" ca="1" si="6"/>
        <v>2457.494927563911</v>
      </c>
      <c r="CR12" s="133">
        <f t="shared" ca="1" si="6"/>
        <v>2890.2949273272507</v>
      </c>
      <c r="CS12" s="135">
        <f t="shared" ca="1" si="6"/>
        <v>3169.5778792834058</v>
      </c>
    </row>
    <row r="13" spans="1:97" x14ac:dyDescent="0.25">
      <c r="B13" s="90">
        <v>1</v>
      </c>
      <c r="C13" s="125" t="s">
        <v>17</v>
      </c>
      <c r="D13" s="126">
        <f ca="1">SUMIF('Model - Absolute - 66 areas'!$C:$C,'Model - Absolute - 26 areas'!$C13,INDIRECT(D$5))</f>
        <v>4381.6207325214145</v>
      </c>
      <c r="E13" s="56">
        <f ca="1">SUMIF('Model - Absolute - 66 areas'!$C:$C,'Model - Absolute - 26 areas'!$C13,INDIRECT(E$5))</f>
        <v>4249.0672102037606</v>
      </c>
      <c r="F13" s="174">
        <f ca="1">SUMIF('Model - Absolute - 66 areas'!$C:$C,'Model - Absolute - 26 areas'!$C13,INDIRECT(F$5))</f>
        <v>4433.327979712969</v>
      </c>
      <c r="G13" s="133">
        <f ca="1">SUMIF('Model - Absolute - 66 areas'!$C:$C,'Model - Absolute - 26 areas'!$C13,INDIRECT(G$5))</f>
        <v>4358.5419628398913</v>
      </c>
      <c r="H13" s="135">
        <f ca="1">SUMIF('Model - Absolute - 66 areas'!$C:$C,'Model - Absolute - 26 areas'!$C13,INDIRECT(H$5))</f>
        <v>4436.2145676221717</v>
      </c>
      <c r="I13" s="134">
        <f ca="1">SUMIF('Model - Absolute - 66 areas'!$C:$C,'Model - Absolute - 26 areas'!$C13,INDIRECT(I$5))</f>
        <v>4472.8194041154356</v>
      </c>
      <c r="J13" s="133">
        <f ca="1">SUMIF('Model - Absolute - 66 areas'!$C:$C,'Model - Absolute - 26 areas'!$C13,INDIRECT(J$5))</f>
        <v>4525.9383706955769</v>
      </c>
      <c r="K13" s="135">
        <f ca="1">SUMIF('Model - Absolute - 66 areas'!$C:$C,'Model - Absolute - 26 areas'!$C13,INDIRECT(K$5))</f>
        <v>4634.0719046464674</v>
      </c>
      <c r="L13" s="134">
        <f ca="1">SUMIF('Model - Absolute - 66 areas'!$C:$C,'Model - Absolute - 26 areas'!$C13,INDIRECT(L$5))</f>
        <v>4512.852598135818</v>
      </c>
      <c r="M13" s="133">
        <f ca="1">SUMIF('Model - Absolute - 66 areas'!$C:$C,'Model - Absolute - 26 areas'!$C13,INDIRECT(M$5))</f>
        <v>4733.2634045287587</v>
      </c>
      <c r="N13" s="135">
        <f ca="1">SUMIF('Model - Absolute - 66 areas'!$C:$C,'Model - Absolute - 26 areas'!$C13,INDIRECT(N$5))</f>
        <v>4875.4063761854541</v>
      </c>
      <c r="O13" s="134">
        <f ca="1">SUMIF('Model - Absolute - 66 areas'!$C:$C,'Model - Absolute - 26 areas'!$C13,INDIRECT(O$5))</f>
        <v>4534.3600426882213</v>
      </c>
      <c r="P13" s="133">
        <f ca="1">SUMIF('Model - Absolute - 66 areas'!$C:$C,'Model - Absolute - 26 areas'!$C13,INDIRECT(P$5))</f>
        <v>4806.8114531515284</v>
      </c>
      <c r="Q13" s="135">
        <f ca="1">SUMIF('Model - Absolute - 66 areas'!$C:$C,'Model - Absolute - 26 areas'!$C13,INDIRECT(Q$5))</f>
        <v>4977.191889444437</v>
      </c>
      <c r="R13" s="134">
        <f ca="1">SUMIF('Model - Absolute - 66 areas'!$C:$C,'Model - Absolute - 26 areas'!$C13,INDIRECT(R$5))</f>
        <v>4556.0319947407452</v>
      </c>
      <c r="S13" s="133">
        <f ca="1">SUMIF('Model - Absolute - 66 areas'!$C:$C,'Model - Absolute - 26 areas'!$C13,INDIRECT(S$5))</f>
        <v>4880.5600270166606</v>
      </c>
      <c r="T13" s="135">
        <f ca="1">SUMIF('Model - Absolute - 66 areas'!$C:$C,'Model - Absolute - 26 areas'!$C13,INDIRECT(T$5))</f>
        <v>5080.1538905442667</v>
      </c>
      <c r="U13" s="134">
        <f ca="1">SUMIF('Model - Absolute - 66 areas'!$C:$C,'Model - Absolute - 26 areas'!$C13,INDIRECT(U$5))</f>
        <v>4577.8700488963623</v>
      </c>
      <c r="V13" s="133">
        <f ca="1">SUMIF('Model - Absolute - 66 areas'!$C:$C,'Model - Absolute - 26 areas'!$C13,INDIRECT(V$5))</f>
        <v>4954.5107534623976</v>
      </c>
      <c r="W13" s="135">
        <f ca="1">SUMIF('Model - Absolute - 66 areas'!$C:$C,'Model - Absolute - 26 areas'!$C13,INDIRECT(W$5))</f>
        <v>5184.306636498568</v>
      </c>
      <c r="X13" s="134">
        <f ca="1">SUMIF('Model - Absolute - 66 areas'!$C:$C,'Model - Absolute - 26 areas'!$C13,INDIRECT(X$5))</f>
        <v>4599.8758165601903</v>
      </c>
      <c r="Y13" s="133">
        <f ca="1">SUMIF('Model - Absolute - 66 areas'!$C:$C,'Model - Absolute - 26 areas'!$C13,INDIRECT(Y$5))</f>
        <v>5028.6652930629843</v>
      </c>
      <c r="Z13" s="135">
        <f ca="1">SUMIF('Model - Absolute - 66 areas'!$C:$C,'Model - Absolute - 26 areas'!$C13,INDIRECT(Z$5))</f>
        <v>5289.6646024097972</v>
      </c>
      <c r="AA13" s="134">
        <f ca="1">SUMIF('Model - Absolute - 66 areas'!$C:$C,'Model - Absolute - 26 areas'!$C13,INDIRECT(AA$5))</f>
        <v>4622.0509261221068</v>
      </c>
      <c r="AB13" s="133">
        <f ca="1">SUMIF('Model - Absolute - 66 areas'!$C:$C,'Model - Absolute - 26 areas'!$C13,INDIRECT(AB$5))</f>
        <v>5103.0253397354254</v>
      </c>
      <c r="AC13" s="135">
        <f ca="1">SUMIF('Model - Absolute - 66 areas'!$C:$C,'Model - Absolute - 26 areas'!$C13,INDIRECT(AC$5))</f>
        <v>5396.2424848503506</v>
      </c>
      <c r="AD13" s="134">
        <f ca="1">SUMIF('Model - Absolute - 66 areas'!$C:$C,'Model - Absolute - 26 areas'!$C13,INDIRECT(AD$5))</f>
        <v>4639.1399997849694</v>
      </c>
      <c r="AE13" s="133">
        <f ca="1">SUMIF('Model - Absolute - 66 areas'!$C:$C,'Model - Absolute - 26 areas'!$C13,INDIRECT(AE$5))</f>
        <v>5169.8892267011934</v>
      </c>
      <c r="AF13" s="135">
        <f ca="1">SUMIF('Model - Absolute - 66 areas'!$C:$C,'Model - Absolute - 26 areas'!$C13,INDIRECT(AF$5))</f>
        <v>5494.5336556847014</v>
      </c>
      <c r="AG13" s="134">
        <f ca="1">SUMIF('Model - Absolute - 66 areas'!$C:$C,'Model - Absolute - 26 areas'!$C13,INDIRECT(AG$5))</f>
        <v>4656.3479840257769</v>
      </c>
      <c r="AH13" s="133">
        <f ca="1">SUMIF('Model - Absolute - 66 areas'!$C:$C,'Model - Absolute - 26 areas'!$C13,INDIRECT(AH$5))</f>
        <v>5236.9214241715681</v>
      </c>
      <c r="AI13" s="135">
        <f ca="1">SUMIF('Model - Absolute - 66 areas'!$C:$C,'Model - Absolute - 26 areas'!$C13,INDIRECT(AI$5))</f>
        <v>5593.8795257088041</v>
      </c>
      <c r="AJ13" s="134">
        <f ca="1">SUMIF('Model - Absolute - 66 areas'!$C:$C,'Model - Absolute - 26 areas'!$C13,INDIRECT(AJ$5))</f>
        <v>4673.6759181008001</v>
      </c>
      <c r="AK13" s="133">
        <f ca="1">SUMIF('Model - Absolute - 66 areas'!$C:$C,'Model - Absolute - 26 areas'!$C13,INDIRECT(AK$5))</f>
        <v>5304.1226823247562</v>
      </c>
      <c r="AL13" s="135">
        <f ca="1">SUMIF('Model - Absolute - 66 areas'!$C:$C,'Model - Absolute - 26 areas'!$C13,INDIRECT(AL$5))</f>
        <v>5694.2909604303668</v>
      </c>
      <c r="AM13" s="134">
        <f ca="1">SUMIF('Model - Absolute - 66 areas'!$C:$C,'Model - Absolute - 26 areas'!$C13,INDIRECT(AM$5))</f>
        <v>4691.1248509404295</v>
      </c>
      <c r="AN13" s="133">
        <f ca="1">SUMIF('Model - Absolute - 66 areas'!$C:$C,'Model - Absolute - 26 areas'!$C13,INDIRECT(AN$5))</f>
        <v>5371.4937733731313</v>
      </c>
      <c r="AO13" s="135">
        <f ca="1">SUMIF('Model - Absolute - 66 areas'!$C:$C,'Model - Absolute - 26 areas'!$C13,INDIRECT(AO$5))</f>
        <v>5795.7789639732782</v>
      </c>
      <c r="AP13" s="134">
        <f ca="1">SUMIF('Model - Absolute - 66 areas'!$C:$C,'Model - Absolute - 26 areas'!$C13,INDIRECT(AP$5))</f>
        <v>4708.695841241286</v>
      </c>
      <c r="AQ13" s="133">
        <f ca="1">SUMIF('Model - Absolute - 66 areas'!$C:$C,'Model - Absolute - 26 areas'!$C13,INDIRECT(AQ$5))</f>
        <v>5439.0354916675487</v>
      </c>
      <c r="AR13" s="135">
        <f ca="1">SUMIF('Model - Absolute - 66 areas'!$C:$C,'Model - Absolute - 26 areas'!$C13,INDIRECT(AR$5))</f>
        <v>5898.3546809925383</v>
      </c>
      <c r="AS13" s="134">
        <f ca="1">SUMIF('Model - Absolute - 66 areas'!$C:$C,'Model - Absolute - 26 areas'!$C13,INDIRECT(AS$5))</f>
        <v>4721.8367981636684</v>
      </c>
      <c r="AT13" s="133">
        <f ca="1">SUMIF('Model - Absolute - 66 areas'!$C:$C,'Model - Absolute - 26 areas'!$C13,INDIRECT(AT$5))</f>
        <v>5499.633830478735</v>
      </c>
      <c r="AU13" s="135">
        <f ca="1">SUMIF('Model - Absolute - 66 areas'!$C:$C,'Model - Absolute - 26 areas'!$C13,INDIRECT(AU$5))</f>
        <v>5992.6457403987979</v>
      </c>
      <c r="AV13" s="134">
        <f ca="1">SUMIF('Model - Absolute - 66 areas'!$C:$C,'Model - Absolute - 26 areas'!$C13,INDIRECT(AV$5))</f>
        <v>4735.0680852892583</v>
      </c>
      <c r="AW13" s="133">
        <f ca="1">SUMIF('Model - Absolute - 66 areas'!$C:$C,'Model - Absolute - 26 areas'!$C13,INDIRECT(AW$5))</f>
        <v>5560.3781560332054</v>
      </c>
      <c r="AX13" s="135">
        <f ca="1">SUMIF('Model - Absolute - 66 areas'!$C:$C,'Model - Absolute - 26 areas'!$C13,INDIRECT(AX$5))</f>
        <v>6087.8821652270235</v>
      </c>
      <c r="AY13" s="126">
        <f t="shared" ref="AY13:AY37" ca="1" si="7">D13*AY$9/10^3</f>
        <v>946.03467277039169</v>
      </c>
      <c r="AZ13" s="56">
        <f t="shared" ca="1" si="6"/>
        <v>850.3912205987582</v>
      </c>
      <c r="BA13" s="174">
        <f t="shared" ca="1" si="6"/>
        <v>937.17868376190995</v>
      </c>
      <c r="BB13" s="133">
        <f t="shared" ca="1" si="6"/>
        <v>921.36937274823561</v>
      </c>
      <c r="BC13" s="135">
        <f t="shared" ca="1" si="6"/>
        <v>937.78889096284092</v>
      </c>
      <c r="BD13" s="134">
        <f t="shared" ca="1" si="6"/>
        <v>933.13424034673392</v>
      </c>
      <c r="BE13" s="133">
        <f t="shared" ca="1" si="6"/>
        <v>944.21609321165329</v>
      </c>
      <c r="BF13" s="135">
        <f t="shared" ca="1" si="6"/>
        <v>966.77526538981704</v>
      </c>
      <c r="BG13" s="134">
        <f t="shared" ca="1" si="6"/>
        <v>928.12502624116541</v>
      </c>
      <c r="BH13" s="133">
        <f t="shared" ca="1" si="6"/>
        <v>973.45528709475241</v>
      </c>
      <c r="BI13" s="135">
        <f t="shared" ca="1" si="6"/>
        <v>1002.688781083314</v>
      </c>
      <c r="BJ13" s="134">
        <f t="shared" ca="1" si="6"/>
        <v>918.40654159365533</v>
      </c>
      <c r="BK13" s="133">
        <f t="shared" ca="1" si="6"/>
        <v>973.58988726542407</v>
      </c>
      <c r="BL13" s="135">
        <f t="shared" ca="1" si="6"/>
        <v>1008.0993893291858</v>
      </c>
      <c r="BM13" s="134">
        <f t="shared" ca="1" si="6"/>
        <v>908.22079934096871</v>
      </c>
      <c r="BN13" s="133">
        <f t="shared" ca="1" si="6"/>
        <v>972.91374030855195</v>
      </c>
      <c r="BO13" s="135">
        <f t="shared" ca="1" si="6"/>
        <v>1012.7017177603893</v>
      </c>
      <c r="BP13" s="134">
        <f t="shared" ca="1" si="6"/>
        <v>897.11599808438302</v>
      </c>
      <c r="BQ13" s="133">
        <f t="shared" ca="1" si="6"/>
        <v>970.92552041397005</v>
      </c>
      <c r="BR13" s="135">
        <f t="shared" ca="1" si="6"/>
        <v>1015.958158030098</v>
      </c>
      <c r="BS13" s="134">
        <f t="shared" ca="1" si="6"/>
        <v>885.43738958416111</v>
      </c>
      <c r="BT13" s="133">
        <f t="shared" ca="1" si="6"/>
        <v>967.9757558132975</v>
      </c>
      <c r="BU13" s="135">
        <f t="shared" ca="1" si="6"/>
        <v>1018.2159267151563</v>
      </c>
      <c r="BV13" s="134">
        <f t="shared" ca="1" si="6"/>
        <v>872.9027406683025</v>
      </c>
      <c r="BW13" s="133">
        <f t="shared" ca="1" si="6"/>
        <v>963.73771642800148</v>
      </c>
      <c r="BX13" s="135">
        <f t="shared" ca="1" si="6"/>
        <v>1019.1135774197572</v>
      </c>
      <c r="BY13" s="134">
        <f t="shared" ca="1" si="6"/>
        <v>858.07478745107449</v>
      </c>
      <c r="BZ13" s="133">
        <f t="shared" ca="1" si="6"/>
        <v>956.24439002764484</v>
      </c>
      <c r="CA13" s="135">
        <f t="shared" ca="1" si="6"/>
        <v>1016.2919849288788</v>
      </c>
      <c r="CB13" s="134">
        <f t="shared" ca="1" si="6"/>
        <v>840.72861154183556</v>
      </c>
      <c r="CC13" s="133">
        <f t="shared" ca="1" si="6"/>
        <v>945.55426115100272</v>
      </c>
      <c r="CD13" s="135">
        <f t="shared" ca="1" si="6"/>
        <v>1010.0049615955486</v>
      </c>
      <c r="CE13" s="134">
        <f t="shared" ca="1" si="6"/>
        <v>821.9443554003783</v>
      </c>
      <c r="CF13" s="133">
        <f t="shared" ca="1" si="6"/>
        <v>932.81900060788928</v>
      </c>
      <c r="CG13" s="135">
        <f t="shared" ca="1" si="6"/>
        <v>1001.4366410829502</v>
      </c>
      <c r="CH13" s="134">
        <f t="shared" ca="1" si="6"/>
        <v>802.08156475638327</v>
      </c>
      <c r="CI13" s="133">
        <f t="shared" ca="1" si="6"/>
        <v>918.4100333553456</v>
      </c>
      <c r="CJ13" s="135">
        <f t="shared" ca="1" si="6"/>
        <v>990.95368554812489</v>
      </c>
      <c r="CK13" s="134">
        <f t="shared" ca="1" si="6"/>
        <v>780.40164675533947</v>
      </c>
      <c r="CL13" s="133">
        <f t="shared" ca="1" si="6"/>
        <v>901.44541027290916</v>
      </c>
      <c r="CM13" s="135">
        <f t="shared" ca="1" si="6"/>
        <v>977.57125569193624</v>
      </c>
      <c r="CN13" s="134">
        <f t="shared" ca="1" si="6"/>
        <v>755.9639120513599</v>
      </c>
      <c r="CO13" s="133">
        <f t="shared" ca="1" si="6"/>
        <v>880.48886123204852</v>
      </c>
      <c r="CP13" s="135">
        <f t="shared" ca="1" si="6"/>
        <v>959.41984255186594</v>
      </c>
      <c r="CQ13" s="134">
        <f t="shared" ca="1" si="6"/>
        <v>729.9569492006483</v>
      </c>
      <c r="CR13" s="133">
        <f t="shared" ca="1" si="6"/>
        <v>857.18654981747261</v>
      </c>
      <c r="CS13" s="135">
        <f t="shared" ca="1" si="6"/>
        <v>938.5064401139831</v>
      </c>
    </row>
    <row r="14" spans="1:97" x14ac:dyDescent="0.25">
      <c r="B14" s="90">
        <v>1</v>
      </c>
      <c r="C14" s="125" t="s">
        <v>19</v>
      </c>
      <c r="D14" s="126">
        <f ca="1">SUMIF('Model - Absolute - 66 areas'!$C:$C,'Model - Absolute - 26 areas'!$C14,INDIRECT(D$5))</f>
        <v>2712.4862948545415</v>
      </c>
      <c r="E14" s="56">
        <f ca="1">SUMIF('Model - Absolute - 66 areas'!$C:$C,'Model - Absolute - 26 areas'!$C14,INDIRECT(E$5))</f>
        <v>2636.7625873936768</v>
      </c>
      <c r="F14" s="174">
        <f ca="1">SUMIF('Model - Absolute - 66 areas'!$C:$C,'Model - Absolute - 26 areas'!$C14,INDIRECT(F$5))</f>
        <v>2762.9189034220867</v>
      </c>
      <c r="G14" s="133">
        <f ca="1">SUMIF('Model - Absolute - 66 areas'!$C:$C,'Model - Absolute - 26 areas'!$C14,INDIRECT(G$5))</f>
        <v>2711.03496976313</v>
      </c>
      <c r="H14" s="135">
        <f ca="1">SUMIF('Model - Absolute - 66 areas'!$C:$C,'Model - Absolute - 26 areas'!$C14,INDIRECT(H$5))</f>
        <v>2754.2102365529859</v>
      </c>
      <c r="I14" s="134">
        <f ca="1">SUMIF('Model - Absolute - 66 areas'!$C:$C,'Model - Absolute - 26 areas'!$C14,INDIRECT(I$5))</f>
        <v>2795.8365274266416</v>
      </c>
      <c r="J14" s="133">
        <f ca="1">SUMIF('Model - Absolute - 66 areas'!$C:$C,'Model - Absolute - 26 areas'!$C14,INDIRECT(J$5))</f>
        <v>2821.5679822532138</v>
      </c>
      <c r="K14" s="135">
        <f ca="1">SUMIF('Model - Absolute - 66 areas'!$C:$C,'Model - Absolute - 26 areas'!$C14,INDIRECT(K$5))</f>
        <v>2881.6371708011429</v>
      </c>
      <c r="L14" s="134">
        <f ca="1">SUMIF('Model - Absolute - 66 areas'!$C:$C,'Model - Absolute - 26 areas'!$C14,INDIRECT(L$5))</f>
        <v>2829.1536640064915</v>
      </c>
      <c r="M14" s="133">
        <f ca="1">SUMIF('Model - Absolute - 66 areas'!$C:$C,'Model - Absolute - 26 areas'!$C14,INDIRECT(M$5))</f>
        <v>2957.3438064770462</v>
      </c>
      <c r="N14" s="135">
        <f ca="1">SUMIF('Model - Absolute - 66 areas'!$C:$C,'Model - Absolute - 26 areas'!$C14,INDIRECT(N$5))</f>
        <v>3036.2473571200044</v>
      </c>
      <c r="O14" s="134">
        <f ca="1">SUMIF('Model - Absolute - 66 areas'!$C:$C,'Model - Absolute - 26 areas'!$C14,INDIRECT(O$5))</f>
        <v>2851.9279950945397</v>
      </c>
      <c r="P14" s="133">
        <f ca="1">SUMIF('Model - Absolute - 66 areas'!$C:$C,'Model - Absolute - 26 areas'!$C14,INDIRECT(P$5))</f>
        <v>3011.2864579591533</v>
      </c>
      <c r="Q14" s="135">
        <f ca="1">SUMIF('Model - Absolute - 66 areas'!$C:$C,'Model - Absolute - 26 areas'!$C14,INDIRECT(Q$5))</f>
        <v>3106.3470906043476</v>
      </c>
      <c r="R14" s="134">
        <f ca="1">SUMIF('Model - Absolute - 66 areas'!$C:$C,'Model - Absolute - 26 areas'!$C14,INDIRECT(R$5))</f>
        <v>2874.903117158251</v>
      </c>
      <c r="S14" s="133">
        <f ca="1">SUMIF('Model - Absolute - 66 areas'!$C:$C,'Model - Absolute - 26 areas'!$C14,INDIRECT(S$5))</f>
        <v>3065.5746309049578</v>
      </c>
      <c r="T14" s="135">
        <f ca="1">SUMIF('Model - Absolute - 66 areas'!$C:$C,'Model - Absolute - 26 areas'!$C14,INDIRECT(T$5))</f>
        <v>3177.4007806155805</v>
      </c>
      <c r="U14" s="134">
        <f ca="1">SUMIF('Model - Absolute - 66 areas'!$C:$C,'Model - Absolute - 26 areas'!$C14,INDIRECT(U$5))</f>
        <v>2898.0809194270532</v>
      </c>
      <c r="V14" s="133">
        <f ca="1">SUMIF('Model - Absolute - 66 areas'!$C:$C,'Model - Absolute - 26 areas'!$C14,INDIRECT(V$5))</f>
        <v>3120.2085907642336</v>
      </c>
      <c r="W14" s="135">
        <f ca="1">SUMIF('Model - Absolute - 66 areas'!$C:$C,'Model - Absolute - 26 areas'!$C14,INDIRECT(W$5))</f>
        <v>3249.4177322837809</v>
      </c>
      <c r="X14" s="134">
        <f ca="1">SUMIF('Model - Absolute - 66 areas'!$C:$C,'Model - Absolute - 26 areas'!$C14,INDIRECT(X$5))</f>
        <v>2921.4633096821376</v>
      </c>
      <c r="Y14" s="133">
        <f ca="1">SUMIF('Model - Absolute - 66 areas'!$C:$C,'Model - Absolute - 26 areas'!$C14,INDIRECT(Y$5))</f>
        <v>3175.1885889864275</v>
      </c>
      <c r="Z14" s="135">
        <f ca="1">SUMIF('Model - Absolute - 66 areas'!$C:$C,'Model - Absolute - 26 areas'!$C14,INDIRECT(Z$5))</f>
        <v>3322.4073099071848</v>
      </c>
      <c r="AA14" s="134">
        <f ca="1">SUMIF('Model - Absolute - 66 areas'!$C:$C,'Model - Absolute - 26 areas'!$C14,INDIRECT(AA$5))</f>
        <v>2945.0522144435763</v>
      </c>
      <c r="AB14" s="133">
        <f ca="1">SUMIF('Model - Absolute - 66 areas'!$C:$C,'Model - Absolute - 26 areas'!$C14,INDIRECT(AB$5))</f>
        <v>3230.5148629632363</v>
      </c>
      <c r="AC14" s="135">
        <f ca="1">SUMIF('Model - Absolute - 66 areas'!$C:$C,'Model - Absolute - 26 areas'!$C14,INDIRECT(AC$5))</f>
        <v>3396.3789370442846</v>
      </c>
      <c r="AD14" s="134">
        <f ca="1">SUMIF('Model - Absolute - 66 areas'!$C:$C,'Model - Absolute - 26 areas'!$C14,INDIRECT(AD$5))</f>
        <v>2965.4995987207867</v>
      </c>
      <c r="AE14" s="133">
        <f ca="1">SUMIF('Model - Absolute - 66 areas'!$C:$C,'Model - Absolute - 26 areas'!$C14,INDIRECT(AE$5))</f>
        <v>3280.8434018626158</v>
      </c>
      <c r="AF14" s="135">
        <f ca="1">SUMIF('Model - Absolute - 66 areas'!$C:$C,'Model - Absolute - 26 areas'!$C14,INDIRECT(AF$5))</f>
        <v>3464.6715833499202</v>
      </c>
      <c r="AG14" s="134">
        <f ca="1">SUMIF('Model - Absolute - 66 areas'!$C:$C,'Model - Absolute - 26 areas'!$C14,INDIRECT(AG$5))</f>
        <v>2986.1061420778324</v>
      </c>
      <c r="AH14" s="133">
        <f ca="1">SUMIF('Model - Absolute - 66 areas'!$C:$C,'Model - Absolute - 26 areas'!$C14,INDIRECT(AH$5))</f>
        <v>3331.465916675932</v>
      </c>
      <c r="AI14" s="135">
        <f ca="1">SUMIF('Model - Absolute - 66 areas'!$C:$C,'Model - Absolute - 26 areas'!$C14,INDIRECT(AI$5))</f>
        <v>3533.8156242062278</v>
      </c>
      <c r="AJ14" s="134">
        <f ca="1">SUMIF('Model - Absolute - 66 areas'!$C:$C,'Model - Absolute - 26 areas'!$C14,INDIRECT(AJ$5))</f>
        <v>3006.8731775335123</v>
      </c>
      <c r="AK14" s="133">
        <f ca="1">SUMIF('Model - Absolute - 66 areas'!$C:$C,'Model - Absolute - 26 areas'!$C14,INDIRECT(AK$5))</f>
        <v>3382.3824012994846</v>
      </c>
      <c r="AL14" s="135">
        <f ca="1">SUMIF('Model - Absolute - 66 areas'!$C:$C,'Model - Absolute - 26 areas'!$C14,INDIRECT(AL$5))</f>
        <v>3603.8185752494555</v>
      </c>
      <c r="AM14" s="134">
        <f ca="1">SUMIF('Model - Absolute - 66 areas'!$C:$C,'Model - Absolute - 26 areas'!$C14,INDIRECT(AM$5))</f>
        <v>3027.8020497691941</v>
      </c>
      <c r="AN14" s="133">
        <f ca="1">SUMIF('Model - Absolute - 66 areas'!$C:$C,'Model - Absolute - 26 areas'!$C14,INDIRECT(AN$5))</f>
        <v>3433.5928376536849</v>
      </c>
      <c r="AO14" s="135">
        <f ca="1">SUMIF('Model - Absolute - 66 areas'!$C:$C,'Model - Absolute - 26 areas'!$C14,INDIRECT(AO$5))</f>
        <v>3674.6879933373862</v>
      </c>
      <c r="AP14" s="134">
        <f ca="1">SUMIF('Model - Absolute - 66 areas'!$C:$C,'Model - Absolute - 26 areas'!$C14,INDIRECT(AP$5))</f>
        <v>3048.894115233466</v>
      </c>
      <c r="AQ14" s="133">
        <f ca="1">SUMIF('Model - Absolute - 66 areas'!$C:$C,'Model - Absolute - 26 areas'!$C14,INDIRECT(AQ$5))</f>
        <v>3485.0971956882431</v>
      </c>
      <c r="AR14" s="135">
        <f ca="1">SUMIF('Model - Absolute - 66 areas'!$C:$C,'Model - Absolute - 26 areas'!$C14,INDIRECT(AR$5))</f>
        <v>3746.431476604404</v>
      </c>
      <c r="AS14" s="134">
        <f ca="1">SUMIF('Model - Absolute - 66 areas'!$C:$C,'Model - Absolute - 26 areas'!$C14,INDIRECT(AS$5))</f>
        <v>3067.0515504176847</v>
      </c>
      <c r="AT14" s="133">
        <f ca="1">SUMIF('Model - Absolute - 66 areas'!$C:$C,'Model - Absolute - 26 areas'!$C14,INDIRECT(AT$5))</f>
        <v>3532.2454806112919</v>
      </c>
      <c r="AU14" s="135">
        <f ca="1">SUMIF('Model - Absolute - 66 areas'!$C:$C,'Model - Absolute - 26 areas'!$C14,INDIRECT(AU$5))</f>
        <v>3813.0945162412636</v>
      </c>
      <c r="AV14" s="134">
        <f ca="1">SUMIF('Model - Absolute - 66 areas'!$C:$C,'Model - Absolute - 26 areas'!$C14,INDIRECT(AV$5))</f>
        <v>3085.3359956919294</v>
      </c>
      <c r="AW14" s="133">
        <f ca="1">SUMIF('Model - Absolute - 66 areas'!$C:$C,'Model - Absolute - 26 areas'!$C14,INDIRECT(AW$5))</f>
        <v>3579.6553628341658</v>
      </c>
      <c r="AX14" s="135">
        <f ca="1">SUMIF('Model - Absolute - 66 areas'!$C:$C,'Model - Absolute - 26 areas'!$C14,INDIRECT(AX$5))</f>
        <v>3880.5314720208821</v>
      </c>
      <c r="AY14" s="126">
        <f t="shared" ca="1" si="7"/>
        <v>585.65225997326706</v>
      </c>
      <c r="AZ14" s="56">
        <f t="shared" ca="1" si="6"/>
        <v>527.71105849731237</v>
      </c>
      <c r="BA14" s="174">
        <f t="shared" ca="1" si="6"/>
        <v>584.0643221297729</v>
      </c>
      <c r="BB14" s="133">
        <f t="shared" ca="1" si="6"/>
        <v>573.09637279748836</v>
      </c>
      <c r="BC14" s="135">
        <f t="shared" ca="1" si="6"/>
        <v>582.22336269905804</v>
      </c>
      <c r="BD14" s="134">
        <f t="shared" ca="1" si="6"/>
        <v>583.27657757732686</v>
      </c>
      <c r="BE14" s="133">
        <f t="shared" ca="1" si="6"/>
        <v>588.64475799849868</v>
      </c>
      <c r="BF14" s="135">
        <f t="shared" ca="1" si="6"/>
        <v>601.17658894439876</v>
      </c>
      <c r="BG14" s="134">
        <f t="shared" ca="1" si="6"/>
        <v>581.85111557399205</v>
      </c>
      <c r="BH14" s="133">
        <f t="shared" ca="1" si="6"/>
        <v>608.21503434977694</v>
      </c>
      <c r="BI14" s="135">
        <f t="shared" ca="1" si="6"/>
        <v>624.44254420491109</v>
      </c>
      <c r="BJ14" s="134">
        <f t="shared" ca="1" si="6"/>
        <v>577.64035105074686</v>
      </c>
      <c r="BK14" s="133">
        <f t="shared" ca="1" si="6"/>
        <v>609.9174206648313</v>
      </c>
      <c r="BL14" s="135">
        <f t="shared" ca="1" si="6"/>
        <v>629.17136301776793</v>
      </c>
      <c r="BM14" s="134">
        <f t="shared" ca="1" si="6"/>
        <v>573.09667932696061</v>
      </c>
      <c r="BN14" s="133">
        <f t="shared" ca="1" si="6"/>
        <v>611.1060337007857</v>
      </c>
      <c r="BO14" s="135">
        <f t="shared" ca="1" si="6"/>
        <v>633.39798318547844</v>
      </c>
      <c r="BP14" s="134">
        <f t="shared" ca="1" si="6"/>
        <v>567.93109651242662</v>
      </c>
      <c r="BQ14" s="133">
        <f t="shared" ca="1" si="6"/>
        <v>611.46101008475603</v>
      </c>
      <c r="BR14" s="135">
        <f t="shared" ca="1" si="6"/>
        <v>636.7818660107298</v>
      </c>
      <c r="BS14" s="134">
        <f t="shared" ca="1" si="6"/>
        <v>562.35710481098522</v>
      </c>
      <c r="BT14" s="133">
        <f t="shared" ca="1" si="6"/>
        <v>611.19708613611226</v>
      </c>
      <c r="BU14" s="135">
        <f t="shared" ca="1" si="6"/>
        <v>639.53545115907787</v>
      </c>
      <c r="BV14" s="134">
        <f t="shared" ca="1" si="6"/>
        <v>556.19122127585501</v>
      </c>
      <c r="BW14" s="133">
        <f t="shared" ca="1" si="6"/>
        <v>610.10259789937174</v>
      </c>
      <c r="BX14" s="135">
        <f t="shared" ca="1" si="6"/>
        <v>641.42704826955207</v>
      </c>
      <c r="BY14" s="134">
        <f t="shared" ca="1" si="6"/>
        <v>548.5112408714831</v>
      </c>
      <c r="BZ14" s="133">
        <f t="shared" ca="1" si="6"/>
        <v>606.83855301715676</v>
      </c>
      <c r="CA14" s="135">
        <f t="shared" ca="1" si="6"/>
        <v>640.84018430324602</v>
      </c>
      <c r="CB14" s="134">
        <f t="shared" ca="1" si="6"/>
        <v>539.15748551402623</v>
      </c>
      <c r="CC14" s="133">
        <f t="shared" ca="1" si="6"/>
        <v>601.51404580040514</v>
      </c>
      <c r="CD14" s="135">
        <f t="shared" ca="1" si="6"/>
        <v>638.04937117588508</v>
      </c>
      <c r="CE14" s="134">
        <f t="shared" ca="1" si="6"/>
        <v>528.80911706064205</v>
      </c>
      <c r="CF14" s="133">
        <f t="shared" ca="1" si="6"/>
        <v>594.84871678552872</v>
      </c>
      <c r="CG14" s="135">
        <f t="shared" ca="1" si="6"/>
        <v>633.79198466482922</v>
      </c>
      <c r="CH14" s="134">
        <f t="shared" ca="1" si="6"/>
        <v>517.68910080587807</v>
      </c>
      <c r="CI14" s="133">
        <f t="shared" ca="1" si="6"/>
        <v>587.07060747050446</v>
      </c>
      <c r="CJ14" s="135">
        <f t="shared" ca="1" si="6"/>
        <v>628.2926993718105</v>
      </c>
      <c r="CK14" s="134">
        <f t="shared" ca="1" si="6"/>
        <v>505.31231333124788</v>
      </c>
      <c r="CL14" s="133">
        <f t="shared" ca="1" si="6"/>
        <v>577.6069812783968</v>
      </c>
      <c r="CM14" s="135">
        <f t="shared" ca="1" si="6"/>
        <v>620.91954808178389</v>
      </c>
      <c r="CN14" s="134">
        <f t="shared" ca="1" si="6"/>
        <v>491.03355063407571</v>
      </c>
      <c r="CO14" s="133">
        <f t="shared" ca="1" si="6"/>
        <v>565.51088612107765</v>
      </c>
      <c r="CP14" s="135">
        <f t="shared" ca="1" si="6"/>
        <v>610.47468829087177</v>
      </c>
      <c r="CQ14" s="134">
        <f t="shared" ca="1" si="6"/>
        <v>475.63464983136447</v>
      </c>
      <c r="CR14" s="133">
        <f t="shared" ca="1" si="6"/>
        <v>551.83880374648163</v>
      </c>
      <c r="CS14" s="135">
        <f t="shared" ca="1" si="6"/>
        <v>598.22179186689004</v>
      </c>
    </row>
    <row r="15" spans="1:97" x14ac:dyDescent="0.25">
      <c r="B15" s="90">
        <v>1</v>
      </c>
      <c r="C15" s="125" t="s">
        <v>20</v>
      </c>
      <c r="D15" s="126">
        <f ca="1">SUMIF('Model - Absolute - 66 areas'!$C:$C,'Model - Absolute - 26 areas'!$C15,INDIRECT(D$5))</f>
        <v>1525.1575852902511</v>
      </c>
      <c r="E15" s="56">
        <f ca="1">SUMIF('Model - Absolute - 66 areas'!$C:$C,'Model - Absolute - 26 areas'!$C15,INDIRECT(E$5))</f>
        <v>1484.877779524742</v>
      </c>
      <c r="F15" s="174">
        <f ca="1">SUMIF('Model - Absolute - 66 areas'!$C:$C,'Model - Absolute - 26 areas'!$C15,INDIRECT(F$5))</f>
        <v>1553.4331375110596</v>
      </c>
      <c r="G15" s="133">
        <f ca="1">SUMIF('Model - Absolute - 66 areas'!$C:$C,'Model - Absolute - 26 areas'!$C15,INDIRECT(G$5))</f>
        <v>1529.0699593773961</v>
      </c>
      <c r="H15" s="135">
        <f ca="1">SUMIF('Model - Absolute - 66 areas'!$C:$C,'Model - Absolute - 26 areas'!$C15,INDIRECT(H$5))</f>
        <v>1558.3841090282772</v>
      </c>
      <c r="I15" s="134">
        <f ca="1">SUMIF('Model - Absolute - 66 areas'!$C:$C,'Model - Absolute - 26 areas'!$C15,INDIRECT(I$5))</f>
        <v>1572.7173635221475</v>
      </c>
      <c r="J15" s="133">
        <f ca="1">SUMIF('Model - Absolute - 66 areas'!$C:$C,'Model - Absolute - 26 areas'!$C15,INDIRECT(J$5))</f>
        <v>1593.8790164292313</v>
      </c>
      <c r="K15" s="135">
        <f ca="1">SUMIF('Model - Absolute - 66 areas'!$C:$C,'Model - Absolute - 26 areas'!$C15,INDIRECT(K$5))</f>
        <v>1634.7609767338652</v>
      </c>
      <c r="L15" s="134">
        <f ca="1">SUMIF('Model - Absolute - 66 areas'!$C:$C,'Model - Absolute - 26 areas'!$C15,INDIRECT(L$5))</f>
        <v>1592.2412618327648</v>
      </c>
      <c r="M15" s="133">
        <f ca="1">SUMIF('Model - Absolute - 66 areas'!$C:$C,'Model - Absolute - 26 areas'!$C15,INDIRECT(M$5))</f>
        <v>1673.1670019607454</v>
      </c>
      <c r="N15" s="135">
        <f ca="1">SUMIF('Model - Absolute - 66 areas'!$C:$C,'Model - Absolute - 26 areas'!$C15,INDIRECT(N$5))</f>
        <v>1726.9958841329224</v>
      </c>
      <c r="O15" s="134">
        <f ca="1">SUMIF('Model - Absolute - 66 areas'!$C:$C,'Model - Absolute - 26 areas'!$C15,INDIRECT(O$5))</f>
        <v>1601.4361195810725</v>
      </c>
      <c r="P15" s="133">
        <f ca="1">SUMIF('Model - Absolute - 66 areas'!$C:$C,'Model - Absolute - 26 areas'!$C15,INDIRECT(P$5))</f>
        <v>1700.2320870628714</v>
      </c>
      <c r="Q15" s="135">
        <f ca="1">SUMIF('Model - Absolute - 66 areas'!$C:$C,'Model - Absolute - 26 areas'!$C15,INDIRECT(Q$5))</f>
        <v>1764.1202792006161</v>
      </c>
      <c r="R15" s="134">
        <f ca="1">SUMIF('Model - Absolute - 66 areas'!$C:$C,'Model - Absolute - 26 areas'!$C15,INDIRECT(R$5))</f>
        <v>1610.6849511534706</v>
      </c>
      <c r="S15" s="133">
        <f ca="1">SUMIF('Model - Absolute - 66 areas'!$C:$C,'Model - Absolute - 26 areas'!$C15,INDIRECT(S$5))</f>
        <v>1727.3683806862196</v>
      </c>
      <c r="T15" s="135">
        <f ca="1">SUMIF('Model - Absolute - 66 areas'!$C:$C,'Model - Absolute - 26 areas'!$C15,INDIRECT(T$5))</f>
        <v>1801.6617498953249</v>
      </c>
      <c r="U15" s="134">
        <f ca="1">SUMIF('Model - Absolute - 66 areas'!$C:$C,'Model - Absolute - 26 areas'!$C15,INDIRECT(U$5))</f>
        <v>1619.9880780774176</v>
      </c>
      <c r="V15" s="133">
        <f ca="1">SUMIF('Model - Absolute - 66 areas'!$C:$C,'Model - Absolute - 26 areas'!$C15,INDIRECT(V$5))</f>
        <v>1754.5748944427974</v>
      </c>
      <c r="W15" s="135">
        <f ca="1">SUMIF('Model - Absolute - 66 areas'!$C:$C,'Model - Absolute - 26 areas'!$C15,INDIRECT(W$5))</f>
        <v>1839.6230708426215</v>
      </c>
      <c r="X15" s="134">
        <f ca="1">SUMIF('Model - Absolute - 66 areas'!$C:$C,'Model - Absolute - 26 areas'!$C15,INDIRECT(X$5))</f>
        <v>1629.3458238205822</v>
      </c>
      <c r="Y15" s="133">
        <f ca="1">SUMIF('Model - Absolute - 66 areas'!$C:$C,'Model - Absolute - 26 areas'!$C15,INDIRECT(Y$5))</f>
        <v>1781.8506335926113</v>
      </c>
      <c r="Z15" s="135">
        <f ca="1">SUMIF('Model - Absolute - 66 areas'!$C:$C,'Model - Absolute - 26 areas'!$C15,INDIRECT(Z$5))</f>
        <v>1878.0070197600025</v>
      </c>
      <c r="AA15" s="134">
        <f ca="1">SUMIF('Model - Absolute - 66 areas'!$C:$C,'Model - Absolute - 26 areas'!$C15,INDIRECT(AA$5))</f>
        <v>1638.7585138026718</v>
      </c>
      <c r="AB15" s="133">
        <f ca="1">SUMIF('Model - Absolute - 66 areas'!$C:$C,'Model - Absolute - 26 areas'!$C15,INDIRECT(AB$5))</f>
        <v>1809.1945971244641</v>
      </c>
      <c r="AC15" s="135">
        <f ca="1">SUMIF('Model - Absolute - 66 areas'!$C:$C,'Model - Absolute - 26 areas'!$C15,INDIRECT(AC$5))</f>
        <v>1916.8163773197832</v>
      </c>
      <c r="AD15" s="134">
        <f ca="1">SUMIF('Model - Absolute - 66 areas'!$C:$C,'Model - Absolute - 26 areas'!$C15,INDIRECT(AD$5))</f>
        <v>1645.810954578269</v>
      </c>
      <c r="AE15" s="133">
        <f ca="1">SUMIF('Model - Absolute - 66 areas'!$C:$C,'Model - Absolute - 26 areas'!$C15,INDIRECT(AE$5))</f>
        <v>1833.0136345154956</v>
      </c>
      <c r="AF15" s="135">
        <f ca="1">SUMIF('Model - Absolute - 66 areas'!$C:$C,'Model - Absolute - 26 areas'!$C15,INDIRECT(AF$5))</f>
        <v>1951.6108228089302</v>
      </c>
      <c r="AG15" s="134">
        <f ca="1">SUMIF('Model - Absolute - 66 areas'!$C:$C,'Model - Absolute - 26 areas'!$C15,INDIRECT(AG$5))</f>
        <v>1652.8949289347206</v>
      </c>
      <c r="AH15" s="133">
        <f ca="1">SUMIF('Model - Absolute - 66 areas'!$C:$C,'Model - Absolute - 26 areas'!$C15,INDIRECT(AH$5))</f>
        <v>1856.8681366188462</v>
      </c>
      <c r="AI15" s="135">
        <f ca="1">SUMIF('Model - Absolute - 66 areas'!$C:$C,'Model - Absolute - 26 areas'!$C15,INDIRECT(AI$5))</f>
        <v>1986.7412132791333</v>
      </c>
      <c r="AJ15" s="134">
        <f ca="1">SUMIF('Model - Absolute - 66 areas'!$C:$C,'Model - Absolute - 26 areas'!$C15,INDIRECT(AJ$5))</f>
        <v>1660.0105823338959</v>
      </c>
      <c r="AK15" s="133">
        <f ca="1">SUMIF('Model - Absolute - 66 areas'!$C:$C,'Model - Absolute - 26 areas'!$C15,INDIRECT(AK$5))</f>
        <v>1880.7572029417715</v>
      </c>
      <c r="AL15" s="135">
        <f ca="1">SUMIF('Model - Absolute - 66 areas'!$C:$C,'Model - Absolute - 26 areas'!$C15,INDIRECT(AL$5))</f>
        <v>2022.2093135649202</v>
      </c>
      <c r="AM15" s="134">
        <f ca="1">SUMIF('Model - Absolute - 66 areas'!$C:$C,'Model - Absolute - 26 areas'!$C15,INDIRECT(AM$5))</f>
        <v>1667.1580609248879</v>
      </c>
      <c r="AN15" s="133">
        <f ca="1">SUMIF('Model - Absolute - 66 areas'!$C:$C,'Model - Absolute - 26 areas'!$C15,INDIRECT(AN$5))</f>
        <v>1904.6799304491587</v>
      </c>
      <c r="AO15" s="135">
        <f ca="1">SUMIF('Model - Absolute - 66 areas'!$C:$C,'Model - Absolute - 26 areas'!$C15,INDIRECT(AO$5))</f>
        <v>2058.0168872384647</v>
      </c>
      <c r="AP15" s="134">
        <f ca="1">SUMIF('Model - Absolute - 66 areas'!$C:$C,'Model - Absolute - 26 areas'!$C15,INDIRECT(AP$5))</f>
        <v>1674.337511547322</v>
      </c>
      <c r="AQ15" s="133">
        <f ca="1">SUMIF('Model - Absolute - 66 areas'!$C:$C,'Model - Absolute - 26 areas'!$C15,INDIRECT(AQ$5))</f>
        <v>1928.6354136523207</v>
      </c>
      <c r="AR15" s="135">
        <f ca="1">SUMIF('Model - Absolute - 66 areas'!$C:$C,'Model - Absolute - 26 areas'!$C15,INDIRECT(AR$5))</f>
        <v>2094.1656965409534</v>
      </c>
      <c r="AS15" s="134">
        <f ca="1">SUMIF('Model - Absolute - 66 areas'!$C:$C,'Model - Absolute - 26 areas'!$C15,INDIRECT(AS$5))</f>
        <v>1679.3882489430675</v>
      </c>
      <c r="AT15" s="133">
        <f ca="1">SUMIF('Model - Absolute - 66 areas'!$C:$C,'Model - Absolute - 26 areas'!$C15,INDIRECT(AT$5))</f>
        <v>1949.8692513479446</v>
      </c>
      <c r="AU15" s="135">
        <f ca="1">SUMIF('Model - Absolute - 66 areas'!$C:$C,'Model - Absolute - 26 areas'!$C15,INDIRECT(AU$5))</f>
        <v>2127.2039361080588</v>
      </c>
      <c r="AV15" s="134">
        <f ca="1">SUMIF('Model - Absolute - 66 areas'!$C:$C,'Model - Absolute - 26 areas'!$C15,INDIRECT(AV$5))</f>
        <v>1684.4572328953382</v>
      </c>
      <c r="AW15" s="133">
        <f ca="1">SUMIF('Model - Absolute - 66 areas'!$C:$C,'Model - Absolute - 26 areas'!$C15,INDIRECT(AW$5))</f>
        <v>1971.1267095445637</v>
      </c>
      <c r="AX15" s="135">
        <f ca="1">SUMIF('Model - Absolute - 66 areas'!$C:$C,'Model - Absolute - 26 areas'!$C15,INDIRECT(AX$5))</f>
        <v>2160.5346594789125</v>
      </c>
      <c r="AY15" s="126">
        <f t="shared" ca="1" si="7"/>
        <v>329.29640541778485</v>
      </c>
      <c r="AZ15" s="56">
        <f t="shared" ca="1" si="6"/>
        <v>297.17746623016251</v>
      </c>
      <c r="BA15" s="174">
        <f t="shared" ca="1" si="6"/>
        <v>328.38635665728617</v>
      </c>
      <c r="BB15" s="133">
        <f t="shared" ca="1" si="6"/>
        <v>323.23612835925667</v>
      </c>
      <c r="BC15" s="135">
        <f t="shared" ca="1" si="6"/>
        <v>329.43296204968686</v>
      </c>
      <c r="BD15" s="134">
        <f t="shared" ca="1" si="6"/>
        <v>328.10544976174549</v>
      </c>
      <c r="BE15" s="133">
        <f t="shared" ca="1" si="6"/>
        <v>332.52026313242709</v>
      </c>
      <c r="BF15" s="135">
        <f t="shared" ca="1" si="6"/>
        <v>341.04919165067884</v>
      </c>
      <c r="BG15" s="134">
        <f t="shared" ca="1" si="6"/>
        <v>327.46448743556454</v>
      </c>
      <c r="BH15" s="133">
        <f t="shared" ca="1" si="6"/>
        <v>344.10788605019997</v>
      </c>
      <c r="BI15" s="135">
        <f t="shared" ca="1" si="6"/>
        <v>355.17847424074307</v>
      </c>
      <c r="BJ15" s="134">
        <f t="shared" ca="1" si="6"/>
        <v>324.36096699892022</v>
      </c>
      <c r="BK15" s="133">
        <f t="shared" ca="1" si="6"/>
        <v>344.37147828698397</v>
      </c>
      <c r="BL15" s="135">
        <f t="shared" ca="1" si="6"/>
        <v>357.31163589191715</v>
      </c>
      <c r="BM15" s="134">
        <f t="shared" ca="1" si="6"/>
        <v>321.08149712550824</v>
      </c>
      <c r="BN15" s="133">
        <f t="shared" ca="1" si="6"/>
        <v>344.34171956521243</v>
      </c>
      <c r="BO15" s="135">
        <f t="shared" ca="1" si="6"/>
        <v>359.15170844297205</v>
      </c>
      <c r="BP15" s="134">
        <f t="shared" ca="1" si="6"/>
        <v>317.46580965084212</v>
      </c>
      <c r="BQ15" s="133">
        <f t="shared" ca="1" si="6"/>
        <v>343.8405177144175</v>
      </c>
      <c r="BR15" s="135">
        <f t="shared" ca="1" si="6"/>
        <v>360.50723801037236</v>
      </c>
      <c r="BS15" s="134">
        <f t="shared" ca="1" si="6"/>
        <v>313.63536115033571</v>
      </c>
      <c r="BT15" s="133">
        <f t="shared" ca="1" si="6"/>
        <v>342.99125379801012</v>
      </c>
      <c r="BU15" s="135">
        <f t="shared" ca="1" si="6"/>
        <v>361.50054903884768</v>
      </c>
      <c r="BV15" s="134">
        <f t="shared" ca="1" si="6"/>
        <v>309.48962286575977</v>
      </c>
      <c r="BW15" s="133">
        <f t="shared" ca="1" si="6"/>
        <v>341.67752529659361</v>
      </c>
      <c r="BX15" s="135">
        <f t="shared" ca="1" si="6"/>
        <v>362.00256030587127</v>
      </c>
      <c r="BY15" s="134">
        <f t="shared" ca="1" si="6"/>
        <v>304.416095461628</v>
      </c>
      <c r="BZ15" s="133">
        <f t="shared" ca="1" si="6"/>
        <v>339.04188813114274</v>
      </c>
      <c r="CA15" s="135">
        <f t="shared" ca="1" si="6"/>
        <v>360.97812138599193</v>
      </c>
      <c r="CB15" s="134">
        <f t="shared" ca="1" si="6"/>
        <v>298.43904781067926</v>
      </c>
      <c r="CC15" s="133">
        <f t="shared" ca="1" si="6"/>
        <v>335.26750484961093</v>
      </c>
      <c r="CD15" s="135">
        <f t="shared" ca="1" si="6"/>
        <v>358.71678565762903</v>
      </c>
      <c r="CE15" s="134">
        <f t="shared" ca="1" si="6"/>
        <v>291.94072331157582</v>
      </c>
      <c r="CF15" s="133">
        <f t="shared" ca="1" si="6"/>
        <v>330.76272166187709</v>
      </c>
      <c r="CG15" s="135">
        <f t="shared" ca="1" si="6"/>
        <v>355.63944951454619</v>
      </c>
      <c r="CH15" s="134">
        <f t="shared" ca="1" si="6"/>
        <v>285.04821097114564</v>
      </c>
      <c r="CI15" s="133">
        <f t="shared" ca="1" si="6"/>
        <v>325.65934770814744</v>
      </c>
      <c r="CJ15" s="135">
        <f t="shared" ca="1" si="6"/>
        <v>351.87667300740759</v>
      </c>
      <c r="CK15" s="134">
        <f t="shared" ca="1" si="6"/>
        <v>277.49844018196603</v>
      </c>
      <c r="CL15" s="133">
        <f t="shared" ca="1" si="6"/>
        <v>319.64482386447065</v>
      </c>
      <c r="CM15" s="135">
        <f t="shared" ca="1" si="6"/>
        <v>347.07919416775877</v>
      </c>
      <c r="CN15" s="134">
        <f t="shared" ca="1" si="6"/>
        <v>268.86929065778332</v>
      </c>
      <c r="CO15" s="133">
        <f t="shared" ca="1" si="6"/>
        <v>312.17317544962629</v>
      </c>
      <c r="CP15" s="135">
        <f t="shared" ca="1" si="6"/>
        <v>340.56437738311672</v>
      </c>
      <c r="CQ15" s="134">
        <f t="shared" ca="1" si="6"/>
        <v>259.67551904971896</v>
      </c>
      <c r="CR15" s="133">
        <f t="shared" ca="1" si="6"/>
        <v>303.86841613897633</v>
      </c>
      <c r="CS15" s="135">
        <f t="shared" ca="1" si="6"/>
        <v>333.06749982648796</v>
      </c>
    </row>
    <row r="16" spans="1:97" x14ac:dyDescent="0.25">
      <c r="B16" s="90">
        <v>1</v>
      </c>
      <c r="C16" s="125" t="s">
        <v>15</v>
      </c>
      <c r="D16" s="126">
        <f ca="1">SUMIF('Model - Absolute - 66 areas'!$C:$C,'Model - Absolute - 26 areas'!$C16,INDIRECT(D$5))</f>
        <v>3426.3812963989881</v>
      </c>
      <c r="E16" s="56">
        <f ca="1">SUMIF('Model - Absolute - 66 areas'!$C:$C,'Model - Absolute - 26 areas'!$C16,INDIRECT(E$5))</f>
        <v>3308.792935639126</v>
      </c>
      <c r="F16" s="174">
        <f ca="1">SUMIF('Model - Absolute - 66 areas'!$C:$C,'Model - Absolute - 26 areas'!$C16,INDIRECT(F$5))</f>
        <v>3446.4778829843958</v>
      </c>
      <c r="G16" s="133">
        <f ca="1">SUMIF('Model - Absolute - 66 areas'!$C:$C,'Model - Absolute - 26 areas'!$C16,INDIRECT(G$5))</f>
        <v>3379.5950477256288</v>
      </c>
      <c r="H16" s="135">
        <f ca="1">SUMIF('Model - Absolute - 66 areas'!$C:$C,'Model - Absolute - 26 areas'!$C16,INDIRECT(H$5))</f>
        <v>3431.0297689251879</v>
      </c>
      <c r="I16" s="134">
        <f ca="1">SUMIF('Model - Absolute - 66 areas'!$C:$C,'Model - Absolute - 26 areas'!$C16,INDIRECT(I$5))</f>
        <v>3465.3045799996771</v>
      </c>
      <c r="J16" s="133">
        <f ca="1">SUMIF('Model - Absolute - 66 areas'!$C:$C,'Model - Absolute - 26 areas'!$C16,INDIRECT(J$5))</f>
        <v>3494.2309755752653</v>
      </c>
      <c r="K16" s="135">
        <f ca="1">SUMIF('Model - Absolute - 66 areas'!$C:$C,'Model - Absolute - 26 areas'!$C16,INDIRECT(K$5))</f>
        <v>3565.3283743931524</v>
      </c>
      <c r="L16" s="134">
        <f ca="1">SUMIF('Model - Absolute - 66 areas'!$C:$C,'Model - Absolute - 26 areas'!$C16,INDIRECT(L$5))</f>
        <v>3484.2401487451657</v>
      </c>
      <c r="M16" s="133">
        <f ca="1">SUMIF('Model - Absolute - 66 areas'!$C:$C,'Model - Absolute - 26 areas'!$C16,INDIRECT(M$5))</f>
        <v>3638.270762650161</v>
      </c>
      <c r="N16" s="135">
        <f ca="1">SUMIF('Model - Absolute - 66 areas'!$C:$C,'Model - Absolute - 26 areas'!$C16,INDIRECT(N$5))</f>
        <v>3731.0562807920105</v>
      </c>
      <c r="O16" s="134">
        <f ca="1">SUMIF('Model - Absolute - 66 areas'!$C:$C,'Model - Absolute - 26 areas'!$C16,INDIRECT(O$5))</f>
        <v>3487.5841454102988</v>
      </c>
      <c r="P16" s="133">
        <f ca="1">SUMIF('Model - Absolute - 66 areas'!$C:$C,'Model - Absolute - 26 areas'!$C16,INDIRECT(P$5))</f>
        <v>3678.4967521144949</v>
      </c>
      <c r="Q16" s="135">
        <f ca="1">SUMIF('Model - Absolute - 66 areas'!$C:$C,'Model - Absolute - 26 areas'!$C16,INDIRECT(Q$5))</f>
        <v>3789.7459026771367</v>
      </c>
      <c r="R16" s="134">
        <f ca="1">SUMIF('Model - Absolute - 66 areas'!$C:$C,'Model - Absolute - 26 areas'!$C16,INDIRECT(R$5))</f>
        <v>3490.9327691905864</v>
      </c>
      <c r="S16" s="133">
        <f ca="1">SUMIF('Model - Absolute - 66 areas'!$C:$C,'Model - Absolute - 26 areas'!$C16,INDIRECT(S$5))</f>
        <v>3718.3770498357426</v>
      </c>
      <c r="T16" s="135">
        <f ca="1">SUMIF('Model - Absolute - 66 areas'!$C:$C,'Model - Absolute - 26 areas'!$C16,INDIRECT(T$5))</f>
        <v>3848.5413410048932</v>
      </c>
      <c r="U16" s="134">
        <f ca="1">SUMIF('Model - Absolute - 66 areas'!$C:$C,'Model - Absolute - 26 areas'!$C16,INDIRECT(U$5))</f>
        <v>3494.2860261869782</v>
      </c>
      <c r="V16" s="133">
        <f ca="1">SUMIF('Model - Absolute - 66 areas'!$C:$C,'Model - Absolute - 26 areas'!$C16,INDIRECT(V$5))</f>
        <v>3757.9111751139972</v>
      </c>
      <c r="W16" s="135">
        <f ca="1">SUMIF('Model - Absolute - 66 areas'!$C:$C,'Model - Absolute - 26 areas'!$C16,INDIRECT(W$5))</f>
        <v>3907.4401957529922</v>
      </c>
      <c r="X16" s="134">
        <f ca="1">SUMIF('Model - Absolute - 66 areas'!$C:$C,'Model - Absolute - 26 areas'!$C16,INDIRECT(X$5))</f>
        <v>3497.6439225087938</v>
      </c>
      <c r="Y16" s="133">
        <f ca="1">SUMIF('Model - Absolute - 66 areas'!$C:$C,'Model - Absolute - 26 areas'!$C16,INDIRECT(Y$5))</f>
        <v>3797.0986728802577</v>
      </c>
      <c r="Z16" s="135">
        <f ca="1">SUMIF('Model - Absolute - 66 areas'!$C:$C,'Model - Absolute - 26 areas'!$C16,INDIRECT(Z$5))</f>
        <v>3966.4400568938499</v>
      </c>
      <c r="AA16" s="134">
        <f ca="1">SUMIF('Model - Absolute - 66 areas'!$C:$C,'Model - Absolute - 26 areas'!$C16,INDIRECT(AA$5))</f>
        <v>3501.0064642737311</v>
      </c>
      <c r="AB16" s="133">
        <f ca="1">SUMIF('Model - Absolute - 66 areas'!$C:$C,'Model - Absolute - 26 areas'!$C16,INDIRECT(AB$5))</f>
        <v>3835.9391136531167</v>
      </c>
      <c r="AC16" s="135">
        <f ca="1">SUMIF('Model - Absolute - 66 areas'!$C:$C,'Model - Absolute - 26 areas'!$C16,INDIRECT(AC$5))</f>
        <v>4025.538504606031</v>
      </c>
      <c r="AD16" s="134">
        <f ca="1">SUMIF('Model - Absolute - 66 areas'!$C:$C,'Model - Absolute - 26 areas'!$C16,INDIRECT(AD$5))</f>
        <v>3501.0558844671718</v>
      </c>
      <c r="AE16" s="133">
        <f ca="1">SUMIF('Model - Absolute - 66 areas'!$C:$C,'Model - Absolute - 26 areas'!$C16,INDIRECT(AE$5))</f>
        <v>3870.1570164142945</v>
      </c>
      <c r="AF16" s="135">
        <f ca="1">SUMIF('Model - Absolute - 66 areas'!$C:$C,'Model - Absolute - 26 areas'!$C16,INDIRECT(AF$5))</f>
        <v>4080.2110645429043</v>
      </c>
      <c r="AG16" s="134">
        <f ca="1">SUMIF('Model - Absolute - 66 areas'!$C:$C,'Model - Absolute - 26 areas'!$C16,INDIRECT(AG$5))</f>
        <v>3501.107190971215</v>
      </c>
      <c r="AH16" s="133">
        <f ca="1">SUMIF('Model - Absolute - 66 areas'!$C:$C,'Model - Absolute - 26 areas'!$C16,INDIRECT(AH$5))</f>
        <v>3904.0912364647465</v>
      </c>
      <c r="AI16" s="135">
        <f ca="1">SUMIF('Model - Absolute - 66 areas'!$C:$C,'Model - Absolute - 26 areas'!$C16,INDIRECT(AI$5))</f>
        <v>4135.0025498015984</v>
      </c>
      <c r="AJ16" s="134">
        <f ca="1">SUMIF('Model - Absolute - 66 areas'!$C:$C,'Model - Absolute - 26 areas'!$C16,INDIRECT(AJ$5))</f>
        <v>3501.1603826201454</v>
      </c>
      <c r="AK16" s="133">
        <f ca="1">SUMIF('Model - Absolute - 66 areas'!$C:$C,'Model - Absolute - 26 areas'!$C16,INDIRECT(AK$5))</f>
        <v>3937.7412127384869</v>
      </c>
      <c r="AL16" s="135">
        <f ca="1">SUMIF('Model - Absolute - 66 areas'!$C:$C,'Model - Absolute - 26 areas'!$C16,INDIRECT(AL$5))</f>
        <v>4189.9109124654897</v>
      </c>
      <c r="AM16" s="134">
        <f ca="1">SUMIF('Model - Absolute - 66 areas'!$C:$C,'Model - Absolute - 26 areas'!$C16,INDIRECT(AM$5))</f>
        <v>3501.2154582506446</v>
      </c>
      <c r="AN16" s="133">
        <f ca="1">SUMIF('Model - Absolute - 66 areas'!$C:$C,'Model - Absolute - 26 areas'!$C16,INDIRECT(AN$5))</f>
        <v>3971.1064066116232</v>
      </c>
      <c r="AO16" s="135">
        <f ca="1">SUMIF('Model - Absolute - 66 areas'!$C:$C,'Model - Absolute - 26 areas'!$C16,INDIRECT(AO$5))</f>
        <v>4244.9340952264647</v>
      </c>
      <c r="AP16" s="134">
        <f ca="1">SUMIF('Model - Absolute - 66 areas'!$C:$C,'Model - Absolute - 26 areas'!$C16,INDIRECT(AP$5))</f>
        <v>3501.2724167017905</v>
      </c>
      <c r="AQ16" s="133">
        <f ca="1">SUMIF('Model - Absolute - 66 areas'!$C:$C,'Model - Absolute - 26 areas'!$C16,INDIRECT(AQ$5))</f>
        <v>4004.1863018883942</v>
      </c>
      <c r="AR16" s="135">
        <f ca="1">SUMIF('Model - Absolute - 66 areas'!$C:$C,'Model - Absolute - 26 areas'!$C16,INDIRECT(AR$5))</f>
        <v>4300.0700315904705</v>
      </c>
      <c r="AS16" s="134">
        <f ca="1">SUMIF('Model - Absolute - 66 areas'!$C:$C,'Model - Absolute - 26 areas'!$C16,INDIRECT(AS$5))</f>
        <v>3497.8248817658309</v>
      </c>
      <c r="AT16" s="133">
        <f ca="1">SUMIF('Model - Absolute - 66 areas'!$C:$C,'Model - Absolute - 26 areas'!$C16,INDIRECT(AT$5))</f>
        <v>4032.490461950847</v>
      </c>
      <c r="AU16" s="135">
        <f ca="1">SUMIF('Model - Absolute - 66 areas'!$C:$C,'Model - Absolute - 26 areas'!$C16,INDIRECT(AU$5))</f>
        <v>4350.761446385256</v>
      </c>
      <c r="AV16" s="134">
        <f ca="1">SUMIF('Model - Absolute - 66 areas'!$C:$C,'Model - Absolute - 26 areas'!$C16,INDIRECT(AV$5))</f>
        <v>3494.3835360537391</v>
      </c>
      <c r="AW16" s="133">
        <f ca="1">SUMIF('Model - Absolute - 66 areas'!$C:$C,'Model - Absolute - 26 areas'!$C16,INDIRECT(AW$5))</f>
        <v>4060.5543959191737</v>
      </c>
      <c r="AX16" s="135">
        <f ca="1">SUMIF('Model - Absolute - 66 areas'!$C:$C,'Model - Absolute - 26 areas'!$C16,INDIRECT(AX$5))</f>
        <v>4401.5725723860187</v>
      </c>
      <c r="AY16" s="126">
        <f t="shared" ca="1" si="7"/>
        <v>739.78915711860157</v>
      </c>
      <c r="AZ16" s="56">
        <f t="shared" ca="1" si="6"/>
        <v>662.20850931462974</v>
      </c>
      <c r="BA16" s="174">
        <f t="shared" ca="1" si="6"/>
        <v>728.56455032658562</v>
      </c>
      <c r="BB16" s="133">
        <f t="shared" ca="1" si="6"/>
        <v>714.42592403931189</v>
      </c>
      <c r="BC16" s="135">
        <f t="shared" ca="1" si="6"/>
        <v>725.29891257840598</v>
      </c>
      <c r="BD16" s="134">
        <f t="shared" ca="1" si="6"/>
        <v>722.9431963769498</v>
      </c>
      <c r="BE16" s="133">
        <f t="shared" ca="1" si="6"/>
        <v>728.97791580616706</v>
      </c>
      <c r="BF16" s="135">
        <f t="shared" ca="1" si="6"/>
        <v>743.81048811514859</v>
      </c>
      <c r="BG16" s="134">
        <f t="shared" ca="1" si="6"/>
        <v>716.57790924092239</v>
      </c>
      <c r="BH16" s="133">
        <f t="shared" ca="1" si="6"/>
        <v>748.25624671455728</v>
      </c>
      <c r="BI16" s="135">
        <f t="shared" ca="1" si="6"/>
        <v>767.33875818319632</v>
      </c>
      <c r="BJ16" s="134">
        <f t="shared" ca="1" si="6"/>
        <v>706.38856715140957</v>
      </c>
      <c r="BK16" s="133">
        <f t="shared" ca="1" si="6"/>
        <v>745.05673315921558</v>
      </c>
      <c r="BL16" s="135">
        <f t="shared" ca="1" si="6"/>
        <v>767.5895595474118</v>
      </c>
      <c r="BM16" s="134">
        <f t="shared" ca="1" si="6"/>
        <v>695.89892119716569</v>
      </c>
      <c r="BN16" s="133">
        <f t="shared" ca="1" si="6"/>
        <v>741.23873149953613</v>
      </c>
      <c r="BO16" s="135">
        <f t="shared" ca="1" si="6"/>
        <v>767.18629216367572</v>
      </c>
      <c r="BP16" s="134">
        <f t="shared" ca="1" si="6"/>
        <v>684.76821370907612</v>
      </c>
      <c r="BQ16" s="133">
        <f t="shared" ca="1" si="6"/>
        <v>736.43030461024171</v>
      </c>
      <c r="BR16" s="135">
        <f t="shared" ca="1" si="6"/>
        <v>765.73320643146565</v>
      </c>
      <c r="BS16" s="134">
        <f t="shared" ca="1" si="6"/>
        <v>673.26702457741624</v>
      </c>
      <c r="BT16" s="133">
        <f t="shared" ca="1" si="6"/>
        <v>730.9095442978213</v>
      </c>
      <c r="BU16" s="135">
        <f t="shared" ca="1" si="6"/>
        <v>763.5063358176609</v>
      </c>
      <c r="BV16" s="134">
        <f t="shared" ca="1" si="6"/>
        <v>661.18660019308663</v>
      </c>
      <c r="BW16" s="133">
        <f t="shared" ca="1" si="6"/>
        <v>724.44069069439024</v>
      </c>
      <c r="BX16" s="135">
        <f t="shared" ca="1" si="6"/>
        <v>760.24770161598894</v>
      </c>
      <c r="BY16" s="134">
        <f t="shared" ca="1" si="6"/>
        <v>647.56997720649724</v>
      </c>
      <c r="BZ16" s="133">
        <f t="shared" ca="1" si="6"/>
        <v>715.84047030611441</v>
      </c>
      <c r="CA16" s="135">
        <f t="shared" ca="1" si="6"/>
        <v>754.69294785789111</v>
      </c>
      <c r="CB16" s="134">
        <f t="shared" ca="1" si="6"/>
        <v>632.14368806248376</v>
      </c>
      <c r="CC16" s="133">
        <f t="shared" ca="1" si="6"/>
        <v>704.90461963452003</v>
      </c>
      <c r="CD16" s="135">
        <f t="shared" ca="1" si="6"/>
        <v>746.5968961819334</v>
      </c>
      <c r="CE16" s="134">
        <f t="shared" ca="1" si="6"/>
        <v>615.73781842697099</v>
      </c>
      <c r="CF16" s="133">
        <f t="shared" ca="1" si="6"/>
        <v>692.51788518384683</v>
      </c>
      <c r="CG16" s="135">
        <f t="shared" ca="1" si="6"/>
        <v>736.86615941717116</v>
      </c>
      <c r="CH16" s="134">
        <f t="shared" ca="1" si="6"/>
        <v>598.63262277914919</v>
      </c>
      <c r="CI16" s="133">
        <f t="shared" ca="1" si="6"/>
        <v>678.9738797488244</v>
      </c>
      <c r="CJ16" s="135">
        <f t="shared" ca="1" si="6"/>
        <v>725.79253155123513</v>
      </c>
      <c r="CK16" s="134">
        <f t="shared" ca="1" si="6"/>
        <v>580.28780194322792</v>
      </c>
      <c r="CL16" s="133">
        <f t="shared" ca="1" si="6"/>
        <v>663.63886928935926</v>
      </c>
      <c r="CM16" s="135">
        <f t="shared" ca="1" si="6"/>
        <v>712.67753258232358</v>
      </c>
      <c r="CN16" s="134">
        <f t="shared" ca="1" si="6"/>
        <v>560.00016398674109</v>
      </c>
      <c r="CO16" s="133">
        <f t="shared" ca="1" si="6"/>
        <v>645.59987886741305</v>
      </c>
      <c r="CP16" s="135">
        <f t="shared" ca="1" si="6"/>
        <v>696.55491792743385</v>
      </c>
      <c r="CQ16" s="134">
        <f t="shared" ca="1" si="6"/>
        <v>538.6933195827404</v>
      </c>
      <c r="CR16" s="133">
        <f t="shared" ca="1" si="6"/>
        <v>625.97408221372461</v>
      </c>
      <c r="CS16" s="135">
        <f t="shared" ca="1" si="6"/>
        <v>678.54536170367942</v>
      </c>
    </row>
    <row r="17" spans="2:97" x14ac:dyDescent="0.25">
      <c r="B17" s="91">
        <v>2</v>
      </c>
      <c r="C17" s="45" t="s">
        <v>18</v>
      </c>
      <c r="D17" s="127">
        <f ca="1">SUMIF('Model - Absolute - 66 areas'!$C:$C,'Model - Absolute - 26 areas'!$C17,INDIRECT(D$5))</f>
        <v>751.09117553629767</v>
      </c>
      <c r="E17" s="63">
        <f ca="1">SUMIF('Model - Absolute - 66 areas'!$C:$C,'Model - Absolute - 26 areas'!$C17,INDIRECT(E$5))</f>
        <v>722.58372956934909</v>
      </c>
      <c r="F17" s="175">
        <f ca="1">SUMIF('Model - Absolute - 66 areas'!$C:$C,'Model - Absolute - 26 areas'!$C17,INDIRECT(F$5))</f>
        <v>750.96667733586901</v>
      </c>
      <c r="G17" s="141">
        <f ca="1">SUMIF('Model - Absolute - 66 areas'!$C:$C,'Model - Absolute - 26 areas'!$C17,INDIRECT(G$5))</f>
        <v>735.26438827335448</v>
      </c>
      <c r="H17" s="142">
        <f ca="1">SUMIF('Model - Absolute - 66 areas'!$C:$C,'Model - Absolute - 26 areas'!$C17,INDIRECT(H$5))</f>
        <v>745.55609936990891</v>
      </c>
      <c r="I17" s="140">
        <f ca="1">SUMIF('Model - Absolute - 66 areas'!$C:$C,'Model - Absolute - 26 areas'!$C17,INDIRECT(I$5))</f>
        <v>752.60795091355419</v>
      </c>
      <c r="J17" s="141">
        <f ca="1">SUMIF('Model - Absolute - 66 areas'!$C:$C,'Model - Absolute - 26 areas'!$C17,INDIRECT(J$5))</f>
        <v>757.33741239252254</v>
      </c>
      <c r="K17" s="142">
        <f ca="1">SUMIF('Model - Absolute - 66 areas'!$C:$C,'Model - Absolute - 26 areas'!$C17,INDIRECT(K$5))</f>
        <v>771.5045154963359</v>
      </c>
      <c r="L17" s="140">
        <f ca="1">SUMIF('Model - Absolute - 66 areas'!$C:$C,'Model - Absolute - 26 areas'!$C17,INDIRECT(L$5))</f>
        <v>754.25281157311417</v>
      </c>
      <c r="M17" s="141">
        <f ca="1">SUMIF('Model - Absolute - 66 areas'!$C:$C,'Model - Absolute - 26 areas'!$C17,INDIRECT(M$5))</f>
        <v>785.57998313070721</v>
      </c>
      <c r="N17" s="142">
        <f ca="1">SUMIF('Model - Absolute - 66 areas'!$C:$C,'Model - Absolute - 26 areas'!$C17,INDIRECT(N$5))</f>
        <v>803.99201398533307</v>
      </c>
      <c r="O17" s="140">
        <f ca="1">SUMIF('Model - Absolute - 66 areas'!$C:$C,'Model - Absolute - 26 areas'!$C17,INDIRECT(O$5))</f>
        <v>753.24932701597811</v>
      </c>
      <c r="P17" s="141">
        <f ca="1">SUMIF('Model - Absolute - 66 areas'!$C:$C,'Model - Absolute - 26 areas'!$C17,INDIRECT(P$5))</f>
        <v>792.32768142225268</v>
      </c>
      <c r="Q17" s="142">
        <f ca="1">SUMIF('Model - Absolute - 66 areas'!$C:$C,'Model - Absolute - 26 areas'!$C17,INDIRECT(Q$5))</f>
        <v>814.5480182092283</v>
      </c>
      <c r="R17" s="140">
        <f ca="1">SUMIF('Model - Absolute - 66 areas'!$C:$C,'Model - Absolute - 26 areas'!$C17,INDIRECT(R$5))</f>
        <v>752.24717753010793</v>
      </c>
      <c r="S17" s="141">
        <f ca="1">SUMIF('Model - Absolute - 66 areas'!$C:$C,'Model - Absolute - 26 areas'!$C17,INDIRECT(S$5))</f>
        <v>798.96292111916239</v>
      </c>
      <c r="T17" s="142">
        <f ca="1">SUMIF('Model - Absolute - 66 areas'!$C:$C,'Model - Absolute - 26 areas'!$C17,INDIRECT(T$5))</f>
        <v>825.0666318937449</v>
      </c>
      <c r="U17" s="140">
        <f ca="1">SUMIF('Model - Absolute - 66 areas'!$C:$C,'Model - Absolute - 26 areas'!$C17,INDIRECT(U$5))</f>
        <v>751.24636133927834</v>
      </c>
      <c r="V17" s="141">
        <f ca="1">SUMIF('Model - Absolute - 66 areas'!$C:$C,'Model - Absolute - 26 areas'!$C17,INDIRECT(V$5))</f>
        <v>805.48627231104615</v>
      </c>
      <c r="W17" s="142">
        <f ca="1">SUMIF('Model - Absolute - 66 areas'!$C:$C,'Model - Absolute - 26 areas'!$C17,INDIRECT(W$5))</f>
        <v>835.54737313911517</v>
      </c>
      <c r="X17" s="140">
        <f ca="1">SUMIF('Model - Absolute - 66 areas'!$C:$C,'Model - Absolute - 26 areas'!$C17,INDIRECT(X$5))</f>
        <v>750.24687666962666</v>
      </c>
      <c r="Y17" s="141">
        <f ca="1">SUMIF('Model - Absolute - 66 areas'!$C:$C,'Model - Absolute - 26 areas'!$C17,INDIRECT(Y$5))</f>
        <v>811.89830893129579</v>
      </c>
      <c r="Z17" s="142">
        <f ca="1">SUMIF('Model - Absolute - 66 areas'!$C:$C,'Model - Absolute - 26 areas'!$C17,INDIRECT(Z$5))</f>
        <v>845.98976344073776</v>
      </c>
      <c r="AA17" s="140">
        <f ca="1">SUMIF('Model - Absolute - 66 areas'!$C:$C,'Model - Absolute - 26 areas'!$C17,INDIRECT(AA$5))</f>
        <v>749.24872174965003</v>
      </c>
      <c r="AB17" s="141">
        <f ca="1">SUMIF('Model - Absolute - 66 areas'!$C:$C,'Model - Absolute - 26 areas'!$C17,INDIRECT(AB$5))</f>
        <v>818.19960868264559</v>
      </c>
      <c r="AC17" s="142">
        <f ca="1">SUMIF('Model - Absolute - 66 areas'!$C:$C,'Model - Absolute - 26 areas'!$C17,INDIRECT(AC$5))</f>
        <v>856.3933277310382</v>
      </c>
      <c r="AD17" s="140">
        <f ca="1">SUMIF('Model - Absolute - 66 areas'!$C:$C,'Model - Absolute - 26 areas'!$C17,INDIRECT(AD$5))</f>
        <v>747.78729655713425</v>
      </c>
      <c r="AE17" s="141">
        <f ca="1">SUMIF('Model - Absolute - 66 areas'!$C:$C,'Model - Absolute - 26 areas'!$C17,INDIRECT(AE$5))</f>
        <v>823.48709984175935</v>
      </c>
      <c r="AF17" s="142">
        <f ca="1">SUMIF('Model - Absolute - 66 areas'!$C:$C,'Model - Absolute - 26 areas'!$C17,INDIRECT(AF$5))</f>
        <v>865.98875872338681</v>
      </c>
      <c r="AG17" s="140">
        <f ca="1">SUMIF('Model - Absolute - 66 areas'!$C:$C,'Model - Absolute - 26 areas'!$C17,INDIRECT(AG$5))</f>
        <v>746.32872190480839</v>
      </c>
      <c r="AH17" s="141">
        <f ca="1">SUMIF('Model - Absolute - 66 areas'!$C:$C,'Model - Absolute - 26 areas'!$C17,INDIRECT(AH$5))</f>
        <v>828.68325957046454</v>
      </c>
      <c r="AI17" s="142">
        <f ca="1">SUMIF('Model - Absolute - 66 areas'!$C:$C,'Model - Absolute - 26 areas'!$C17,INDIRECT(AI$5))</f>
        <v>875.55910119173802</v>
      </c>
      <c r="AJ17" s="140">
        <f ca="1">SUMIF('Model - Absolute - 66 areas'!$C:$C,'Model - Absolute - 26 areas'!$C17,INDIRECT(AJ$5))</f>
        <v>744.87299223263381</v>
      </c>
      <c r="AK17" s="141">
        <f ca="1">SUMIF('Model - Absolute - 66 areas'!$C:$C,'Model - Absolute - 26 areas'!$C17,INDIRECT(AK$5))</f>
        <v>833.78851806587227</v>
      </c>
      <c r="AL17" s="142">
        <f ca="1">SUMIF('Model - Absolute - 66 areas'!$C:$C,'Model - Absolute - 26 areas'!$C17,INDIRECT(AL$5))</f>
        <v>885.10390770939796</v>
      </c>
      <c r="AM17" s="140">
        <f ca="1">SUMIF('Model - Absolute - 66 areas'!$C:$C,'Model - Absolute - 26 areas'!$C17,INDIRECT(AM$5))</f>
        <v>743.42010199141851</v>
      </c>
      <c r="AN17" s="141">
        <f ca="1">SUMIF('Model - Absolute - 66 areas'!$C:$C,'Model - Absolute - 26 areas'!$C17,INDIRECT(AN$5))</f>
        <v>838.8033092181671</v>
      </c>
      <c r="AO17" s="142">
        <f ca="1">SUMIF('Model - Absolute - 66 areas'!$C:$C,'Model - Absolute - 26 areas'!$C17,INDIRECT(AO$5))</f>
        <v>894.62273329036918</v>
      </c>
      <c r="AP17" s="140">
        <f ca="1">SUMIF('Model - Absolute - 66 areas'!$C:$C,'Model - Absolute - 26 areas'!$C17,INDIRECT(AP$5))</f>
        <v>741.97004564279268</v>
      </c>
      <c r="AQ17" s="141">
        <f ca="1">SUMIF('Model - Absolute - 66 areas'!$C:$C,'Model - Absolute - 26 areas'!$C17,INDIRECT(AQ$5))</f>
        <v>843.72807054984605</v>
      </c>
      <c r="AR17" s="142">
        <f ca="1">SUMIF('Model - Absolute - 66 areas'!$C:$C,'Model - Absolute - 26 areas'!$C17,INDIRECT(AR$5))</f>
        <v>904.11513543317244</v>
      </c>
      <c r="AS17" s="140">
        <f ca="1">SUMIF('Model - Absolute - 66 areas'!$C:$C,'Model - Absolute - 26 areas'!$C17,INDIRECT(AS$5))</f>
        <v>739.72743538410407</v>
      </c>
      <c r="AT17" s="141">
        <f ca="1">SUMIF('Model - Absolute - 66 areas'!$C:$C,'Model - Absolute - 26 areas'!$C17,INDIRECT(AT$5))</f>
        <v>847.67975990442517</v>
      </c>
      <c r="AU17" s="142">
        <f ca="1">SUMIF('Model - Absolute - 66 areas'!$C:$C,'Model - Absolute - 26 areas'!$C17,INDIRECT(AU$5))</f>
        <v>912.74989913478805</v>
      </c>
      <c r="AV17" s="140">
        <f ca="1">SUMIF('Model - Absolute - 66 areas'!$C:$C,'Model - Absolute - 26 areas'!$C17,INDIRECT(AV$5))</f>
        <v>737.49160343244</v>
      </c>
      <c r="AW17" s="141">
        <f ca="1">SUMIF('Model - Absolute - 66 areas'!$C:$C,'Model - Absolute - 26 areas'!$C17,INDIRECT(AW$5))</f>
        <v>851.55687493870221</v>
      </c>
      <c r="AX17" s="142">
        <f ca="1">SUMIF('Model - Absolute - 66 areas'!$C:$C,'Model - Absolute - 26 areas'!$C17,INDIRECT(AX$5))</f>
        <v>921.36641600686778</v>
      </c>
      <c r="AY17" s="127">
        <f t="shared" ca="1" si="7"/>
        <v>162.16791407692597</v>
      </c>
      <c r="AZ17" s="63">
        <f t="shared" ca="1" si="6"/>
        <v>144.61500121665878</v>
      </c>
      <c r="BA17" s="175">
        <f t="shared" ca="1" si="6"/>
        <v>158.74980724080126</v>
      </c>
      <c r="BB17" s="141">
        <f t="shared" ca="1" si="6"/>
        <v>155.43043843637341</v>
      </c>
      <c r="BC17" s="142">
        <f t="shared" ca="1" si="6"/>
        <v>157.60604382881519</v>
      </c>
      <c r="BD17" s="140">
        <f t="shared" ca="1" si="6"/>
        <v>157.01153681913928</v>
      </c>
      <c r="BE17" s="141">
        <f t="shared" ca="1" si="6"/>
        <v>157.99821257009086</v>
      </c>
      <c r="BF17" s="142">
        <f t="shared" ca="1" si="6"/>
        <v>160.95380004150255</v>
      </c>
      <c r="BG17" s="140">
        <f t="shared" ca="1" si="6"/>
        <v>155.1215988802613</v>
      </c>
      <c r="BH17" s="141">
        <f t="shared" ca="1" si="6"/>
        <v>161.56442662428361</v>
      </c>
      <c r="BI17" s="142">
        <f t="shared" ca="1" si="6"/>
        <v>165.35109287329021</v>
      </c>
      <c r="BJ17" s="140">
        <f t="shared" ca="1" si="6"/>
        <v>152.56598568920913</v>
      </c>
      <c r="BK17" s="141">
        <f t="shared" ca="1" si="6"/>
        <v>160.48106432953702</v>
      </c>
      <c r="BL17" s="142">
        <f t="shared" ca="1" si="6"/>
        <v>164.98165591676218</v>
      </c>
      <c r="BM17" s="140">
        <f t="shared" ca="1" si="6"/>
        <v>149.95648267330904</v>
      </c>
      <c r="BN17" s="141">
        <f t="shared" ca="1" si="6"/>
        <v>159.26901823786079</v>
      </c>
      <c r="BO17" s="142">
        <f t="shared" ca="1" si="6"/>
        <v>164.47265444867406</v>
      </c>
      <c r="BP17" s="140">
        <f t="shared" ca="1" si="6"/>
        <v>147.22024043094569</v>
      </c>
      <c r="BQ17" s="141">
        <f t="shared" ca="1" si="6"/>
        <v>157.84952683438487</v>
      </c>
      <c r="BR17" s="142">
        <f t="shared" ca="1" si="6"/>
        <v>163.7405403810429</v>
      </c>
      <c r="BS17" s="140">
        <f t="shared" ca="1" si="6"/>
        <v>144.41621089649081</v>
      </c>
      <c r="BT17" s="141">
        <f t="shared" ca="1" si="6"/>
        <v>156.28359284827545</v>
      </c>
      <c r="BU17" s="142">
        <f t="shared" ca="1" si="6"/>
        <v>162.84591098288558</v>
      </c>
      <c r="BV17" s="140">
        <f t="shared" ca="1" si="6"/>
        <v>141.50022860224405</v>
      </c>
      <c r="BW17" s="141">
        <f t="shared" ca="1" si="6"/>
        <v>154.52202761254168</v>
      </c>
      <c r="BX17" s="142">
        <f t="shared" ca="1" si="6"/>
        <v>161.73514632684126</v>
      </c>
      <c r="BY17" s="140">
        <f t="shared" ref="BY17:BY37" ca="1" si="8">AD17*BY$9/10^3</f>
        <v>138.31387403303592</v>
      </c>
      <c r="BZ17" s="141">
        <f t="shared" ref="BZ17:BZ37" ca="1" si="9">AE17*BZ$9/10^3</f>
        <v>152.31562707703841</v>
      </c>
      <c r="CA17" s="142">
        <f t="shared" ref="CA17:CA37" ca="1" si="10">AF17*CA$9/10^3</f>
        <v>160.17691212402144</v>
      </c>
      <c r="CB17" s="140">
        <f t="shared" ref="CB17:CB37" ca="1" si="11">AG17*CB$9/10^3</f>
        <v>134.7536550690385</v>
      </c>
      <c r="CC17" s="141">
        <f t="shared" ref="CC17:CC37" ca="1" si="12">AH17*CC$9/10^3</f>
        <v>149.62320870707123</v>
      </c>
      <c r="CD17" s="142">
        <f t="shared" ref="CD17:CD37" ca="1" si="13">AI17*CD$9/10^3</f>
        <v>158.08689341798822</v>
      </c>
      <c r="CE17" s="140">
        <f t="shared" ref="CE17:CE37" ca="1" si="14">AJ17*CE$9/10^3</f>
        <v>130.99841798714093</v>
      </c>
      <c r="CF17" s="141">
        <f t="shared" ref="CF17:CF37" ca="1" si="15">AK17*CF$9/10^3</f>
        <v>146.63570560544571</v>
      </c>
      <c r="CG17" s="142">
        <f t="shared" ref="CG17:CG37" ca="1" si="16">AL17*CG$9/10^3</f>
        <v>155.66037817619738</v>
      </c>
      <c r="CH17" s="140">
        <f t="shared" ref="CH17:CH37" ca="1" si="17">AM17*CH$9/10^3</f>
        <v>127.10886570351887</v>
      </c>
      <c r="CI17" s="141">
        <f t="shared" ref="CI17:CI37" ca="1" si="18">AN17*CI$9/10^3</f>
        <v>143.41734491369718</v>
      </c>
      <c r="CJ17" s="142">
        <f t="shared" ref="CJ17:CJ37" ca="1" si="19">AO17*CJ$9/10^3</f>
        <v>152.96126719806284</v>
      </c>
      <c r="CK17" s="140">
        <f t="shared" ref="CK17:CK37" ca="1" si="20">AP17*CK$9/10^3</f>
        <v>122.9713417441988</v>
      </c>
      <c r="CL17" s="141">
        <f t="shared" ref="CL17:CL37" ca="1" si="21">AQ17*CL$9/10^3</f>
        <v>139.83633640206162</v>
      </c>
      <c r="CM17" s="142">
        <f t="shared" ref="CM17:CM37" ca="1" si="22">AR17*CM$9/10^3</f>
        <v>149.84466279785752</v>
      </c>
      <c r="CN17" s="140">
        <f t="shared" ref="CN17:CN37" ca="1" si="23">AS17*CN$9/10^3</f>
        <v>118.4300241215799</v>
      </c>
      <c r="CO17" s="141">
        <f t="shared" ref="CO17:CO37" ca="1" si="24">AT17*CO$9/10^3</f>
        <v>135.7131419098011</v>
      </c>
      <c r="CP17" s="142">
        <f t="shared" ref="CP17:CP37" ca="1" si="25">AU17*CP$9/10^3</f>
        <v>146.13084144347454</v>
      </c>
      <c r="CQ17" s="140">
        <f t="shared" ref="CQ17:CQ37" ca="1" si="26">AV17*CQ$9/10^3</f>
        <v>113.69152696560479</v>
      </c>
      <c r="CR17" s="141">
        <f t="shared" ref="CR17:CR37" ca="1" si="27">AW17*CR$9/10^3</f>
        <v>131.27580159454467</v>
      </c>
      <c r="CS17" s="142">
        <f t="shared" ref="CS17:CS37" ca="1" si="28">AX17*CS$9/10^3</f>
        <v>142.03762353782992</v>
      </c>
    </row>
    <row r="18" spans="2:97" x14ac:dyDescent="0.25">
      <c r="B18" s="91">
        <v>2</v>
      </c>
      <c r="C18" s="45" t="s">
        <v>80</v>
      </c>
      <c r="D18" s="127">
        <f ca="1">SUMIF('Model - Absolute - 66 areas'!$C:$C,'Model - Absolute - 26 areas'!$C18,INDIRECT(D$5))</f>
        <v>1153.2205016770108</v>
      </c>
      <c r="E18" s="63">
        <f ca="1">SUMIF('Model - Absolute - 66 areas'!$C:$C,'Model - Absolute - 26 areas'!$C18,INDIRECT(E$5))</f>
        <v>1114.1642180084036</v>
      </c>
      <c r="F18" s="175">
        <f ca="1">SUMIF('Model - Absolute - 66 areas'!$C:$C,'Model - Absolute - 26 areas'!$C18,INDIRECT(F$5))</f>
        <v>1161.2185878744137</v>
      </c>
      <c r="G18" s="141">
        <f ca="1">SUMIF('Model - Absolute - 66 areas'!$C:$C,'Model - Absolute - 26 areas'!$C18,INDIRECT(G$5))</f>
        <v>1138.5369339004151</v>
      </c>
      <c r="H18" s="142">
        <f ca="1">SUMIF('Model - Absolute - 66 areas'!$C:$C,'Model - Absolute - 26 areas'!$C18,INDIRECT(H$5))</f>
        <v>1156.0996932666608</v>
      </c>
      <c r="I18" s="140">
        <f ca="1">SUMIF('Model - Absolute - 66 areas'!$C:$C,'Model - Absolute - 26 areas'!$C18,INDIRECT(I$5))</f>
        <v>1168.1592872613824</v>
      </c>
      <c r="J18" s="141">
        <f ca="1">SUMIF('Model - Absolute - 66 areas'!$C:$C,'Model - Absolute - 26 areas'!$C18,INDIRECT(J$5))</f>
        <v>1177.7057487781678</v>
      </c>
      <c r="K18" s="142">
        <f ca="1">SUMIF('Model - Absolute - 66 areas'!$C:$C,'Model - Absolute - 26 areas'!$C18,INDIRECT(K$5))</f>
        <v>1201.9910233502455</v>
      </c>
      <c r="L18" s="140">
        <f ca="1">SUMIF('Model - Absolute - 66 areas'!$C:$C,'Model - Absolute - 26 areas'!$C18,INDIRECT(L$5))</f>
        <v>1175.1442337669137</v>
      </c>
      <c r="M18" s="141">
        <f ca="1">SUMIF('Model - Absolute - 66 areas'!$C:$C,'Model - Absolute - 26 areas'!$C18,INDIRECT(M$5))</f>
        <v>1226.8255484991766</v>
      </c>
      <c r="N18" s="142">
        <f ca="1">SUMIF('Model - Absolute - 66 areas'!$C:$C,'Model - Absolute - 26 areas'!$C18,INDIRECT(N$5))</f>
        <v>1258.5301201929624</v>
      </c>
      <c r="O18" s="140">
        <f ca="1">SUMIF('Model - Absolute - 66 areas'!$C:$C,'Model - Absolute - 26 areas'!$C18,INDIRECT(O$5))</f>
        <v>1177.4720610256018</v>
      </c>
      <c r="P18" s="141">
        <f ca="1">SUMIF('Model - Absolute - 66 areas'!$C:$C,'Model - Absolute - 26 areas'!$C18,INDIRECT(P$5))</f>
        <v>1241.5494401515377</v>
      </c>
      <c r="Q18" s="142">
        <f ca="1">SUMIF('Model - Absolute - 66 areas'!$C:$C,'Model - Absolute - 26 areas'!$C18,INDIRECT(Q$5))</f>
        <v>1279.420850293267</v>
      </c>
      <c r="R18" s="140">
        <f ca="1">SUMIF('Model - Absolute - 66 areas'!$C:$C,'Model - Absolute - 26 areas'!$C18,INDIRECT(R$5))</f>
        <v>1179.8065727337944</v>
      </c>
      <c r="S18" s="141">
        <f ca="1">SUMIF('Model - Absolute - 66 areas'!$C:$C,'Model - Absolute - 26 areas'!$C18,INDIRECT(S$5))</f>
        <v>1256.184509210369</v>
      </c>
      <c r="T18" s="142">
        <f ca="1">SUMIF('Model - Absolute - 66 areas'!$C:$C,'Model - Absolute - 26 areas'!$C18,INDIRECT(T$5))</f>
        <v>1300.3834490159675</v>
      </c>
      <c r="U18" s="140">
        <f ca="1">SUMIF('Model - Absolute - 66 areas'!$C:$C,'Model - Absolute - 26 areas'!$C18,INDIRECT(U$5))</f>
        <v>1182.1477885567474</v>
      </c>
      <c r="V18" s="141">
        <f ca="1">SUMIF('Model - Absolute - 66 areas'!$C:$C,'Model - Absolute - 26 areas'!$C18,INDIRECT(V$5))</f>
        <v>1270.7303524897259</v>
      </c>
      <c r="W18" s="142">
        <f ca="1">SUMIF('Model - Absolute - 66 areas'!$C:$C,'Model - Absolute - 26 areas'!$C18,INDIRECT(W$5))</f>
        <v>1321.4173001533718</v>
      </c>
      <c r="X18" s="140">
        <f ca="1">SUMIF('Model - Absolute - 66 areas'!$C:$C,'Model - Absolute - 26 areas'!$C18,INDIRECT(X$5))</f>
        <v>1184.4957282176442</v>
      </c>
      <c r="Y18" s="141">
        <f ca="1">SUMIF('Model - Absolute - 66 areas'!$C:$C,'Model - Absolute - 26 areas'!$C18,INDIRECT(Y$5))</f>
        <v>1285.1865735608133</v>
      </c>
      <c r="Z18" s="142">
        <f ca="1">SUMIF('Model - Absolute - 66 areas'!$C:$C,'Model - Absolute - 26 areas'!$C18,INDIRECT(Z$5))</f>
        <v>1342.5217817711255</v>
      </c>
      <c r="AA18" s="140">
        <f ca="1">SUMIF('Model - Absolute - 66 areas'!$C:$C,'Model - Absolute - 26 areas'!$C18,INDIRECT(AA$5))</f>
        <v>1186.8504114977668</v>
      </c>
      <c r="AB18" s="141">
        <f ca="1">SUMIF('Model - Absolute - 66 areas'!$C:$C,'Model - Absolute - 26 areas'!$C18,INDIRECT(AB$5))</f>
        <v>1299.552782771601</v>
      </c>
      <c r="AC18" s="142">
        <f ca="1">SUMIF('Model - Absolute - 66 areas'!$C:$C,'Model - Absolute - 26 areas'!$C18,INDIRECT(AC$5))</f>
        <v>1363.6962662512915</v>
      </c>
      <c r="AD18" s="140">
        <f ca="1">SUMIF('Model - Absolute - 66 areas'!$C:$C,'Model - Absolute - 26 areas'!$C18,INDIRECT(AD$5))</f>
        <v>1187.9624578545443</v>
      </c>
      <c r="AE18" s="141">
        <f ca="1">SUMIF('Model - Absolute - 66 areas'!$C:$C,'Model - Absolute - 26 areas'!$C18,INDIRECT(AE$5))</f>
        <v>1311.8231517211041</v>
      </c>
      <c r="AF18" s="142">
        <f ca="1">SUMIF('Model - Absolute - 66 areas'!$C:$C,'Model - Absolute - 26 areas'!$C18,INDIRECT(AF$5))</f>
        <v>1383.0731617724064</v>
      </c>
      <c r="AG18" s="140">
        <f ca="1">SUMIF('Model - Absolute - 66 areas'!$C:$C,'Model - Absolute - 26 areas'!$C18,INDIRECT(AG$5))</f>
        <v>1189.0776696285259</v>
      </c>
      <c r="AH18" s="141">
        <f ca="1">SUMIF('Model - Absolute - 66 areas'!$C:$C,'Model - Absolute - 26 areas'!$C18,INDIRECT(AH$5))</f>
        <v>1324.0114532191199</v>
      </c>
      <c r="AI18" s="142">
        <f ca="1">SUMIF('Model - Absolute - 66 areas'!$C:$C,'Model - Absolute - 26 areas'!$C18,INDIRECT(AI$5))</f>
        <v>1402.5152170798192</v>
      </c>
      <c r="AJ18" s="140">
        <f ca="1">SUMIF('Model - Absolute - 66 areas'!$C:$C,'Model - Absolute - 26 areas'!$C18,INDIRECT(AJ$5))</f>
        <v>1190.196051877215</v>
      </c>
      <c r="AK18" s="141">
        <f ca="1">SUMIF('Model - Absolute - 66 areas'!$C:$C,'Model - Absolute - 26 areas'!$C18,INDIRECT(AK$5))</f>
        <v>1336.1174044451996</v>
      </c>
      <c r="AL18" s="142">
        <f ca="1">SUMIF('Model - Absolute - 66 areas'!$C:$C,'Model - Absolute - 26 areas'!$C18,INDIRECT(AL$5))</f>
        <v>1422.0218881811095</v>
      </c>
      <c r="AM18" s="140">
        <f ca="1">SUMIF('Model - Absolute - 66 areas'!$C:$C,'Model - Absolute - 26 areas'!$C18,INDIRECT(AM$5))</f>
        <v>1191.3176096686166</v>
      </c>
      <c r="AN18" s="141">
        <f ca="1">SUMIF('Model - Absolute - 66 areas'!$C:$C,'Model - Absolute - 26 areas'!$C18,INDIRECT(AN$5))</f>
        <v>1348.1407288953344</v>
      </c>
      <c r="AO18" s="142">
        <f ca="1">SUMIF('Model - Absolute - 66 areas'!$C:$C,'Model - Absolute - 26 areas'!$C18,INDIRECT(AO$5))</f>
        <v>1441.5926265486303</v>
      </c>
      <c r="AP18" s="140">
        <f ca="1">SUMIF('Model - Absolute - 66 areas'!$C:$C,'Model - Absolute - 26 areas'!$C18,INDIRECT(AP$5))</f>
        <v>1192.4423480812593</v>
      </c>
      <c r="AQ18" s="141">
        <f ca="1">SUMIF('Model - Absolute - 66 areas'!$C:$C,'Model - Absolute - 26 areas'!$C18,INDIRECT(AQ$5))</f>
        <v>1360.0811563932543</v>
      </c>
      <c r="AR18" s="142">
        <f ca="1">SUMIF('Model - Absolute - 66 areas'!$C:$C,'Model - Absolute - 26 areas'!$C18,INDIRECT(AR$5))</f>
        <v>1461.2268791702802</v>
      </c>
      <c r="AS18" s="140">
        <f ca="1">SUMIF('Model - Absolute - 66 areas'!$C:$C,'Model - Absolute - 26 areas'!$C18,INDIRECT(AS$5))</f>
        <v>1192.2234632217364</v>
      </c>
      <c r="AT18" s="141">
        <f ca="1">SUMIF('Model - Absolute - 66 areas'!$C:$C,'Model - Absolute - 26 areas'!$C18,INDIRECT(AT$5))</f>
        <v>1370.5525214216814</v>
      </c>
      <c r="AU18" s="142">
        <f ca="1">SUMIF('Model - Absolute - 66 areas'!$C:$C,'Model - Absolute - 26 areas'!$C18,INDIRECT(AU$5))</f>
        <v>1479.1976012684054</v>
      </c>
      <c r="AV18" s="140">
        <f ca="1">SUMIF('Model - Absolute - 66 areas'!$C:$C,'Model - Absolute - 26 areas'!$C18,INDIRECT(AV$5))</f>
        <v>1192.0070719962766</v>
      </c>
      <c r="AW18" s="141">
        <f ca="1">SUMIF('Model - Absolute - 66 areas'!$C:$C,'Model - Absolute - 26 areas'!$C18,INDIRECT(AW$5))</f>
        <v>1380.9562080109365</v>
      </c>
      <c r="AX18" s="142">
        <f ca="1">SUMIF('Model - Absolute - 66 areas'!$C:$C,'Model - Absolute - 26 areas'!$C18,INDIRECT(AX$5))</f>
        <v>1497.2284710753829</v>
      </c>
      <c r="AY18" s="127">
        <f t="shared" ca="1" si="7"/>
        <v>248.99155963877934</v>
      </c>
      <c r="AZ18" s="63">
        <f t="shared" ref="AZ18:AZ37" ca="1" si="29">E18*AZ$9/10^3</f>
        <v>222.98434513446819</v>
      </c>
      <c r="BA18" s="175">
        <f t="shared" ref="BA18:BA37" ca="1" si="30">F18*BA$9/10^3</f>
        <v>245.4745763733153</v>
      </c>
      <c r="BB18" s="141">
        <f t="shared" ref="BB18:BB37" ca="1" si="31">G18*BB$9/10^3</f>
        <v>240.67981209822292</v>
      </c>
      <c r="BC18" s="142">
        <f t="shared" ref="BC18:BC37" ca="1" si="32">H18*BC$9/10^3</f>
        <v>244.39247305662801</v>
      </c>
      <c r="BD18" s="140">
        <f t="shared" ref="BD18:BD37" ca="1" si="33">I18*BD$9/10^3</f>
        <v>243.70521826114398</v>
      </c>
      <c r="BE18" s="141">
        <f t="shared" ref="BE18:BE37" ca="1" si="34">J18*BE$9/10^3</f>
        <v>245.6968323440351</v>
      </c>
      <c r="BF18" s="142">
        <f t="shared" ref="BF18:BF37" ca="1" si="35">K18*BF$9/10^3</f>
        <v>250.76330590175954</v>
      </c>
      <c r="BG18" s="140">
        <f t="shared" ref="BG18:BG37" ca="1" si="36">L18*BG$9/10^3</f>
        <v>241.6832256503597</v>
      </c>
      <c r="BH18" s="141">
        <f t="shared" ref="BH18:BH37" ca="1" si="37">M18*BH$9/10^3</f>
        <v>252.31213952445208</v>
      </c>
      <c r="BI18" s="142">
        <f t="shared" ref="BI18:BI37" ca="1" si="38">N18*BI$9/10^3</f>
        <v>258.83258436402315</v>
      </c>
      <c r="BJ18" s="140">
        <f t="shared" ref="BJ18:BJ37" ca="1" si="39">O18*BJ$9/10^3</f>
        <v>238.48967289958816</v>
      </c>
      <c r="BK18" s="141">
        <f t="shared" ref="BK18:BK37" ca="1" si="40">P18*BK$9/10^3</f>
        <v>251.46814915718753</v>
      </c>
      <c r="BL18" s="142">
        <f t="shared" ref="BL18:BL37" ca="1" si="41">Q18*BL$9/10^3</f>
        <v>259.13876871233873</v>
      </c>
      <c r="BM18" s="140">
        <f t="shared" ref="BM18:BM37" ca="1" si="42">R18*BM$9/10^3</f>
        <v>235.1881790542582</v>
      </c>
      <c r="BN18" s="141">
        <f t="shared" ref="BN18:BN37" ca="1" si="43">S18*BN$9/10^3</f>
        <v>250.41371535401274</v>
      </c>
      <c r="BO18" s="142">
        <f t="shared" ref="BO18:BO37" ca="1" si="44">T18*BO$9/10^3</f>
        <v>259.22453944098191</v>
      </c>
      <c r="BP18" s="140">
        <f t="shared" ref="BP18:BP37" ca="1" si="45">U18*BP$9/10^3</f>
        <v>231.66312758703248</v>
      </c>
      <c r="BQ18" s="141">
        <f t="shared" ref="BQ18:BQ37" ca="1" si="46">V18*BQ$9/10^3</f>
        <v>249.02247470846638</v>
      </c>
      <c r="BR18" s="142">
        <f t="shared" ref="BR18:BR37" ca="1" si="47">W18*BR$9/10^3</f>
        <v>258.9554940291186</v>
      </c>
      <c r="BS18" s="140">
        <f t="shared" ref="BS18:BS37" ca="1" si="48">X18*BS$9/10^3</f>
        <v>228.00546088457585</v>
      </c>
      <c r="BT18" s="141">
        <f t="shared" ref="BT18:BT37" ca="1" si="49">Y18*BT$9/10^3</f>
        <v>247.38760136208748</v>
      </c>
      <c r="BU18" s="142">
        <f t="shared" ref="BU18:BU37" ca="1" si="50">Z18*BU$9/10^3</f>
        <v>258.42414650233582</v>
      </c>
      <c r="BV18" s="140">
        <f t="shared" ref="BV18:BV37" ca="1" si="51">AA18*BV$9/10^3</f>
        <v>224.14399873973477</v>
      </c>
      <c r="BW18" s="141">
        <f t="shared" ref="BW18:BW37" ca="1" si="52">AB18*BW$9/10^3</f>
        <v>245.42853461724954</v>
      </c>
      <c r="BX18" s="142">
        <f t="shared" ref="BX18:BX37" ca="1" si="53">AC18*BX$9/10^3</f>
        <v>257.54242592229627</v>
      </c>
      <c r="BY18" s="140">
        <f t="shared" ca="1" si="8"/>
        <v>219.73051763271701</v>
      </c>
      <c r="BZ18" s="141">
        <f t="shared" ca="1" si="9"/>
        <v>242.64031094958548</v>
      </c>
      <c r="CA18" s="142">
        <f t="shared" ca="1" si="10"/>
        <v>255.81901157804074</v>
      </c>
      <c r="CB18" s="140">
        <f t="shared" ca="1" si="11"/>
        <v>214.69435309211588</v>
      </c>
      <c r="CC18" s="141">
        <f t="shared" ca="1" si="12"/>
        <v>239.05737168896192</v>
      </c>
      <c r="CD18" s="142">
        <f t="shared" ca="1" si="13"/>
        <v>253.23164745568658</v>
      </c>
      <c r="CE18" s="140">
        <f t="shared" ca="1" si="14"/>
        <v>209.31595253994968</v>
      </c>
      <c r="CF18" s="141">
        <f t="shared" ca="1" si="15"/>
        <v>234.97867160250334</v>
      </c>
      <c r="CG18" s="142">
        <f t="shared" ca="1" si="16"/>
        <v>250.08641692922836</v>
      </c>
      <c r="CH18" s="140">
        <f t="shared" ca="1" si="17"/>
        <v>203.6897168262922</v>
      </c>
      <c r="CI18" s="141">
        <f t="shared" ca="1" si="18"/>
        <v>230.50310100516916</v>
      </c>
      <c r="CJ18" s="142">
        <f t="shared" ca="1" si="19"/>
        <v>246.48136777080055</v>
      </c>
      <c r="CK18" s="140">
        <f t="shared" ca="1" si="20"/>
        <v>197.6309372019455</v>
      </c>
      <c r="CL18" s="141">
        <f t="shared" ca="1" si="21"/>
        <v>225.41476662684542</v>
      </c>
      <c r="CM18" s="142">
        <f t="shared" ca="1" si="22"/>
        <v>242.1782806185756</v>
      </c>
      <c r="CN18" s="140">
        <f t="shared" ca="1" si="23"/>
        <v>190.874431248245</v>
      </c>
      <c r="CO18" s="141">
        <f t="shared" ca="1" si="24"/>
        <v>219.4248319147172</v>
      </c>
      <c r="CP18" s="142">
        <f t="shared" ca="1" si="25"/>
        <v>236.81885951389285</v>
      </c>
      <c r="CQ18" s="140">
        <f t="shared" ca="1" si="26"/>
        <v>183.75952151633015</v>
      </c>
      <c r="CR18" s="141">
        <f t="shared" ca="1" si="27"/>
        <v>212.88787456110668</v>
      </c>
      <c r="CS18" s="142">
        <f t="shared" ca="1" si="28"/>
        <v>230.81237847412564</v>
      </c>
    </row>
    <row r="19" spans="2:97" x14ac:dyDescent="0.25">
      <c r="B19" s="91">
        <v>2</v>
      </c>
      <c r="C19" s="45" t="s">
        <v>108</v>
      </c>
      <c r="D19" s="127">
        <f ca="1">SUMIF('Model - Absolute - 66 areas'!$C:$C,'Model - Absolute - 26 areas'!$C19,INDIRECT(D$5))</f>
        <v>1012.823179871835</v>
      </c>
      <c r="E19" s="63">
        <f ca="1">SUMIF('Model - Absolute - 66 areas'!$C:$C,'Model - Absolute - 26 areas'!$C19,INDIRECT(E$5))</f>
        <v>979.6406031462468</v>
      </c>
      <c r="F19" s="175">
        <f ca="1">SUMIF('Model - Absolute - 66 areas'!$C:$C,'Model - Absolute - 26 areas'!$C19,INDIRECT(F$5))</f>
        <v>1021.2705172559287</v>
      </c>
      <c r="G19" s="141">
        <f ca="1">SUMIF('Model - Absolute - 66 areas'!$C:$C,'Model - Absolute - 26 areas'!$C19,INDIRECT(G$5))</f>
        <v>1002.2138643046992</v>
      </c>
      <c r="H19" s="142">
        <f ca="1">SUMIF('Model - Absolute - 66 areas'!$C:$C,'Model - Absolute - 26 areas'!$C19,INDIRECT(H$5))</f>
        <v>1017.9977023992635</v>
      </c>
      <c r="I19" s="140">
        <f ca="1">SUMIF('Model - Absolute - 66 areas'!$C:$C,'Model - Absolute - 26 areas'!$C19,INDIRECT(I$5))</f>
        <v>1028.2424722557864</v>
      </c>
      <c r="J19" s="141">
        <f ca="1">SUMIF('Model - Absolute - 66 areas'!$C:$C,'Model - Absolute - 26 areas'!$C19,INDIRECT(J$5))</f>
        <v>1037.8753823473096</v>
      </c>
      <c r="K19" s="142">
        <f ca="1">SUMIF('Model - Absolute - 66 areas'!$C:$C,'Model - Absolute - 26 areas'!$C19,INDIRECT(K$5))</f>
        <v>1059.7264220346303</v>
      </c>
      <c r="L19" s="140">
        <f ca="1">SUMIF('Model - Absolute - 66 areas'!$C:$C,'Model - Absolute - 26 areas'!$C19,INDIRECT(L$5))</f>
        <v>1035.2634891619452</v>
      </c>
      <c r="M19" s="141">
        <f ca="1">SUMIF('Model - Absolute - 66 areas'!$C:$C,'Model - Absolute - 26 areas'!$C19,INDIRECT(M$5))</f>
        <v>1082.3950121208047</v>
      </c>
      <c r="N19" s="142">
        <f ca="1">SUMIF('Model - Absolute - 66 areas'!$C:$C,'Model - Absolute - 26 areas'!$C19,INDIRECT(N$5))</f>
        <v>1110.955105681458</v>
      </c>
      <c r="O19" s="140">
        <f ca="1">SUMIF('Model - Absolute - 66 areas'!$C:$C,'Model - Absolute - 26 areas'!$C19,INDIRECT(O$5))</f>
        <v>1037.2052367584788</v>
      </c>
      <c r="P19" s="141">
        <f ca="1">SUMIF('Model - Absolute - 66 areas'!$C:$C,'Model - Absolute - 26 areas'!$C19,INDIRECT(P$5))</f>
        <v>1094.9863362282344</v>
      </c>
      <c r="Q19" s="142">
        <f ca="1">SUMIF('Model - Absolute - 66 areas'!$C:$C,'Model - Absolute - 26 areas'!$C19,INDIRECT(Q$5))</f>
        <v>1129.1553498955336</v>
      </c>
      <c r="R19" s="140">
        <f ca="1">SUMIF('Model - Absolute - 66 areas'!$C:$C,'Model - Absolute - 26 areas'!$C19,INDIRECT(R$5))</f>
        <v>1039.1521274404174</v>
      </c>
      <c r="S19" s="141">
        <f ca="1">SUMIF('Model - Absolute - 66 areas'!$C:$C,'Model - Absolute - 26 areas'!$C19,INDIRECT(S$5))</f>
        <v>1107.4892979673932</v>
      </c>
      <c r="T19" s="142">
        <f ca="1">SUMIF('Model - Absolute - 66 areas'!$C:$C,'Model - Absolute - 26 areas'!$C19,INDIRECT(T$5))</f>
        <v>1147.41039373591</v>
      </c>
      <c r="U19" s="140">
        <f ca="1">SUMIF('Model - Absolute - 66 areas'!$C:$C,'Model - Absolute - 26 areas'!$C19,INDIRECT(U$5))</f>
        <v>1041.1041754911107</v>
      </c>
      <c r="V19" s="141">
        <f ca="1">SUMIF('Model - Absolute - 66 areas'!$C:$C,'Model - Absolute - 26 areas'!$C19,INDIRECT(V$5))</f>
        <v>1119.9036091565467</v>
      </c>
      <c r="W19" s="142">
        <f ca="1">SUMIF('Model - Absolute - 66 areas'!$C:$C,'Model - Absolute - 26 areas'!$C19,INDIRECT(W$5))</f>
        <v>1165.7196183049045</v>
      </c>
      <c r="X19" s="140">
        <f ca="1">SUMIF('Model - Absolute - 66 areas'!$C:$C,'Model - Absolute - 26 areas'!$C19,INDIRECT(X$5))</f>
        <v>1043.0613952337824</v>
      </c>
      <c r="Y19" s="141">
        <f ca="1">SUMIF('Model - Absolute - 66 areas'!$C:$C,'Model - Absolute - 26 areas'!$C19,INDIRECT(Y$5))</f>
        <v>1132.2289884226307</v>
      </c>
      <c r="Z19" s="142">
        <f ca="1">SUMIF('Model - Absolute - 66 areas'!$C:$C,'Model - Absolute - 26 areas'!$C19,INDIRECT(Z$5))</f>
        <v>1184.0823999843092</v>
      </c>
      <c r="AA19" s="140">
        <f ca="1">SUMIF('Model - Absolute - 66 areas'!$C:$C,'Model - Absolute - 26 areas'!$C19,INDIRECT(AA$5))</f>
        <v>1045.0238010316402</v>
      </c>
      <c r="AB19" s="141">
        <f ca="1">SUMIF('Model - Absolute - 66 areas'!$C:$C,'Model - Absolute - 26 areas'!$C19,INDIRECT(AB$5))</f>
        <v>1144.4651612082982</v>
      </c>
      <c r="AC19" s="142">
        <f ca="1">SUMIF('Model - Absolute - 66 areas'!$C:$C,'Model - Absolute - 26 areas'!$C19,INDIRECT(AC$5))</f>
        <v>1202.4981104835726</v>
      </c>
      <c r="AD19" s="140">
        <f ca="1">SUMIF('Model - Absolute - 66 areas'!$C:$C,'Model - Absolute - 26 areas'!$C19,INDIRECT(AD$5))</f>
        <v>1045.2425573169887</v>
      </c>
      <c r="AE19" s="141">
        <f ca="1">SUMIF('Model - Absolute - 66 areas'!$C:$C,'Model - Absolute - 26 areas'!$C19,INDIRECT(AE$5))</f>
        <v>1154.3395031044763</v>
      </c>
      <c r="AF19" s="142">
        <f ca="1">SUMIF('Model - Absolute - 66 areas'!$C:$C,'Model - Absolute - 26 areas'!$C19,INDIRECT(AF$5))</f>
        <v>1218.4984755087748</v>
      </c>
      <c r="AG19" s="140">
        <f ca="1">SUMIF('Model - Absolute - 66 areas'!$C:$C,'Model - Absolute - 26 areas'!$C19,INDIRECT(AG$5))</f>
        <v>1045.4630726783146</v>
      </c>
      <c r="AH19" s="141">
        <f ca="1">SUMIF('Model - Absolute - 66 areas'!$C:$C,'Model - Absolute - 26 areas'!$C19,INDIRECT(AH$5))</f>
        <v>1164.1242617332978</v>
      </c>
      <c r="AI19" s="142">
        <f ca="1">SUMIF('Model - Absolute - 66 areas'!$C:$C,'Model - Absolute - 26 areas'!$C19,INDIRECT(AI$5))</f>
        <v>1234.5261803029387</v>
      </c>
      <c r="AJ19" s="140">
        <f ca="1">SUMIF('Model - Absolute - 66 areas'!$C:$C,'Model - Absolute - 26 areas'!$C19,INDIRECT(AJ$5))</f>
        <v>1045.6853469662722</v>
      </c>
      <c r="AK19" s="141">
        <f ca="1">SUMIF('Model - Absolute - 66 areas'!$C:$C,'Model - Absolute - 26 areas'!$C19,INDIRECT(AK$5))</f>
        <v>1173.8193659669644</v>
      </c>
      <c r="AL19" s="142">
        <f ca="1">SUMIF('Model - Absolute - 66 areas'!$C:$C,'Model - Absolute - 26 areas'!$C19,INDIRECT(AL$5))</f>
        <v>1250.5806117890907</v>
      </c>
      <c r="AM19" s="140">
        <f ca="1">SUMIF('Model - Absolute - 66 areas'!$C:$C,'Model - Absolute - 26 areas'!$C19,INDIRECT(AM$5))</f>
        <v>1045.9093800346338</v>
      </c>
      <c r="AN19" s="141">
        <f ca="1">SUMIF('Model - Absolute - 66 areas'!$C:$C,'Model - Absolute - 26 areas'!$C19,INDIRECT(AN$5))</f>
        <v>1183.4247511095052</v>
      </c>
      <c r="AO19" s="142">
        <f ca="1">SUMIF('Model - Absolute - 66 areas'!$C:$C,'Model - Absolute - 26 areas'!$C19,INDIRECT(AO$5))</f>
        <v>1266.6611548074711</v>
      </c>
      <c r="AP19" s="140">
        <f ca="1">SUMIF('Model - Absolute - 66 areas'!$C:$C,'Model - Absolute - 26 areas'!$C19,INDIRECT(AP$5))</f>
        <v>1046.1351717402877</v>
      </c>
      <c r="AQ19" s="141">
        <f ca="1">SUMIF('Model - Absolute - 66 areas'!$C:$C,'Model - Absolute - 26 areas'!$C19,INDIRECT(AQ$5))</f>
        <v>1192.9403588826733</v>
      </c>
      <c r="AR19" s="142">
        <f ca="1">SUMIF('Model - Absolute - 66 areas'!$C:$C,'Model - Absolute - 26 areas'!$C19,INDIRECT(AR$5))</f>
        <v>1282.7671921767735</v>
      </c>
      <c r="AS19" s="140">
        <f ca="1">SUMIF('Model - Absolute - 66 areas'!$C:$C,'Model - Absolute - 26 areas'!$C19,INDIRECT(AS$5))</f>
        <v>1044.7396152999102</v>
      </c>
      <c r="AT19" s="141">
        <f ca="1">SUMIF('Model - Absolute - 66 areas'!$C:$C,'Model - Absolute - 26 areas'!$C19,INDIRECT(AT$5))</f>
        <v>1200.0827786124121</v>
      </c>
      <c r="AU19" s="142">
        <f ca="1">SUMIF('Model - Absolute - 66 areas'!$C:$C,'Model - Absolute - 26 areas'!$C19,INDIRECT(AU$5))</f>
        <v>1296.6735092784818</v>
      </c>
      <c r="AV19" s="140">
        <f ca="1">SUMIF('Model - Absolute - 66 areas'!$C:$C,'Model - Absolute - 26 areas'!$C19,INDIRECT(AV$5))</f>
        <v>1043.3477809579058</v>
      </c>
      <c r="AW19" s="141">
        <f ca="1">SUMIF('Model - Absolute - 66 areas'!$C:$C,'Model - Absolute - 26 areas'!$C19,INDIRECT(AW$5))</f>
        <v>1207.1372900372705</v>
      </c>
      <c r="AX19" s="142">
        <f ca="1">SUMIF('Model - Absolute - 66 areas'!$C:$C,'Model - Absolute - 26 areas'!$C19,INDIRECT(AX$5))</f>
        <v>1310.5882757273955</v>
      </c>
      <c r="AY19" s="127">
        <f t="shared" ca="1" si="7"/>
        <v>218.67840783949825</v>
      </c>
      <c r="AZ19" s="63">
        <f t="shared" ca="1" si="29"/>
        <v>196.06132994485884</v>
      </c>
      <c r="BA19" s="175">
        <f t="shared" ca="1" si="30"/>
        <v>215.89040186210707</v>
      </c>
      <c r="BB19" s="141">
        <f t="shared" ca="1" si="31"/>
        <v>211.86194084783827</v>
      </c>
      <c r="BC19" s="142">
        <f t="shared" ca="1" si="32"/>
        <v>215.19854862372691</v>
      </c>
      <c r="BD19" s="140">
        <f t="shared" ca="1" si="33"/>
        <v>214.51531384384242</v>
      </c>
      <c r="BE19" s="141">
        <f t="shared" ca="1" si="34"/>
        <v>216.5249631116647</v>
      </c>
      <c r="BF19" s="142">
        <f t="shared" ca="1" si="35"/>
        <v>221.08359861137961</v>
      </c>
      <c r="BG19" s="140">
        <f t="shared" ca="1" si="36"/>
        <v>212.91498717282795</v>
      </c>
      <c r="BH19" s="141">
        <f t="shared" ca="1" si="37"/>
        <v>222.60817901362668</v>
      </c>
      <c r="BI19" s="142">
        <f t="shared" ca="1" si="38"/>
        <v>228.48192228553884</v>
      </c>
      <c r="BJ19" s="140">
        <f t="shared" ca="1" si="39"/>
        <v>210.07949643307171</v>
      </c>
      <c r="BK19" s="141">
        <f t="shared" ca="1" si="40"/>
        <v>221.78270024439422</v>
      </c>
      <c r="BL19" s="142">
        <f t="shared" ca="1" si="41"/>
        <v>228.70342232566199</v>
      </c>
      <c r="BM19" s="140">
        <f t="shared" ca="1" si="42"/>
        <v>207.14946183658409</v>
      </c>
      <c r="BN19" s="141">
        <f t="shared" ca="1" si="43"/>
        <v>220.77211411654065</v>
      </c>
      <c r="BO19" s="142">
        <f t="shared" ca="1" si="44"/>
        <v>228.73017269718784</v>
      </c>
      <c r="BP19" s="140">
        <f t="shared" ca="1" si="45"/>
        <v>204.02309404363584</v>
      </c>
      <c r="BQ19" s="141">
        <f t="shared" ca="1" si="46"/>
        <v>219.46526077755053</v>
      </c>
      <c r="BR19" s="142">
        <f t="shared" ca="1" si="47"/>
        <v>228.4437320614353</v>
      </c>
      <c r="BS19" s="140">
        <f t="shared" ca="1" si="48"/>
        <v>200.78054186742372</v>
      </c>
      <c r="BT19" s="141">
        <f t="shared" ca="1" si="49"/>
        <v>217.94455326625257</v>
      </c>
      <c r="BU19" s="142">
        <f t="shared" ca="1" si="50"/>
        <v>227.9258986775597</v>
      </c>
      <c r="BV19" s="140">
        <f t="shared" ca="1" si="51"/>
        <v>197.35917119144844</v>
      </c>
      <c r="BW19" s="141">
        <f t="shared" ca="1" si="52"/>
        <v>216.13928357476567</v>
      </c>
      <c r="BX19" s="142">
        <f t="shared" ca="1" si="53"/>
        <v>227.09916291862066</v>
      </c>
      <c r="BY19" s="140">
        <f t="shared" ca="1" si="8"/>
        <v>193.33244636854351</v>
      </c>
      <c r="BZ19" s="141">
        <f t="shared" ca="1" si="9"/>
        <v>213.51147493256593</v>
      </c>
      <c r="CA19" s="142">
        <f t="shared" ca="1" si="10"/>
        <v>225.37858750331171</v>
      </c>
      <c r="CB19" s="140">
        <f t="shared" ca="1" si="11"/>
        <v>188.76396706742244</v>
      </c>
      <c r="CC19" s="141">
        <f t="shared" ca="1" si="12"/>
        <v>210.18888141238668</v>
      </c>
      <c r="CD19" s="142">
        <f t="shared" ca="1" si="13"/>
        <v>222.90032554241972</v>
      </c>
      <c r="CE19" s="140">
        <f t="shared" ca="1" si="14"/>
        <v>183.90131954486887</v>
      </c>
      <c r="CF19" s="141">
        <f t="shared" ca="1" si="15"/>
        <v>206.43583744853672</v>
      </c>
      <c r="CG19" s="142">
        <f t="shared" ca="1" si="16"/>
        <v>219.93559092366348</v>
      </c>
      <c r="CH19" s="140">
        <f t="shared" ca="1" si="17"/>
        <v>178.82803352875646</v>
      </c>
      <c r="CI19" s="141">
        <f t="shared" ca="1" si="18"/>
        <v>202.34020758391426</v>
      </c>
      <c r="CJ19" s="142">
        <f t="shared" ca="1" si="19"/>
        <v>216.5718443542242</v>
      </c>
      <c r="CK19" s="140">
        <f t="shared" ca="1" si="20"/>
        <v>173.38253271835521</v>
      </c>
      <c r="CL19" s="141">
        <f t="shared" ca="1" si="21"/>
        <v>197.71347565051579</v>
      </c>
      <c r="CM19" s="142">
        <f t="shared" ca="1" si="22"/>
        <v>212.60103921143872</v>
      </c>
      <c r="CN19" s="140">
        <f t="shared" ca="1" si="23"/>
        <v>167.26233464153231</v>
      </c>
      <c r="CO19" s="141">
        <f t="shared" ca="1" si="24"/>
        <v>192.13270404816288</v>
      </c>
      <c r="CP19" s="142">
        <f t="shared" ca="1" si="25"/>
        <v>207.59683585606837</v>
      </c>
      <c r="CQ19" s="140">
        <f t="shared" ca="1" si="26"/>
        <v>160.8422412149485</v>
      </c>
      <c r="CR19" s="141">
        <f t="shared" ca="1" si="27"/>
        <v>186.09199226500999</v>
      </c>
      <c r="CS19" s="142">
        <f t="shared" ca="1" si="28"/>
        <v>202.03997116330083</v>
      </c>
    </row>
    <row r="20" spans="2:97" x14ac:dyDescent="0.25">
      <c r="B20" s="91">
        <v>2</v>
      </c>
      <c r="C20" s="45" t="s">
        <v>21</v>
      </c>
      <c r="D20" s="127">
        <f ca="1">SUMIF('Model - Absolute - 66 areas'!$C:$C,'Model - Absolute - 26 areas'!$C20,INDIRECT(D$5))</f>
        <v>625.88491760945919</v>
      </c>
      <c r="E20" s="63">
        <f ca="1">SUMIF('Model - Absolute - 66 areas'!$C:$C,'Model - Absolute - 26 areas'!$C20,INDIRECT(E$5))</f>
        <v>604.27571484217071</v>
      </c>
      <c r="F20" s="175">
        <f ca="1">SUMIF('Model - Absolute - 66 areas'!$C:$C,'Model - Absolute - 26 areas'!$C20,INDIRECT(F$5))</f>
        <v>629.74030756234231</v>
      </c>
      <c r="G20" s="141">
        <f ca="1">SUMIF('Model - Absolute - 66 areas'!$C:$C,'Model - Absolute - 26 areas'!$C20,INDIRECT(G$5))</f>
        <v>617.071701209053</v>
      </c>
      <c r="H20" s="142">
        <f ca="1">SUMIF('Model - Absolute - 66 areas'!$C:$C,'Model - Absolute - 26 areas'!$C20,INDIRECT(H$5))</f>
        <v>625.98093654548484</v>
      </c>
      <c r="I20" s="140">
        <f ca="1">SUMIF('Model - Absolute - 66 areas'!$C:$C,'Model - Absolute - 26 areas'!$C20,INDIRECT(I$5))</f>
        <v>633.19528522195344</v>
      </c>
      <c r="J20" s="141">
        <f ca="1">SUMIF('Model - Absolute - 66 areas'!$C:$C,'Model - Absolute - 26 areas'!$C20,INDIRECT(J$5))</f>
        <v>637.86187566539525</v>
      </c>
      <c r="K20" s="142">
        <f ca="1">SUMIF('Model - Absolute - 66 areas'!$C:$C,'Model - Absolute - 26 areas'!$C20,INDIRECT(K$5))</f>
        <v>650.17053223892469</v>
      </c>
      <c r="L20" s="140">
        <f ca="1">SUMIF('Model - Absolute - 66 areas'!$C:$C,'Model - Absolute - 26 areas'!$C20,INDIRECT(L$5))</f>
        <v>636.66921810879865</v>
      </c>
      <c r="M20" s="141">
        <f ca="1">SUMIF('Model - Absolute - 66 areas'!$C:$C,'Model - Absolute - 26 areas'!$C20,INDIRECT(M$5))</f>
        <v>664.00718525272453</v>
      </c>
      <c r="N20" s="142">
        <f ca="1">SUMIF('Model - Absolute - 66 areas'!$C:$C,'Model - Absolute - 26 areas'!$C20,INDIRECT(N$5))</f>
        <v>680.06210350929109</v>
      </c>
      <c r="O20" s="140">
        <f ca="1">SUMIF('Model - Absolute - 66 areas'!$C:$C,'Model - Absolute - 26 areas'!$C20,INDIRECT(O$5))</f>
        <v>637.94339643246815</v>
      </c>
      <c r="P20" s="141">
        <f ca="1">SUMIF('Model - Absolute - 66 areas'!$C:$C,'Model - Absolute - 26 areas'!$C20,INDIRECT(P$5))</f>
        <v>671.85518413213902</v>
      </c>
      <c r="Q20" s="142">
        <f ca="1">SUMIF('Model - Absolute - 66 areas'!$C:$C,'Model - Absolute - 26 areas'!$C20,INDIRECT(Q$5))</f>
        <v>691.37571514192132</v>
      </c>
      <c r="R20" s="140">
        <f ca="1">SUMIF('Model - Absolute - 66 areas'!$C:$C,'Model - Absolute - 26 areas'!$C20,INDIRECT(R$5))</f>
        <v>639.22012479366833</v>
      </c>
      <c r="S20" s="141">
        <f ca="1">SUMIF('Model - Absolute - 66 areas'!$C:$C,'Model - Absolute - 26 areas'!$C20,INDIRECT(S$5))</f>
        <v>679.65097113154786</v>
      </c>
      <c r="T20" s="142">
        <f ca="1">SUMIF('Model - Absolute - 66 areas'!$C:$C,'Model - Absolute - 26 areas'!$C20,INDIRECT(T$5))</f>
        <v>702.72765089813777</v>
      </c>
      <c r="U20" s="140">
        <f ca="1">SUMIF('Model - Absolute - 66 areas'!$C:$C,'Model - Absolute - 26 areas'!$C20,INDIRECT(U$5))</f>
        <v>640.49940829583772</v>
      </c>
      <c r="V20" s="141">
        <f ca="1">SUMIF('Model - Absolute - 66 areas'!$C:$C,'Model - Absolute - 26 areas'!$C20,INDIRECT(V$5))</f>
        <v>687.39431156385342</v>
      </c>
      <c r="W20" s="142">
        <f ca="1">SUMIF('Model - Absolute - 66 areas'!$C:$C,'Model - Absolute - 26 areas'!$C20,INDIRECT(W$5))</f>
        <v>714.11751844443108</v>
      </c>
      <c r="X20" s="140">
        <f ca="1">SUMIF('Model - Absolute - 66 areas'!$C:$C,'Model - Absolute - 26 areas'!$C20,INDIRECT(X$5))</f>
        <v>641.78125205262904</v>
      </c>
      <c r="Y20" s="141">
        <f ca="1">SUMIF('Model - Absolute - 66 areas'!$C:$C,'Model - Absolute - 26 areas'!$C20,INDIRECT(Y$5))</f>
        <v>695.08497519990613</v>
      </c>
      <c r="Z20" s="142">
        <f ca="1">SUMIF('Model - Absolute - 66 areas'!$C:$C,'Model - Absolute - 26 areas'!$C20,INDIRECT(Z$5))</f>
        <v>725.54492195143587</v>
      </c>
      <c r="AA20" s="140">
        <f ca="1">SUMIF('Model - Absolute - 66 areas'!$C:$C,'Model - Absolute - 26 areas'!$C20,INDIRECT(AA$5))</f>
        <v>643.06566118792887</v>
      </c>
      <c r="AB20" s="141">
        <f ca="1">SUMIF('Model - Absolute - 66 areas'!$C:$C,'Model - Absolute - 26 areas'!$C20,INDIRECT(AB$5))</f>
        <v>702.72273627896595</v>
      </c>
      <c r="AC20" s="142">
        <f ca="1">SUMIF('Model - Absolute - 66 areas'!$C:$C,'Model - Absolute - 26 areas'!$C20,INDIRECT(AC$5))</f>
        <v>737.00946212456779</v>
      </c>
      <c r="AD20" s="140">
        <f ca="1">SUMIF('Model - Absolute - 66 areas'!$C:$C,'Model - Absolute - 26 areas'!$C20,INDIRECT(AD$5))</f>
        <v>643.65958107501388</v>
      </c>
      <c r="AE20" s="141">
        <f ca="1">SUMIF('Model - Absolute - 66 areas'!$C:$C,'Model - Absolute - 26 areas'!$C20,INDIRECT(AE$5))</f>
        <v>709.35506336798778</v>
      </c>
      <c r="AF20" s="142">
        <f ca="1">SUMIF('Model - Absolute - 66 areas'!$C:$C,'Model - Absolute - 26 areas'!$C20,INDIRECT(AF$5))</f>
        <v>747.3880326773193</v>
      </c>
      <c r="AG20" s="140">
        <f ca="1">SUMIF('Model - Absolute - 66 areas'!$C:$C,'Model - Absolute - 26 areas'!$C20,INDIRECT(AG$5))</f>
        <v>644.25404949213805</v>
      </c>
      <c r="AH20" s="141">
        <f ca="1">SUMIF('Model - Absolute - 66 areas'!$C:$C,'Model - Absolute - 26 areas'!$C20,INDIRECT(AH$5))</f>
        <v>715.94155991753144</v>
      </c>
      <c r="AI20" s="142">
        <f ca="1">SUMIF('Model - Absolute - 66 areas'!$C:$C,'Model - Absolute - 26 areas'!$C20,INDIRECT(AI$5))</f>
        <v>757.79798857970093</v>
      </c>
      <c r="AJ20" s="140">
        <f ca="1">SUMIF('Model - Absolute - 66 areas'!$C:$C,'Model - Absolute - 26 areas'!$C20,INDIRECT(AJ$5))</f>
        <v>644.84906694591018</v>
      </c>
      <c r="AK20" s="141">
        <f ca="1">SUMIF('Model - Absolute - 66 areas'!$C:$C,'Model - Absolute - 26 areas'!$C20,INDIRECT(AK$5))</f>
        <v>722.48203642365763</v>
      </c>
      <c r="AL20" s="142">
        <f ca="1">SUMIF('Model - Absolute - 66 areas'!$C:$C,'Model - Absolute - 26 areas'!$C20,INDIRECT(AL$5))</f>
        <v>768.23897427079805</v>
      </c>
      <c r="AM20" s="140">
        <f ca="1">SUMIF('Model - Absolute - 66 areas'!$C:$C,'Model - Absolute - 26 areas'!$C20,INDIRECT(AM$5))</f>
        <v>645.44463394340778</v>
      </c>
      <c r="AN20" s="141">
        <f ca="1">SUMIF('Model - Absolute - 66 areas'!$C:$C,'Model - Absolute - 26 areas'!$C20,INDIRECT(AN$5))</f>
        <v>728.97630738650253</v>
      </c>
      <c r="AO20" s="142">
        <f ca="1">SUMIF('Model - Absolute - 66 areas'!$C:$C,'Model - Absolute - 26 areas'!$C20,INDIRECT(AO$5))</f>
        <v>778.71063165034991</v>
      </c>
      <c r="AP20" s="140">
        <f ca="1">SUMIF('Model - Absolute - 66 areas'!$C:$C,'Model - Absolute - 26 areas'!$C20,INDIRECT(AP$5))</f>
        <v>646.04075099217562</v>
      </c>
      <c r="AQ20" s="141">
        <f ca="1">SUMIF('Model - Absolute - 66 areas'!$C:$C,'Model - Absolute - 26 areas'!$C20,INDIRECT(AQ$5))</f>
        <v>735.42419131885458</v>
      </c>
      <c r="AR20" s="142">
        <f ca="1">SUMIF('Model - Absolute - 66 areas'!$C:$C,'Model - Absolute - 26 areas'!$C20,INDIRECT(AR$5))</f>
        <v>789.21260011362813</v>
      </c>
      <c r="AS20" s="140">
        <f ca="1">SUMIF('Model - Absolute - 66 areas'!$C:$C,'Model - Absolute - 26 areas'!$C20,INDIRECT(AS$5))</f>
        <v>645.84725428058334</v>
      </c>
      <c r="AT20" s="141">
        <f ca="1">SUMIF('Model - Absolute - 66 areas'!$C:$C,'Model - Absolute - 26 areas'!$C20,INDIRECT(AT$5))</f>
        <v>740.90857666070565</v>
      </c>
      <c r="AU20" s="142">
        <f ca="1">SUMIF('Model - Absolute - 66 areas'!$C:$C,'Model - Absolute - 26 areas'!$C20,INDIRECT(AU$5))</f>
        <v>798.82234124943875</v>
      </c>
      <c r="AV20" s="140">
        <f ca="1">SUMIF('Model - Absolute - 66 areas'!$C:$C,'Model - Absolute - 26 areas'!$C20,INDIRECT(AV$5))</f>
        <v>645.65381552350482</v>
      </c>
      <c r="AW20" s="141">
        <f ca="1">SUMIF('Model - Absolute - 66 areas'!$C:$C,'Model - Absolute - 26 areas'!$C20,INDIRECT(AW$5))</f>
        <v>746.35227879495278</v>
      </c>
      <c r="AX20" s="142">
        <f ca="1">SUMIF('Model - Absolute - 66 areas'!$C:$C,'Model - Absolute - 26 areas'!$C20,INDIRECT(AX$5))</f>
        <v>808.46072241176319</v>
      </c>
      <c r="AY20" s="127">
        <f t="shared" ca="1" si="7"/>
        <v>135.13466120602769</v>
      </c>
      <c r="AZ20" s="63">
        <f t="shared" ca="1" si="29"/>
        <v>120.93731101471055</v>
      </c>
      <c r="BA20" s="175">
        <f t="shared" ca="1" si="30"/>
        <v>133.12328689728631</v>
      </c>
      <c r="BB20" s="141">
        <f t="shared" ca="1" si="31"/>
        <v>130.44522024361137</v>
      </c>
      <c r="BC20" s="142">
        <f t="shared" ca="1" si="32"/>
        <v>132.32857863354553</v>
      </c>
      <c r="BD20" s="140">
        <f t="shared" ca="1" si="33"/>
        <v>132.09927521846177</v>
      </c>
      <c r="BE20" s="141">
        <f t="shared" ca="1" si="34"/>
        <v>133.07283460796981</v>
      </c>
      <c r="BF20" s="142">
        <f t="shared" ca="1" si="35"/>
        <v>135.64070687459014</v>
      </c>
      <c r="BG20" s="140">
        <f t="shared" ca="1" si="36"/>
        <v>130.93905061474092</v>
      </c>
      <c r="BH20" s="141">
        <f t="shared" ca="1" si="37"/>
        <v>136.56144818281516</v>
      </c>
      <c r="BI20" s="142">
        <f t="shared" ca="1" si="38"/>
        <v>139.86334451205289</v>
      </c>
      <c r="BJ20" s="140">
        <f t="shared" ca="1" si="39"/>
        <v>129.21148363478969</v>
      </c>
      <c r="BK20" s="141">
        <f t="shared" ca="1" si="40"/>
        <v>136.0801061895281</v>
      </c>
      <c r="BL20" s="142">
        <f t="shared" ca="1" si="41"/>
        <v>140.03386883871934</v>
      </c>
      <c r="BM20" s="140">
        <f t="shared" ca="1" si="42"/>
        <v>127.42513954359858</v>
      </c>
      <c r="BN20" s="141">
        <f t="shared" ca="1" si="43"/>
        <v>135.48481419500766</v>
      </c>
      <c r="BO20" s="142">
        <f t="shared" ca="1" si="44"/>
        <v>140.08502783879717</v>
      </c>
      <c r="BP20" s="140">
        <f t="shared" ca="1" si="45"/>
        <v>125.51738249632115</v>
      </c>
      <c r="BQ20" s="141">
        <f t="shared" ca="1" si="46"/>
        <v>134.70728249370069</v>
      </c>
      <c r="BR20" s="142">
        <f t="shared" ca="1" si="47"/>
        <v>139.94417566817262</v>
      </c>
      <c r="BS20" s="140">
        <f t="shared" ca="1" si="48"/>
        <v>123.53749082871542</v>
      </c>
      <c r="BT20" s="141">
        <f t="shared" ca="1" si="49"/>
        <v>133.79800901677731</v>
      </c>
      <c r="BU20" s="142">
        <f t="shared" ca="1" si="50"/>
        <v>139.66129246487606</v>
      </c>
      <c r="BV20" s="140">
        <f t="shared" ca="1" si="51"/>
        <v>121.44690464316785</v>
      </c>
      <c r="BW20" s="141">
        <f t="shared" ca="1" si="52"/>
        <v>132.71351013488012</v>
      </c>
      <c r="BX20" s="142">
        <f t="shared" ca="1" si="53"/>
        <v>139.18876915680499</v>
      </c>
      <c r="BY20" s="140">
        <f t="shared" ca="1" si="8"/>
        <v>119.05397514353746</v>
      </c>
      <c r="BZ20" s="141">
        <f t="shared" ca="1" si="9"/>
        <v>131.20528702626837</v>
      </c>
      <c r="CA20" s="142">
        <f t="shared" ca="1" si="10"/>
        <v>138.24002451161061</v>
      </c>
      <c r="CB20" s="140">
        <f t="shared" ca="1" si="11"/>
        <v>116.32352529662907</v>
      </c>
      <c r="CC20" s="141">
        <f t="shared" ca="1" si="12"/>
        <v>129.26708993389315</v>
      </c>
      <c r="CD20" s="142">
        <f t="shared" ca="1" si="13"/>
        <v>136.82449270404032</v>
      </c>
      <c r="CE20" s="140">
        <f t="shared" ca="1" si="14"/>
        <v>113.40753187627419</v>
      </c>
      <c r="CF20" s="141">
        <f t="shared" ca="1" si="15"/>
        <v>127.06059258766693</v>
      </c>
      <c r="CG20" s="142">
        <f t="shared" ca="1" si="16"/>
        <v>135.10771811432224</v>
      </c>
      <c r="CH20" s="140">
        <f t="shared" ca="1" si="17"/>
        <v>110.3571655853833</v>
      </c>
      <c r="CI20" s="141">
        <f t="shared" ca="1" si="18"/>
        <v>124.63928713849552</v>
      </c>
      <c r="CJ20" s="142">
        <f t="shared" ca="1" si="19"/>
        <v>133.14278808873161</v>
      </c>
      <c r="CK20" s="140">
        <f t="shared" ca="1" si="20"/>
        <v>107.07237905017084</v>
      </c>
      <c r="CL20" s="141">
        <f t="shared" ca="1" si="21"/>
        <v>121.88645631815794</v>
      </c>
      <c r="CM20" s="142">
        <f t="shared" ca="1" si="22"/>
        <v>130.80114612082843</v>
      </c>
      <c r="CN20" s="140">
        <f t="shared" ca="1" si="23"/>
        <v>103.399850059082</v>
      </c>
      <c r="CO20" s="141">
        <f t="shared" ca="1" si="24"/>
        <v>118.61912429981824</v>
      </c>
      <c r="CP20" s="142">
        <f t="shared" ca="1" si="25"/>
        <v>127.8910915260355</v>
      </c>
      <c r="CQ20" s="140">
        <f t="shared" ca="1" si="26"/>
        <v>99.533835824560242</v>
      </c>
      <c r="CR20" s="141">
        <f t="shared" ca="1" si="27"/>
        <v>115.05748653344531</v>
      </c>
      <c r="CS20" s="142">
        <f t="shared" ca="1" si="28"/>
        <v>124.63210915882576</v>
      </c>
    </row>
    <row r="21" spans="2:97" x14ac:dyDescent="0.25">
      <c r="B21" s="91">
        <v>2</v>
      </c>
      <c r="C21" s="45" t="s">
        <v>22</v>
      </c>
      <c r="D21" s="127">
        <f ca="1">SUMIF('Model - Absolute - 66 areas'!$C:$C,'Model - Absolute - 26 areas'!$C21,INDIRECT(D$5))</f>
        <v>455.0429825667153</v>
      </c>
      <c r="E21" s="63">
        <f ca="1">SUMIF('Model - Absolute - 66 areas'!$C:$C,'Model - Absolute - 26 areas'!$C21,INDIRECT(E$5))</f>
        <v>438.69407135378685</v>
      </c>
      <c r="F21" s="175">
        <f ca="1">SUMIF('Model - Absolute - 66 areas'!$C:$C,'Model - Absolute - 26 areas'!$C21,INDIRECT(F$5))</f>
        <v>456.39108402636253</v>
      </c>
      <c r="G21" s="141">
        <f ca="1">SUMIF('Model - Absolute - 66 areas'!$C:$C,'Model - Absolute - 26 areas'!$C21,INDIRECT(G$5))</f>
        <v>447.33300671482675</v>
      </c>
      <c r="H21" s="142">
        <f ca="1">SUMIF('Model - Absolute - 66 areas'!$C:$C,'Model - Absolute - 26 areas'!$C21,INDIRECT(H$5))</f>
        <v>454.04872413643687</v>
      </c>
      <c r="I21" s="140">
        <f ca="1">SUMIF('Model - Absolute - 66 areas'!$C:$C,'Model - Absolute - 26 areas'!$C21,INDIRECT(I$5))</f>
        <v>458.18633928527026</v>
      </c>
      <c r="J21" s="141">
        <f ca="1">SUMIF('Model - Absolute - 66 areas'!$C:$C,'Model - Absolute - 26 areas'!$C21,INDIRECT(J$5))</f>
        <v>461.73271732166722</v>
      </c>
      <c r="K21" s="142">
        <f ca="1">SUMIF('Model - Absolute - 66 areas'!$C:$C,'Model - Absolute - 26 areas'!$C21,INDIRECT(K$5))</f>
        <v>470.99829638809712</v>
      </c>
      <c r="L21" s="140">
        <f ca="1">SUMIF('Model - Absolute - 66 areas'!$C:$C,'Model - Absolute - 26 areas'!$C21,INDIRECT(L$5))</f>
        <v>459.98865634174047</v>
      </c>
      <c r="M21" s="141">
        <f ca="1">SUMIF('Model - Absolute - 66 areas'!$C:$C,'Model - Absolute - 26 areas'!$C21,INDIRECT(M$5))</f>
        <v>479.96047162326721</v>
      </c>
      <c r="N21" s="142">
        <f ca="1">SUMIF('Model - Absolute - 66 areas'!$C:$C,'Model - Absolute - 26 areas'!$C21,INDIRECT(N$5))</f>
        <v>492.02971391858432</v>
      </c>
      <c r="O21" s="140">
        <f ca="1">SUMIF('Model - Absolute - 66 areas'!$C:$C,'Model - Absolute - 26 areas'!$C21,INDIRECT(O$5))</f>
        <v>460.39667441900764</v>
      </c>
      <c r="P21" s="141">
        <f ca="1">SUMIF('Model - Absolute - 66 areas'!$C:$C,'Model - Absolute - 26 areas'!$C21,INDIRECT(P$5))</f>
        <v>485.2228867261361</v>
      </c>
      <c r="Q21" s="142">
        <f ca="1">SUMIF('Model - Absolute - 66 areas'!$C:$C,'Model - Absolute - 26 areas'!$C21,INDIRECT(Q$5))</f>
        <v>499.83738763458848</v>
      </c>
      <c r="R21" s="140">
        <f ca="1">SUMIF('Model - Absolute - 66 areas'!$C:$C,'Model - Absolute - 26 areas'!$C21,INDIRECT(R$5))</f>
        <v>460.80505441552901</v>
      </c>
      <c r="S21" s="141">
        <f ca="1">SUMIF('Model - Absolute - 66 areas'!$C:$C,'Model - Absolute - 26 areas'!$C21,INDIRECT(S$5))</f>
        <v>490.43839058117271</v>
      </c>
      <c r="T21" s="142">
        <f ca="1">SUMIF('Model - Absolute - 66 areas'!$C:$C,'Model - Absolute - 26 areas'!$C21,INDIRECT(T$5))</f>
        <v>507.66067257445542</v>
      </c>
      <c r="U21" s="140">
        <f ca="1">SUMIF('Model - Absolute - 66 areas'!$C:$C,'Model - Absolute - 26 areas'!$C21,INDIRECT(U$5))</f>
        <v>461.2137966523332</v>
      </c>
      <c r="V21" s="141">
        <f ca="1">SUMIF('Model - Absolute - 66 areas'!$C:$C,'Model - Absolute - 26 areas'!$C21,INDIRECT(V$5))</f>
        <v>495.606921326421</v>
      </c>
      <c r="W21" s="142">
        <f ca="1">SUMIF('Model - Absolute - 66 areas'!$C:$C,'Model - Absolute - 26 areas'!$C21,INDIRECT(W$5))</f>
        <v>515.49923657846307</v>
      </c>
      <c r="X21" s="140">
        <f ca="1">SUMIF('Model - Absolute - 66 areas'!$C:$C,'Model - Absolute - 26 areas'!$C21,INDIRECT(X$5))</f>
        <v>461.62290145073371</v>
      </c>
      <c r="Y21" s="141">
        <f ca="1">SUMIF('Model - Absolute - 66 areas'!$C:$C,'Model - Absolute - 26 areas'!$C21,INDIRECT(Y$5))</f>
        <v>500.72842070841261</v>
      </c>
      <c r="Z21" s="142">
        <f ca="1">SUMIF('Model - Absolute - 66 areas'!$C:$C,'Model - Absolute - 26 areas'!$C21,INDIRECT(Z$5))</f>
        <v>523.35274590169479</v>
      </c>
      <c r="AA21" s="140">
        <f ca="1">SUMIF('Model - Absolute - 66 areas'!$C:$C,'Model - Absolute - 26 areas'!$C21,INDIRECT(AA$5))</f>
        <v>462.03236913232922</v>
      </c>
      <c r="AB21" s="141">
        <f ca="1">SUMIF('Model - Absolute - 66 areas'!$C:$C,'Model - Absolute - 26 areas'!$C21,INDIRECT(AB$5))</f>
        <v>505.80283407516458</v>
      </c>
      <c r="AC21" s="142">
        <f ca="1">SUMIF('Model - Absolute - 66 areas'!$C:$C,'Model - Absolute - 26 areas'!$C21,INDIRECT(AC$5))</f>
        <v>531.22086524392341</v>
      </c>
      <c r="AD21" s="140">
        <f ca="1">SUMIF('Model - Absolute - 66 areas'!$C:$C,'Model - Absolute - 26 areas'!$C21,INDIRECT(AD$5))</f>
        <v>461.91991019703545</v>
      </c>
      <c r="AE21" s="141">
        <f ca="1">SUMIF('Model - Absolute - 66 areas'!$C:$C,'Model - Absolute - 26 areas'!$C21,INDIRECT(AE$5))</f>
        <v>510.20928244584883</v>
      </c>
      <c r="AF21" s="142">
        <f ca="1">SUMIF('Model - Absolute - 66 areas'!$C:$C,'Model - Absolute - 26 areas'!$C21,INDIRECT(AF$5))</f>
        <v>538.50421467862407</v>
      </c>
      <c r="AG21" s="140">
        <f ca="1">SUMIF('Model - Absolute - 66 areas'!$C:$C,'Model - Absolute - 26 areas'!$C21,INDIRECT(AG$5))</f>
        <v>461.80747863430912</v>
      </c>
      <c r="AH21" s="141">
        <f ca="1">SUMIF('Model - Absolute - 66 areas'!$C:$C,'Model - Absolute - 26 areas'!$C21,INDIRECT(AH$5))</f>
        <v>514.57618819459799</v>
      </c>
      <c r="AI21" s="142">
        <f ca="1">SUMIF('Model - Absolute - 66 areas'!$C:$C,'Model - Absolute - 26 areas'!$C21,INDIRECT(AI$5))</f>
        <v>545.80476297260736</v>
      </c>
      <c r="AJ21" s="140">
        <f ca="1">SUMIF('Model - Absolute - 66 areas'!$C:$C,'Model - Absolute - 26 areas'!$C21,INDIRECT(AJ$5))</f>
        <v>461.69507443748762</v>
      </c>
      <c r="AK21" s="141">
        <f ca="1">SUMIF('Model - Absolute - 66 areas'!$C:$C,'Model - Absolute - 26 areas'!$C21,INDIRECT(AK$5))</f>
        <v>518.90349353242084</v>
      </c>
      <c r="AL21" s="142">
        <f ca="1">SUMIF('Model - Absolute - 66 areas'!$C:$C,'Model - Absolute - 26 areas'!$C21,INDIRECT(AL$5))</f>
        <v>553.12223227155141</v>
      </c>
      <c r="AM21" s="140">
        <f ca="1">SUMIF('Model - Absolute - 66 areas'!$C:$C,'Model - Absolute - 26 areas'!$C21,INDIRECT(AM$5))</f>
        <v>461.58269759991009</v>
      </c>
      <c r="AN21" s="141">
        <f ca="1">SUMIF('Model - Absolute - 66 areas'!$C:$C,'Model - Absolute - 26 areas'!$C21,INDIRECT(AN$5))</f>
        <v>523.19114382649559</v>
      </c>
      <c r="AO21" s="142">
        <f ca="1">SUMIF('Model - Absolute - 66 areas'!$C:$C,'Model - Absolute - 26 areas'!$C21,INDIRECT(AO$5))</f>
        <v>560.45634328529172</v>
      </c>
      <c r="AP21" s="140">
        <f ca="1">SUMIF('Model - Absolute - 66 areas'!$C:$C,'Model - Absolute - 26 areas'!$C21,INDIRECT(AP$5))</f>
        <v>461.47034811491727</v>
      </c>
      <c r="AQ21" s="141">
        <f ca="1">SUMIF('Model - Absolute - 66 areas'!$C:$C,'Model - Absolute - 26 areas'!$C21,INDIRECT(AQ$5))</f>
        <v>527.43908759540727</v>
      </c>
      <c r="AR21" s="142">
        <f ca="1">SUMIF('Model - Absolute - 66 areas'!$C:$C,'Model - Absolute - 26 areas'!$C21,INDIRECT(AR$5))</f>
        <v>567.80681531590767</v>
      </c>
      <c r="AS21" s="140">
        <f ca="1">SUMIF('Model - Absolute - 66 areas'!$C:$C,'Model - Absolute - 26 areas'!$C21,INDIRECT(AS$5))</f>
        <v>460.90695311260902</v>
      </c>
      <c r="AT21" s="141">
        <f ca="1">SUMIF('Model - Absolute - 66 areas'!$C:$C,'Model - Absolute - 26 areas'!$C21,INDIRECT(AT$5))</f>
        <v>531.02678683158967</v>
      </c>
      <c r="AU21" s="142">
        <f ca="1">SUMIF('Model - Absolute - 66 areas'!$C:$C,'Model - Absolute - 26 areas'!$C21,INDIRECT(AU$5))</f>
        <v>574.56154989663662</v>
      </c>
      <c r="AV21" s="140">
        <f ca="1">SUMIF('Model - Absolute - 66 areas'!$C:$C,'Model - Absolute - 26 areas'!$C21,INDIRECT(AV$5))</f>
        <v>460.34424594198919</v>
      </c>
      <c r="AW21" s="141">
        <f ca="1">SUMIF('Model - Absolute - 66 areas'!$C:$C,'Model - Absolute - 26 areas'!$C21,INDIRECT(AW$5))</f>
        <v>534.58045576508891</v>
      </c>
      <c r="AX21" s="142">
        <f ca="1">SUMIF('Model - Absolute - 66 areas'!$C:$C,'Model - Absolute - 26 areas'!$C21,INDIRECT(AX$5))</f>
        <v>581.33309534959415</v>
      </c>
      <c r="AY21" s="127">
        <f t="shared" ca="1" si="7"/>
        <v>98.248220324911827</v>
      </c>
      <c r="AZ21" s="63">
        <f t="shared" ca="1" si="29"/>
        <v>87.798466899302269</v>
      </c>
      <c r="BA21" s="175">
        <f t="shared" ca="1" si="30"/>
        <v>96.478310958664949</v>
      </c>
      <c r="BB21" s="141">
        <f t="shared" ca="1" si="31"/>
        <v>94.563488276678697</v>
      </c>
      <c r="BC21" s="142">
        <f t="shared" ca="1" si="32"/>
        <v>95.983150264806397</v>
      </c>
      <c r="BD21" s="140">
        <f t="shared" ca="1" si="33"/>
        <v>95.588335458575401</v>
      </c>
      <c r="BE21" s="141">
        <f t="shared" ca="1" si="34"/>
        <v>96.328192465082481</v>
      </c>
      <c r="BF21" s="142">
        <f t="shared" ca="1" si="35"/>
        <v>98.26120793080203</v>
      </c>
      <c r="BG21" s="140">
        <f t="shared" ca="1" si="36"/>
        <v>94.602465835948749</v>
      </c>
      <c r="BH21" s="141">
        <f t="shared" ca="1" si="37"/>
        <v>98.709921415133351</v>
      </c>
      <c r="BI21" s="142">
        <f t="shared" ca="1" si="38"/>
        <v>101.19211323914274</v>
      </c>
      <c r="BJ21" s="140">
        <f t="shared" ca="1" si="39"/>
        <v>93.250494785081742</v>
      </c>
      <c r="BK21" s="141">
        <f t="shared" ca="1" si="40"/>
        <v>98.278890318565274</v>
      </c>
      <c r="BL21" s="142">
        <f t="shared" ca="1" si="41"/>
        <v>101.23896695784595</v>
      </c>
      <c r="BM21" s="140">
        <f t="shared" ca="1" si="42"/>
        <v>91.859042110490108</v>
      </c>
      <c r="BN21" s="141">
        <f t="shared" ca="1" si="43"/>
        <v>97.766290411329138</v>
      </c>
      <c r="BO21" s="142">
        <f t="shared" ca="1" si="44"/>
        <v>101.19946092823304</v>
      </c>
      <c r="BP21" s="140">
        <f t="shared" ca="1" si="45"/>
        <v>90.383141306904449</v>
      </c>
      <c r="BQ21" s="141">
        <f t="shared" ca="1" si="46"/>
        <v>97.123092865091081</v>
      </c>
      <c r="BR21" s="142">
        <f t="shared" ca="1" si="47"/>
        <v>101.02134992807764</v>
      </c>
      <c r="BS21" s="140">
        <f t="shared" ca="1" si="48"/>
        <v>88.858524258696306</v>
      </c>
      <c r="BT21" s="141">
        <f t="shared" ca="1" si="49"/>
        <v>96.386007667095242</v>
      </c>
      <c r="BU21" s="142">
        <f t="shared" ca="1" si="50"/>
        <v>100.74099989712967</v>
      </c>
      <c r="BV21" s="140">
        <f t="shared" ca="1" si="51"/>
        <v>87.257654175492803</v>
      </c>
      <c r="BW21" s="141">
        <f t="shared" ca="1" si="52"/>
        <v>95.523975646118117</v>
      </c>
      <c r="BX21" s="142">
        <f t="shared" ca="1" si="53"/>
        <v>100.32432714034478</v>
      </c>
      <c r="BY21" s="140">
        <f t="shared" ca="1" si="8"/>
        <v>85.438643537404033</v>
      </c>
      <c r="BZ21" s="141">
        <f t="shared" ca="1" si="9"/>
        <v>94.370448318132134</v>
      </c>
      <c r="CA21" s="142">
        <f t="shared" ca="1" si="10"/>
        <v>99.603997631734757</v>
      </c>
      <c r="CB21" s="140">
        <f t="shared" ca="1" si="11"/>
        <v>83.381818035039132</v>
      </c>
      <c r="CC21" s="141">
        <f t="shared" ca="1" si="12"/>
        <v>92.909491669757429</v>
      </c>
      <c r="CD21" s="142">
        <f t="shared" ca="1" si="13"/>
        <v>98.547978398759781</v>
      </c>
      <c r="CE21" s="140">
        <f t="shared" ca="1" si="14"/>
        <v>81.19682814983446</v>
      </c>
      <c r="CF21" s="141">
        <f t="shared" ca="1" si="15"/>
        <v>91.257888861028903</v>
      </c>
      <c r="CG21" s="142">
        <f t="shared" ca="1" si="16"/>
        <v>97.275828411911988</v>
      </c>
      <c r="CH21" s="140">
        <f t="shared" ca="1" si="17"/>
        <v>78.920724585104352</v>
      </c>
      <c r="CI21" s="141">
        <f t="shared" ca="1" si="18"/>
        <v>89.454445285742494</v>
      </c>
      <c r="CJ21" s="142">
        <f t="shared" ca="1" si="19"/>
        <v>95.825993782661726</v>
      </c>
      <c r="CK21" s="140">
        <f t="shared" ca="1" si="20"/>
        <v>76.482370435441993</v>
      </c>
      <c r="CL21" s="141">
        <f t="shared" ca="1" si="21"/>
        <v>87.415782713644475</v>
      </c>
      <c r="CM21" s="142">
        <f t="shared" ca="1" si="22"/>
        <v>94.106179004041707</v>
      </c>
      <c r="CN21" s="140">
        <f t="shared" ca="1" si="23"/>
        <v>73.79099241680386</v>
      </c>
      <c r="CO21" s="141">
        <f t="shared" ca="1" si="24"/>
        <v>85.017145728838358</v>
      </c>
      <c r="CP21" s="142">
        <f t="shared" ca="1" si="25"/>
        <v>91.987041386748629</v>
      </c>
      <c r="CQ21" s="140">
        <f t="shared" ca="1" si="26"/>
        <v>70.966557459618812</v>
      </c>
      <c r="CR21" s="141">
        <f t="shared" ca="1" si="27"/>
        <v>82.410793586031076</v>
      </c>
      <c r="CS21" s="142">
        <f t="shared" ca="1" si="28"/>
        <v>89.618169180947817</v>
      </c>
    </row>
    <row r="22" spans="2:97" x14ac:dyDescent="0.25">
      <c r="B22" s="91">
        <v>2</v>
      </c>
      <c r="C22" s="45" t="s">
        <v>25</v>
      </c>
      <c r="D22" s="127">
        <f ca="1">SUMIF('Model - Absolute - 66 areas'!$C:$C,'Model - Absolute - 26 areas'!$C22,INDIRECT(D$5))</f>
        <v>558.90345142220042</v>
      </c>
      <c r="E22" s="63">
        <f ca="1">SUMIF('Model - Absolute - 66 areas'!$C:$C,'Model - Absolute - 26 areas'!$C22,INDIRECT(E$5))</f>
        <v>551.99536449832431</v>
      </c>
      <c r="F22" s="175">
        <f ca="1">SUMIF('Model - Absolute - 66 areas'!$C:$C,'Model - Absolute - 26 areas'!$C22,INDIRECT(F$5))</f>
        <v>581.85009345478579</v>
      </c>
      <c r="G22" s="141">
        <f ca="1">SUMIF('Model - Absolute - 66 areas'!$C:$C,'Model - Absolute - 26 areas'!$C22,INDIRECT(G$5))</f>
        <v>576.62558016677667</v>
      </c>
      <c r="H22" s="142">
        <f ca="1">SUMIF('Model - Absolute - 66 areas'!$C:$C,'Model - Absolute - 26 areas'!$C22,INDIRECT(H$5))</f>
        <v>591.08480432032775</v>
      </c>
      <c r="I22" s="140">
        <f ca="1">SUMIF('Model - Absolute - 66 areas'!$C:$C,'Model - Absolute - 26 areas'!$C22,INDIRECT(I$5))</f>
        <v>596.22345125756942</v>
      </c>
      <c r="J22" s="141">
        <f ca="1">SUMIF('Model - Absolute - 66 areas'!$C:$C,'Model - Absolute - 26 areas'!$C22,INDIRECT(J$5))</f>
        <v>609.73749818116642</v>
      </c>
      <c r="K22" s="142">
        <f ca="1">SUMIF('Model - Absolute - 66 areas'!$C:$C,'Model - Absolute - 26 areas'!$C22,INDIRECT(K$5))</f>
        <v>630.20826012846669</v>
      </c>
      <c r="L22" s="140">
        <f ca="1">SUMIF('Model - Absolute - 66 areas'!$C:$C,'Model - Absolute - 26 areas'!$C22,INDIRECT(L$5))</f>
        <v>610.95187201703345</v>
      </c>
      <c r="M22" s="141">
        <f ca="1">SUMIF('Model - Absolute - 66 areas'!$C:$C,'Model - Absolute - 26 areas'!$C22,INDIRECT(M$5))</f>
        <v>649.30242114294867</v>
      </c>
      <c r="N22" s="142">
        <f ca="1">SUMIF('Model - Absolute - 66 areas'!$C:$C,'Model - Absolute - 26 areas'!$C22,INDIRECT(N$5))</f>
        <v>676.66467615816009</v>
      </c>
      <c r="O22" s="140">
        <f ca="1">SUMIF('Model - Absolute - 66 areas'!$C:$C,'Model - Absolute - 26 areas'!$C22,INDIRECT(O$5))</f>
        <v>616.23437441823648</v>
      </c>
      <c r="P22" s="141">
        <f ca="1">SUMIF('Model - Absolute - 66 areas'!$C:$C,'Model - Absolute - 26 areas'!$C22,INDIRECT(P$5))</f>
        <v>663.00704959189204</v>
      </c>
      <c r="Q22" s="142">
        <f ca="1">SUMIF('Model - Absolute - 66 areas'!$C:$C,'Model - Absolute - 26 areas'!$C22,INDIRECT(Q$5))</f>
        <v>695.34258313500425</v>
      </c>
      <c r="R22" s="140">
        <f ca="1">SUMIF('Model - Absolute - 66 areas'!$C:$C,'Model - Absolute - 26 areas'!$C22,INDIRECT(R$5))</f>
        <v>621.56255117268563</v>
      </c>
      <c r="S22" s="141">
        <f ca="1">SUMIF('Model - Absolute - 66 areas'!$C:$C,'Model - Absolute - 26 areas'!$C22,INDIRECT(S$5))</f>
        <v>676.85656496570243</v>
      </c>
      <c r="T22" s="142">
        <f ca="1">SUMIF('Model - Absolute - 66 areas'!$C:$C,'Model - Absolute - 26 areas'!$C22,INDIRECT(T$5))</f>
        <v>714.38367752804743</v>
      </c>
      <c r="U22" s="140">
        <f ca="1">SUMIF('Model - Absolute - 66 areas'!$C:$C,'Model - Absolute - 26 areas'!$C22,INDIRECT(U$5))</f>
        <v>626.93679719672639</v>
      </c>
      <c r="V22" s="141">
        <f ca="1">SUMIF('Model - Absolute - 66 areas'!$C:$C,'Model - Absolute - 26 areas'!$C22,INDIRECT(V$5))</f>
        <v>690.85175927749299</v>
      </c>
      <c r="W22" s="142">
        <f ca="1">SUMIF('Model - Absolute - 66 areas'!$C:$C,'Model - Absolute - 26 areas'!$C22,INDIRECT(W$5))</f>
        <v>733.79363861610227</v>
      </c>
      <c r="X22" s="140">
        <f ca="1">SUMIF('Model - Absolute - 66 areas'!$C:$C,'Model - Absolute - 26 areas'!$C22,INDIRECT(X$5))</f>
        <v>632.35751082128843</v>
      </c>
      <c r="Y22" s="141">
        <f ca="1">SUMIF('Model - Absolute - 66 areas'!$C:$C,'Model - Absolute - 26 areas'!$C22,INDIRECT(Y$5))</f>
        <v>704.99342268316127</v>
      </c>
      <c r="Z22" s="142">
        <f ca="1">SUMIF('Model - Absolute - 66 areas'!$C:$C,'Model - Absolute - 26 areas'!$C22,INDIRECT(Z$5))</f>
        <v>753.578218148529</v>
      </c>
      <c r="AA22" s="140">
        <f ca="1">SUMIF('Model - Absolute - 66 areas'!$C:$C,'Model - Absolute - 26 areas'!$C22,INDIRECT(AA$5))</f>
        <v>637.8250938214095</v>
      </c>
      <c r="AB22" s="141">
        <f ca="1">SUMIF('Model - Absolute - 66 areas'!$C:$C,'Model - Absolute - 26 areas'!$C22,INDIRECT(AB$5))</f>
        <v>719.28234341594907</v>
      </c>
      <c r="AC22" s="142">
        <f ca="1">SUMIF('Model - Absolute - 66 areas'!$C:$C,'Model - Absolute - 26 areas'!$C22,INDIRECT(AC$5))</f>
        <v>773.74324107071209</v>
      </c>
      <c r="AD22" s="140">
        <f ca="1">SUMIF('Model - Absolute - 66 areas'!$C:$C,'Model - Absolute - 26 areas'!$C22,INDIRECT(AD$5))</f>
        <v>642.44458708308775</v>
      </c>
      <c r="AE22" s="141">
        <f ca="1">SUMIF('Model - Absolute - 66 areas'!$C:$C,'Model - Absolute - 26 areas'!$C22,INDIRECT(AE$5))</f>
        <v>731.933896318027</v>
      </c>
      <c r="AF22" s="142">
        <f ca="1">SUMIF('Model - Absolute - 66 areas'!$C:$C,'Model - Absolute - 26 areas'!$C22,INDIRECT(AF$5))</f>
        <v>791.8316187208776</v>
      </c>
      <c r="AG22" s="140">
        <f ca="1">SUMIF('Model - Absolute - 66 areas'!$C:$C,'Model - Absolute - 26 areas'!$C22,INDIRECT(AG$5))</f>
        <v>647.09753735077174</v>
      </c>
      <c r="AH22" s="141">
        <f ca="1">SUMIF('Model - Absolute - 66 areas'!$C:$C,'Model - Absolute - 26 areas'!$C22,INDIRECT(AH$5))</f>
        <v>744.6951977106811</v>
      </c>
      <c r="AI22" s="142">
        <f ca="1">SUMIF('Model - Absolute - 66 areas'!$C:$C,'Model - Absolute - 26 areas'!$C22,INDIRECT(AI$5))</f>
        <v>810.22015710624976</v>
      </c>
      <c r="AJ22" s="140">
        <f ca="1">SUMIF('Model - Absolute - 66 areas'!$C:$C,'Model - Absolute - 26 areas'!$C22,INDIRECT(AJ$5))</f>
        <v>651.78418693918911</v>
      </c>
      <c r="AK22" s="141">
        <f ca="1">SUMIF('Model - Absolute - 66 areas'!$C:$C,'Model - Absolute - 26 areas'!$C22,INDIRECT(AK$5))</f>
        <v>757.56661143224187</v>
      </c>
      <c r="AL22" s="142">
        <f ca="1">SUMIF('Model - Absolute - 66 areas'!$C:$C,'Model - Absolute - 26 areas'!$C22,INDIRECT(AL$5))</f>
        <v>828.9127632051003</v>
      </c>
      <c r="AM22" s="140">
        <f ca="1">SUMIF('Model - Absolute - 66 areas'!$C:$C,'Model - Absolute - 26 areas'!$C22,INDIRECT(AM$5))</f>
        <v>656.50477991804894</v>
      </c>
      <c r="AN22" s="141">
        <f ca="1">SUMIF('Model - Absolute - 66 areas'!$C:$C,'Model - Absolute - 26 areas'!$C22,INDIRECT(AN$5))</f>
        <v>770.54849795595783</v>
      </c>
      <c r="AO22" s="142">
        <f ca="1">SUMIF('Model - Absolute - 66 areas'!$C:$C,'Model - Absolute - 26 areas'!$C22,INDIRECT(AO$5))</f>
        <v>847.91338342300844</v>
      </c>
      <c r="AP22" s="140">
        <f ca="1">SUMIF('Model - Absolute - 66 areas'!$C:$C,'Model - Absolute - 26 areas'!$C22,INDIRECT(AP$5))</f>
        <v>661.25956212475228</v>
      </c>
      <c r="AQ22" s="141">
        <f ca="1">SUMIF('Model - Absolute - 66 areas'!$C:$C,'Model - Absolute - 26 areas'!$C22,INDIRECT(AQ$5))</f>
        <v>783.6412143596267</v>
      </c>
      <c r="AR22" s="142">
        <f ca="1">SUMIF('Model - Absolute - 66 areas'!$C:$C,'Model - Absolute - 26 areas'!$C22,INDIRECT(AR$5))</f>
        <v>867.22600387882733</v>
      </c>
      <c r="AS22" s="140">
        <f ca="1">SUMIF('Model - Absolute - 66 areas'!$C:$C,'Model - Absolute - 26 areas'!$C22,INDIRECT(AS$5))</f>
        <v>665.18631857112746</v>
      </c>
      <c r="AT22" s="141">
        <f ca="1">SUMIF('Model - Absolute - 66 areas'!$C:$C,'Model - Absolute - 26 areas'!$C22,INDIRECT(AT$5))</f>
        <v>795.33241467383107</v>
      </c>
      <c r="AU22" s="142">
        <f ca="1">SUMIF('Model - Absolute - 66 areas'!$C:$C,'Model - Absolute - 26 areas'!$C22,INDIRECT(AU$5))</f>
        <v>884.82960645238484</v>
      </c>
      <c r="AV22" s="140">
        <f ca="1">SUMIF('Model - Absolute - 66 areas'!$C:$C,'Model - Absolute - 26 areas'!$C22,INDIRECT(AV$5))</f>
        <v>669.1363932681146</v>
      </c>
      <c r="AW22" s="141">
        <f ca="1">SUMIF('Model - Absolute - 66 areas'!$C:$C,'Model - Absolute - 26 areas'!$C22,INDIRECT(AW$5))</f>
        <v>807.10981282783337</v>
      </c>
      <c r="AX22" s="142">
        <f ca="1">SUMIF('Model - Absolute - 66 areas'!$C:$C,'Model - Absolute - 26 areas'!$C22,INDIRECT(AX$5))</f>
        <v>902.69186816034642</v>
      </c>
      <c r="AY22" s="127">
        <f t="shared" ca="1" si="7"/>
        <v>120.67270903937364</v>
      </c>
      <c r="AZ22" s="63">
        <f t="shared" ca="1" si="29"/>
        <v>110.47413198203475</v>
      </c>
      <c r="BA22" s="175">
        <f t="shared" ca="1" si="30"/>
        <v>122.99958568957605</v>
      </c>
      <c r="BB22" s="141">
        <f t="shared" ca="1" si="31"/>
        <v>121.89515522357883</v>
      </c>
      <c r="BC22" s="142">
        <f t="shared" ca="1" si="32"/>
        <v>124.95174763507028</v>
      </c>
      <c r="BD22" s="140">
        <f t="shared" ca="1" si="33"/>
        <v>124.38609006977502</v>
      </c>
      <c r="BE22" s="141">
        <f t="shared" ca="1" si="34"/>
        <v>127.20543482097557</v>
      </c>
      <c r="BF22" s="142">
        <f t="shared" ca="1" si="35"/>
        <v>131.47611225575801</v>
      </c>
      <c r="BG22" s="140">
        <f t="shared" ca="1" si="36"/>
        <v>125.64995419574144</v>
      </c>
      <c r="BH22" s="141">
        <f t="shared" ca="1" si="37"/>
        <v>133.53722807403221</v>
      </c>
      <c r="BI22" s="142">
        <f t="shared" ca="1" si="38"/>
        <v>139.16462074901142</v>
      </c>
      <c r="BJ22" s="140">
        <f t="shared" ca="1" si="39"/>
        <v>124.8144556877873</v>
      </c>
      <c r="BK22" s="141">
        <f t="shared" ca="1" si="40"/>
        <v>134.28797134223751</v>
      </c>
      <c r="BL22" s="142">
        <f t="shared" ca="1" si="41"/>
        <v>140.83733338061444</v>
      </c>
      <c r="BM22" s="140">
        <f t="shared" ca="1" si="42"/>
        <v>123.90519595080045</v>
      </c>
      <c r="BN22" s="141">
        <f t="shared" ca="1" si="43"/>
        <v>134.92776415572851</v>
      </c>
      <c r="BO22" s="142">
        <f t="shared" ca="1" si="44"/>
        <v>142.40859488906733</v>
      </c>
      <c r="BP22" s="140">
        <f t="shared" ca="1" si="45"/>
        <v>122.85954484194238</v>
      </c>
      <c r="BQ22" s="141">
        <f t="shared" ca="1" si="46"/>
        <v>135.38483157729561</v>
      </c>
      <c r="BR22" s="142">
        <f t="shared" ca="1" si="47"/>
        <v>143.80006541552197</v>
      </c>
      <c r="BS22" s="140">
        <f t="shared" ca="1" si="48"/>
        <v>121.72349993662334</v>
      </c>
      <c r="BT22" s="141">
        <f t="shared" ca="1" si="49"/>
        <v>135.70530178386028</v>
      </c>
      <c r="BU22" s="142">
        <f t="shared" ca="1" si="50"/>
        <v>145.05746610000597</v>
      </c>
      <c r="BV22" s="140">
        <f t="shared" ca="1" si="51"/>
        <v>120.45719126916796</v>
      </c>
      <c r="BW22" s="141">
        <f t="shared" ca="1" si="52"/>
        <v>135.84089377588873</v>
      </c>
      <c r="BX22" s="142">
        <f t="shared" ca="1" si="53"/>
        <v>146.12616920490345</v>
      </c>
      <c r="BY22" s="140">
        <f t="shared" ca="1" si="8"/>
        <v>118.8292447600128</v>
      </c>
      <c r="BZ22" s="141">
        <f t="shared" ca="1" si="9"/>
        <v>135.38156264748184</v>
      </c>
      <c r="CA22" s="142">
        <f t="shared" ca="1" si="10"/>
        <v>146.46049654945762</v>
      </c>
      <c r="CB22" s="140">
        <f t="shared" ca="1" si="11"/>
        <v>116.83693228586752</v>
      </c>
      <c r="CC22" s="141">
        <f t="shared" ca="1" si="12"/>
        <v>134.45871351132845</v>
      </c>
      <c r="CD22" s="142">
        <f t="shared" ca="1" si="13"/>
        <v>146.28959649579625</v>
      </c>
      <c r="CE22" s="140">
        <f t="shared" ca="1" si="14"/>
        <v>114.62718912944898</v>
      </c>
      <c r="CF22" s="141">
        <f t="shared" ca="1" si="15"/>
        <v>133.23080397914171</v>
      </c>
      <c r="CG22" s="142">
        <f t="shared" ca="1" si="16"/>
        <v>145.77822227618739</v>
      </c>
      <c r="CH22" s="140">
        <f t="shared" ca="1" si="17"/>
        <v>112.24821292938989</v>
      </c>
      <c r="CI22" s="141">
        <f t="shared" ca="1" si="18"/>
        <v>131.74723858336372</v>
      </c>
      <c r="CJ22" s="142">
        <f t="shared" ca="1" si="19"/>
        <v>144.97497188067101</v>
      </c>
      <c r="CK22" s="140">
        <f t="shared" ca="1" si="20"/>
        <v>109.59468791656609</v>
      </c>
      <c r="CL22" s="141">
        <f t="shared" ca="1" si="21"/>
        <v>129.87776547282596</v>
      </c>
      <c r="CM22" s="142">
        <f t="shared" ca="1" si="22"/>
        <v>143.73079603240592</v>
      </c>
      <c r="CN22" s="140">
        <f t="shared" ca="1" si="23"/>
        <v>106.49602540808563</v>
      </c>
      <c r="CO22" s="141">
        <f t="shared" ca="1" si="24"/>
        <v>127.33235587725272</v>
      </c>
      <c r="CP22" s="142">
        <f t="shared" ca="1" si="25"/>
        <v>141.66081535320035</v>
      </c>
      <c r="CQ22" s="140">
        <f t="shared" ca="1" si="26"/>
        <v>103.15390432221844</v>
      </c>
      <c r="CR22" s="141">
        <f t="shared" ca="1" si="27"/>
        <v>124.42385326455575</v>
      </c>
      <c r="CS22" s="142">
        <f t="shared" ca="1" si="28"/>
        <v>139.15875976476218</v>
      </c>
    </row>
    <row r="23" spans="2:97" x14ac:dyDescent="0.25">
      <c r="B23" s="91">
        <v>2</v>
      </c>
      <c r="C23" s="45" t="s">
        <v>23</v>
      </c>
      <c r="D23" s="127">
        <f ca="1">SUMIF('Model - Absolute - 66 areas'!$C:$C,'Model - Absolute - 26 areas'!$C23,INDIRECT(D$5))</f>
        <v>558.69066252984032</v>
      </c>
      <c r="E23" s="63">
        <f ca="1">SUMIF('Model - Absolute - 66 areas'!$C:$C,'Model - Absolute - 26 areas'!$C23,INDIRECT(E$5))</f>
        <v>539.63292045508751</v>
      </c>
      <c r="F23" s="175">
        <f ca="1">SUMIF('Model - Absolute - 66 areas'!$C:$C,'Model - Absolute - 26 areas'!$C23,INDIRECT(F$5))</f>
        <v>563.10228919258986</v>
      </c>
      <c r="G23" s="141">
        <f ca="1">SUMIF('Model - Absolute - 66 areas'!$C:$C,'Model - Absolute - 26 areas'!$C23,INDIRECT(G$5))</f>
        <v>551.29657442185817</v>
      </c>
      <c r="H23" s="142">
        <f ca="1">SUMIF('Model - Absolute - 66 areas'!$C:$C,'Model - Absolute - 26 areas'!$C23,INDIRECT(H$5))</f>
        <v>559.89046670662333</v>
      </c>
      <c r="I23" s="140">
        <f ca="1">SUMIF('Model - Absolute - 66 areas'!$C:$C,'Model - Absolute - 26 areas'!$C23,INDIRECT(I$5))</f>
        <v>566.59823972007666</v>
      </c>
      <c r="J23" s="141">
        <f ca="1">SUMIF('Model - Absolute - 66 areas'!$C:$C,'Model - Absolute - 26 areas'!$C23,INDIRECT(J$5))</f>
        <v>570.11527581924327</v>
      </c>
      <c r="K23" s="142">
        <f ca="1">SUMIF('Model - Absolute - 66 areas'!$C:$C,'Model - Absolute - 26 areas'!$C23,INDIRECT(K$5))</f>
        <v>581.99562003102881</v>
      </c>
      <c r="L23" s="140">
        <f ca="1">SUMIF('Model - Absolute - 66 areas'!$C:$C,'Model - Absolute - 26 areas'!$C23,INDIRECT(L$5))</f>
        <v>570.11589442161005</v>
      </c>
      <c r="M23" s="141">
        <f ca="1">SUMIF('Model - Absolute - 66 areas'!$C:$C,'Model - Absolute - 26 areas'!$C23,INDIRECT(M$5))</f>
        <v>593.73845702762139</v>
      </c>
      <c r="N23" s="142">
        <f ca="1">SUMIF('Model - Absolute - 66 areas'!$C:$C,'Model - Absolute - 26 areas'!$C23,INDIRECT(N$5))</f>
        <v>609.24430415587813</v>
      </c>
      <c r="O23" s="140">
        <f ca="1">SUMIF('Model - Absolute - 66 areas'!$C:$C,'Model - Absolute - 26 areas'!$C23,INDIRECT(O$5))</f>
        <v>570.18980107361699</v>
      </c>
      <c r="P23" s="141">
        <f ca="1">SUMIF('Model - Absolute - 66 areas'!$C:$C,'Model - Absolute - 26 areas'!$C23,INDIRECT(P$5))</f>
        <v>599.66404668696202</v>
      </c>
      <c r="Q23" s="142">
        <f ca="1">SUMIF('Model - Absolute - 66 areas'!$C:$C,'Model - Absolute - 26 areas'!$C23,INDIRECT(Q$5))</f>
        <v>618.35519305919195</v>
      </c>
      <c r="R23" s="140">
        <f ca="1">SUMIF('Model - Absolute - 66 areas'!$C:$C,'Model - Absolute - 26 areas'!$C23,INDIRECT(R$5))</f>
        <v>570.26371730647111</v>
      </c>
      <c r="S23" s="141">
        <f ca="1">SUMIF('Model - Absolute - 66 areas'!$C:$C,'Model - Absolute - 26 areas'!$C23,INDIRECT(S$5))</f>
        <v>605.51961809839668</v>
      </c>
      <c r="T23" s="142">
        <f ca="1">SUMIF('Model - Absolute - 66 areas'!$C:$C,'Model - Absolute - 26 areas'!$C23,INDIRECT(T$5))</f>
        <v>627.46849183580014</v>
      </c>
      <c r="U23" s="140">
        <f ca="1">SUMIF('Model - Absolute - 66 areas'!$C:$C,'Model - Absolute - 26 areas'!$C23,INDIRECT(U$5))</f>
        <v>570.33764312141454</v>
      </c>
      <c r="V23" s="141">
        <f ca="1">SUMIF('Model - Absolute - 66 areas'!$C:$C,'Model - Absolute - 26 areas'!$C23,INDIRECT(V$5))</f>
        <v>611.30528204490099</v>
      </c>
      <c r="W23" s="142">
        <f ca="1">SUMIF('Model - Absolute - 66 areas'!$C:$C,'Model - Absolute - 26 areas'!$C23,INDIRECT(W$5))</f>
        <v>636.58376123788184</v>
      </c>
      <c r="X23" s="140">
        <f ca="1">SUMIF('Model - Absolute - 66 areas'!$C:$C,'Model - Absolute - 26 areas'!$C23,INDIRECT(X$5))</f>
        <v>570.4115785196891</v>
      </c>
      <c r="Y23" s="141">
        <f ca="1">SUMIF('Model - Absolute - 66 areas'!$C:$C,'Model - Absolute - 26 areas'!$C23,INDIRECT(Y$5))</f>
        <v>617.02115370033721</v>
      </c>
      <c r="Z23" s="142">
        <f ca="1">SUMIF('Model - Absolute - 66 areas'!$C:$C,'Model - Absolute - 26 areas'!$C23,INDIRECT(Z$5))</f>
        <v>645.70056160381716</v>
      </c>
      <c r="AA23" s="140">
        <f ca="1">SUMIF('Model - Absolute - 66 areas'!$C:$C,'Model - Absolute - 26 areas'!$C23,INDIRECT(AA$5))</f>
        <v>570.48552350253715</v>
      </c>
      <c r="AB23" s="141">
        <f ca="1">SUMIF('Model - Absolute - 66 areas'!$C:$C,'Model - Absolute - 26 areas'!$C23,INDIRECT(AB$5))</f>
        <v>622.6673525990293</v>
      </c>
      <c r="AC23" s="142">
        <f ca="1">SUMIF('Model - Absolute - 66 areas'!$C:$C,'Model - Absolute - 26 areas'!$C23,INDIRECT(AC$5))</f>
        <v>654.81845290039087</v>
      </c>
      <c r="AD23" s="140">
        <f ca="1">SUMIF('Model - Absolute - 66 areas'!$C:$C,'Model - Absolute - 26 areas'!$C23,INDIRECT(AD$5))</f>
        <v>569.84833971206774</v>
      </c>
      <c r="AE23" s="141">
        <f ca="1">SUMIF('Model - Absolute - 66 areas'!$C:$C,'Model - Absolute - 26 areas'!$C23,INDIRECT(AE$5))</f>
        <v>627.34838242932142</v>
      </c>
      <c r="AF23" s="142">
        <f ca="1">SUMIF('Model - Absolute - 66 areas'!$C:$C,'Model - Absolute - 26 areas'!$C23,INDIRECT(AF$5))</f>
        <v>663.02680813941436</v>
      </c>
      <c r="AG23" s="140">
        <f ca="1">SUMIF('Model - Absolute - 66 areas'!$C:$C,'Model - Absolute - 26 areas'!$C23,INDIRECT(AG$5))</f>
        <v>569.21186760167836</v>
      </c>
      <c r="AH23" s="141">
        <f ca="1">SUMIF('Model - Absolute - 66 areas'!$C:$C,'Model - Absolute - 26 areas'!$C23,INDIRECT(AH$5))</f>
        <v>631.96889349140963</v>
      </c>
      <c r="AI23" s="142">
        <f ca="1">SUMIF('Model - Absolute - 66 areas'!$C:$C,'Model - Absolute - 26 areas'!$C23,INDIRECT(AI$5))</f>
        <v>671.23640140038026</v>
      </c>
      <c r="AJ23" s="140">
        <f ca="1">SUMIF('Model - Absolute - 66 areas'!$C:$C,'Model - Absolute - 26 areas'!$C23,INDIRECT(AJ$5))</f>
        <v>568.5761063764827</v>
      </c>
      <c r="AK23" s="141">
        <f ca="1">SUMIF('Model - Absolute - 66 areas'!$C:$C,'Model - Absolute - 26 areas'!$C23,INDIRECT(AK$5))</f>
        <v>636.52900910623282</v>
      </c>
      <c r="AL23" s="142">
        <f ca="1">SUMIF('Model - Absolute - 66 areas'!$C:$C,'Model - Absolute - 26 areas'!$C23,INDIRECT(AL$5))</f>
        <v>679.4468529450096</v>
      </c>
      <c r="AM23" s="140">
        <f ca="1">SUMIF('Model - Absolute - 66 areas'!$C:$C,'Model - Absolute - 26 areas'!$C23,INDIRECT(AM$5))</f>
        <v>567.94105524248232</v>
      </c>
      <c r="AN23" s="141">
        <f ca="1">SUMIF('Model - Absolute - 66 areas'!$C:$C,'Model - Absolute - 26 areas'!$C23,INDIRECT(AN$5))</f>
        <v>641.02885635437679</v>
      </c>
      <c r="AO23" s="142">
        <f ca="1">SUMIF('Model - Absolute - 66 areas'!$C:$C,'Model - Absolute - 26 areas'!$C23,INDIRECT(AO$5))</f>
        <v>687.6577829720045</v>
      </c>
      <c r="AP23" s="140">
        <f ca="1">SUMIF('Model - Absolute - 66 areas'!$C:$C,'Model - Absolute - 26 areas'!$C23,INDIRECT(AP$5))</f>
        <v>567.30671340656579</v>
      </c>
      <c r="AQ23" s="141">
        <f ca="1">SUMIF('Model - Absolute - 66 areas'!$C:$C,'Model - Absolute - 26 areas'!$C23,INDIRECT(AQ$5))</f>
        <v>645.46856604722177</v>
      </c>
      <c r="AR23" s="142">
        <f ca="1">SUMIF('Model - Absolute - 66 areas'!$C:$C,'Model - Absolute - 26 areas'!$C23,INDIRECT(AR$5))</f>
        <v>695.86881165684451</v>
      </c>
      <c r="AS23" s="140">
        <f ca="1">SUMIF('Model - Absolute - 66 areas'!$C:$C,'Model - Absolute - 26 areas'!$C23,INDIRECT(AS$5))</f>
        <v>565.86524592304647</v>
      </c>
      <c r="AT23" s="141">
        <f ca="1">SUMIF('Model - Absolute - 66 areas'!$C:$C,'Model - Absolute - 26 areas'!$C23,INDIRECT(AT$5))</f>
        <v>649.17517467256721</v>
      </c>
      <c r="AU23" s="142">
        <f ca="1">SUMIF('Model - Absolute - 66 areas'!$C:$C,'Model - Absolute - 26 areas'!$C23,INDIRECT(AU$5))</f>
        <v>703.42617730318636</v>
      </c>
      <c r="AV23" s="140">
        <f ca="1">SUMIF('Model - Absolute - 66 areas'!$C:$C,'Model - Absolute - 26 areas'!$C23,INDIRECT(AV$5))</f>
        <v>564.42744105880706</v>
      </c>
      <c r="AW23" s="141">
        <f ca="1">SUMIF('Model - Absolute - 66 areas'!$C:$C,'Model - Absolute - 26 areas'!$C23,INDIRECT(AW$5))</f>
        <v>652.83170842096035</v>
      </c>
      <c r="AX23" s="142">
        <f ca="1">SUMIF('Model - Absolute - 66 areas'!$C:$C,'Model - Absolute - 26 areas'!$C23,INDIRECT(AX$5))</f>
        <v>710.98790136329103</v>
      </c>
      <c r="AY23" s="127">
        <f t="shared" ca="1" si="7"/>
        <v>120.62676584108199</v>
      </c>
      <c r="AZ23" s="63">
        <f t="shared" ca="1" si="29"/>
        <v>107.9999621561807</v>
      </c>
      <c r="BA23" s="175">
        <f t="shared" ca="1" si="30"/>
        <v>119.0364134175782</v>
      </c>
      <c r="BB23" s="141">
        <f t="shared" ca="1" si="31"/>
        <v>116.5407568182171</v>
      </c>
      <c r="BC23" s="142">
        <f t="shared" ca="1" si="32"/>
        <v>118.35745359695382</v>
      </c>
      <c r="BD23" s="140">
        <f t="shared" ca="1" si="33"/>
        <v>118.20558136474791</v>
      </c>
      <c r="BE23" s="141">
        <f t="shared" ca="1" si="34"/>
        <v>118.93931696016415</v>
      </c>
      <c r="BF23" s="142">
        <f t="shared" ca="1" si="35"/>
        <v>121.41783329840976</v>
      </c>
      <c r="BG23" s="140">
        <f t="shared" ca="1" si="36"/>
        <v>117.25152062115667</v>
      </c>
      <c r="BH23" s="141">
        <f t="shared" ca="1" si="37"/>
        <v>122.10979840927777</v>
      </c>
      <c r="BI23" s="142">
        <f t="shared" ca="1" si="38"/>
        <v>125.29877133933749</v>
      </c>
      <c r="BJ23" s="140">
        <f t="shared" ca="1" si="39"/>
        <v>115.48841254906978</v>
      </c>
      <c r="BK23" s="141">
        <f t="shared" ca="1" si="40"/>
        <v>121.45823843960183</v>
      </c>
      <c r="BL23" s="142">
        <f t="shared" ca="1" si="41"/>
        <v>125.24401436752383</v>
      </c>
      <c r="BM23" s="140">
        <f t="shared" ca="1" si="42"/>
        <v>113.67904566190546</v>
      </c>
      <c r="BN23" s="141">
        <f t="shared" ca="1" si="43"/>
        <v>120.70712238210649</v>
      </c>
      <c r="BO23" s="142">
        <f t="shared" ca="1" si="44"/>
        <v>125.0825138792316</v>
      </c>
      <c r="BP23" s="140">
        <f t="shared" ca="1" si="45"/>
        <v>111.76792230642583</v>
      </c>
      <c r="BQ23" s="141">
        <f t="shared" ca="1" si="46"/>
        <v>119.79626821608407</v>
      </c>
      <c r="BR23" s="142">
        <f t="shared" ca="1" si="47"/>
        <v>124.75004100758862</v>
      </c>
      <c r="BS23" s="140">
        <f t="shared" ca="1" si="48"/>
        <v>109.79942920518741</v>
      </c>
      <c r="BT23" s="141">
        <f t="shared" ca="1" si="49"/>
        <v>118.77138023677885</v>
      </c>
      <c r="BU23" s="142">
        <f t="shared" ca="1" si="50"/>
        <v>124.29192493875873</v>
      </c>
      <c r="BV23" s="140">
        <f t="shared" ca="1" si="51"/>
        <v>107.73969931022786</v>
      </c>
      <c r="BW23" s="141">
        <f t="shared" ca="1" si="52"/>
        <v>117.59455862689684</v>
      </c>
      <c r="BX23" s="142">
        <f t="shared" ca="1" si="53"/>
        <v>123.6664916317775</v>
      </c>
      <c r="BY23" s="140">
        <f t="shared" ca="1" si="8"/>
        <v>105.40153843178796</v>
      </c>
      <c r="BZ23" s="141">
        <f t="shared" ca="1" si="9"/>
        <v>116.03698744503654</v>
      </c>
      <c r="CA23" s="142">
        <f t="shared" ca="1" si="10"/>
        <v>122.63621867306502</v>
      </c>
      <c r="CB23" s="140">
        <f t="shared" ca="1" si="11"/>
        <v>102.77425672729639</v>
      </c>
      <c r="CC23" s="141">
        <f t="shared" ca="1" si="12"/>
        <v>114.10537446630015</v>
      </c>
      <c r="CD23" s="142">
        <f t="shared" ca="1" si="13"/>
        <v>121.19533370394164</v>
      </c>
      <c r="CE23" s="140">
        <f t="shared" ca="1" si="14"/>
        <v>99.993651558446729</v>
      </c>
      <c r="CF23" s="141">
        <f t="shared" ca="1" si="15"/>
        <v>111.9443100573539</v>
      </c>
      <c r="CG23" s="142">
        <f t="shared" ca="1" si="16"/>
        <v>119.49213324993254</v>
      </c>
      <c r="CH23" s="140">
        <f t="shared" ca="1" si="17"/>
        <v>97.105718724787437</v>
      </c>
      <c r="CI23" s="141">
        <f t="shared" ca="1" si="18"/>
        <v>109.60216248681598</v>
      </c>
      <c r="CJ23" s="142">
        <f t="shared" ca="1" si="19"/>
        <v>117.57470715632735</v>
      </c>
      <c r="CK23" s="140">
        <f t="shared" ca="1" si="20"/>
        <v>94.023293983060398</v>
      </c>
      <c r="CL23" s="141">
        <f t="shared" ca="1" si="21"/>
        <v>106.97754725632687</v>
      </c>
      <c r="CM23" s="142">
        <f t="shared" ca="1" si="22"/>
        <v>115.33069555826826</v>
      </c>
      <c r="CN23" s="140">
        <f t="shared" ca="1" si="23"/>
        <v>90.594767097467894</v>
      </c>
      <c r="CO23" s="141">
        <f t="shared" ca="1" si="24"/>
        <v>103.93264859195337</v>
      </c>
      <c r="CP23" s="142">
        <f t="shared" ca="1" si="25"/>
        <v>112.61820930368764</v>
      </c>
      <c r="CQ23" s="140">
        <f t="shared" ca="1" si="26"/>
        <v>87.011997610008308</v>
      </c>
      <c r="CR23" s="141">
        <f t="shared" ca="1" si="27"/>
        <v>100.64037805515534</v>
      </c>
      <c r="CS23" s="142">
        <f t="shared" ca="1" si="28"/>
        <v>109.60572267378814</v>
      </c>
    </row>
    <row r="24" spans="2:97" x14ac:dyDescent="0.25">
      <c r="B24" s="91">
        <v>2</v>
      </c>
      <c r="C24" s="45" t="s">
        <v>24</v>
      </c>
      <c r="D24" s="127">
        <f ca="1">SUMIF('Model - Absolute - 66 areas'!$C:$C,'Model - Absolute - 26 areas'!$C24,INDIRECT(D$5))</f>
        <v>773.43388468819057</v>
      </c>
      <c r="E24" s="63">
        <f ca="1">SUMIF('Model - Absolute - 66 areas'!$C:$C,'Model - Absolute - 26 areas'!$C24,INDIRECT(E$5))</f>
        <v>748.92866137335602</v>
      </c>
      <c r="F24" s="175">
        <f ca="1">SUMIF('Model - Absolute - 66 areas'!$C:$C,'Model - Absolute - 26 areas'!$C24,INDIRECT(F$5))</f>
        <v>781.82795061110869</v>
      </c>
      <c r="G24" s="141">
        <f ca="1">SUMIF('Model - Absolute - 66 areas'!$C:$C,'Model - Absolute - 26 areas'!$C24,INDIRECT(G$5))</f>
        <v>767.03917007886503</v>
      </c>
      <c r="H24" s="142">
        <f ca="1">SUMIF('Model - Absolute - 66 areas'!$C:$C,'Model - Absolute - 26 areas'!$C24,INDIRECT(H$5))</f>
        <v>779.23345884026298</v>
      </c>
      <c r="I24" s="140">
        <f ca="1">SUMIF('Model - Absolute - 66 areas'!$C:$C,'Model - Absolute - 26 areas'!$C24,INDIRECT(I$5))</f>
        <v>788.10951516815032</v>
      </c>
      <c r="J24" s="141">
        <f ca="1">SUMIF('Model - Absolute - 66 areas'!$C:$C,'Model - Absolute - 26 areas'!$C24,INDIRECT(J$5))</f>
        <v>795.21609153119357</v>
      </c>
      <c r="K24" s="142">
        <f ca="1">SUMIF('Model - Absolute - 66 areas'!$C:$C,'Model - Absolute - 26 areas'!$C24,INDIRECT(K$5))</f>
        <v>812.11692042993855</v>
      </c>
      <c r="L24" s="140">
        <f ca="1">SUMIF('Model - Absolute - 66 areas'!$C:$C,'Model - Absolute - 26 areas'!$C24,INDIRECT(L$5))</f>
        <v>794.44154869762167</v>
      </c>
      <c r="M24" s="141">
        <f ca="1">SUMIF('Model - Absolute - 66 areas'!$C:$C,'Model - Absolute - 26 areas'!$C24,INDIRECT(M$5))</f>
        <v>830.24810818804201</v>
      </c>
      <c r="N24" s="142">
        <f ca="1">SUMIF('Model - Absolute - 66 areas'!$C:$C,'Model - Absolute - 26 areas'!$C24,INDIRECT(N$5))</f>
        <v>852.36310748410699</v>
      </c>
      <c r="O24" s="140">
        <f ca="1">SUMIF('Model - Absolute - 66 areas'!$C:$C,'Model - Absolute - 26 areas'!$C24,INDIRECT(O$5))</f>
        <v>797.29467152858206</v>
      </c>
      <c r="P24" s="141">
        <f ca="1">SUMIF('Model - Absolute - 66 areas'!$C:$C,'Model - Absolute - 26 areas'!$C24,INDIRECT(P$5))</f>
        <v>841.34054836151563</v>
      </c>
      <c r="Q24" s="142">
        <f ca="1">SUMIF('Model - Absolute - 66 areas'!$C:$C,'Model - Absolute - 26 areas'!$C24,INDIRECT(Q$5))</f>
        <v>867.80796546670877</v>
      </c>
      <c r="R24" s="140">
        <f ca="1">SUMIF('Model - Absolute - 66 areas'!$C:$C,'Model - Absolute - 26 areas'!$C24,INDIRECT(R$5))</f>
        <v>800.15804094080681</v>
      </c>
      <c r="S24" s="141">
        <f ca="1">SUMIF('Model - Absolute - 66 areas'!$C:$C,'Model - Absolute - 26 areas'!$C24,INDIRECT(S$5))</f>
        <v>852.39937237144841</v>
      </c>
      <c r="T24" s="142">
        <f ca="1">SUMIF('Model - Absolute - 66 areas'!$C:$C,'Model - Absolute - 26 areas'!$C24,INDIRECT(T$5))</f>
        <v>883.34426896055072</v>
      </c>
      <c r="U24" s="140">
        <f ca="1">SUMIF('Model - Absolute - 66 areas'!$C:$C,'Model - Absolute - 26 areas'!$C24,INDIRECT(U$5))</f>
        <v>803.03169373342234</v>
      </c>
      <c r="V24" s="141">
        <f ca="1">SUMIF('Model - Absolute - 66 areas'!$C:$C,'Model - Absolute - 26 areas'!$C24,INDIRECT(V$5))</f>
        <v>863.42405753710841</v>
      </c>
      <c r="W24" s="142">
        <f ca="1">SUMIF('Model - Absolute - 66 areas'!$C:$C,'Model - Absolute - 26 areas'!$C24,INDIRECT(W$5))</f>
        <v>898.97182843586938</v>
      </c>
      <c r="X24" s="140">
        <f ca="1">SUMIF('Model - Absolute - 66 areas'!$C:$C,'Model - Absolute - 26 areas'!$C24,INDIRECT(X$5))</f>
        <v>805.91566683771396</v>
      </c>
      <c r="Y24" s="141">
        <f ca="1">SUMIF('Model - Absolute - 66 areas'!$C:$C,'Model - Absolute - 26 areas'!$C24,INDIRECT(Y$5))</f>
        <v>874.41408422150619</v>
      </c>
      <c r="Z24" s="142">
        <f ca="1">SUMIF('Model - Absolute - 66 areas'!$C:$C,'Model - Absolute - 26 areas'!$C24,INDIRECT(Z$5))</f>
        <v>914.69044786844006</v>
      </c>
      <c r="AA24" s="140">
        <f ca="1">SUMIF('Model - Absolute - 66 areas'!$C:$C,'Model - Absolute - 26 areas'!$C24,INDIRECT(AA$5))</f>
        <v>808.80999731759982</v>
      </c>
      <c r="AB24" s="141">
        <f ca="1">SUMIF('Model - Absolute - 66 areas'!$C:$C,'Model - Absolute - 26 areas'!$C24,INDIRECT(AB$5))</f>
        <v>885.36893587840643</v>
      </c>
      <c r="AC24" s="142">
        <f ca="1">SUMIF('Model - Absolute - 66 areas'!$C:$C,'Model - Absolute - 26 areas'!$C24,INDIRECT(AC$5))</f>
        <v>930.49992473739246</v>
      </c>
      <c r="AD24" s="140">
        <f ca="1">SUMIF('Model - Absolute - 66 areas'!$C:$C,'Model - Absolute - 26 areas'!$C24,INDIRECT(AD$5))</f>
        <v>810.7388453418439</v>
      </c>
      <c r="AE24" s="141">
        <f ca="1">SUMIF('Model - Absolute - 66 areas'!$C:$C,'Model - Absolute - 26 areas'!$C24,INDIRECT(AE$5))</f>
        <v>894.97628980995717</v>
      </c>
      <c r="AF24" s="142">
        <f ca="1">SUMIF('Model - Absolute - 66 areas'!$C:$C,'Model - Absolute - 26 areas'!$C24,INDIRECT(AF$5))</f>
        <v>944.79435947111256</v>
      </c>
      <c r="AG24" s="140">
        <f ca="1">SUMIF('Model - Absolute - 66 areas'!$C:$C,'Model - Absolute - 26 areas'!$C24,INDIRECT(AG$5))</f>
        <v>812.67229327794985</v>
      </c>
      <c r="AH24" s="141">
        <f ca="1">SUMIF('Model - Absolute - 66 areas'!$C:$C,'Model - Absolute - 26 areas'!$C24,INDIRECT(AH$5))</f>
        <v>904.55090456000903</v>
      </c>
      <c r="AI24" s="142">
        <f ca="1">SUMIF('Model - Absolute - 66 areas'!$C:$C,'Model - Absolute - 26 areas'!$C24,INDIRECT(AI$5))</f>
        <v>959.16312502969754</v>
      </c>
      <c r="AJ24" s="140">
        <f ca="1">SUMIF('Model - Absolute - 66 areas'!$C:$C,'Model - Absolute - 26 areas'!$C24,INDIRECT(AJ$5))</f>
        <v>814.61035209577597</v>
      </c>
      <c r="AK24" s="141">
        <f ca="1">SUMIF('Model - Absolute - 66 areas'!$C:$C,'Model - Absolute - 26 areas'!$C24,INDIRECT(AK$5))</f>
        <v>914.09234880182294</v>
      </c>
      <c r="AL24" s="142">
        <f ca="1">SUMIF('Model - Absolute - 66 areas'!$C:$C,'Model - Absolute - 26 areas'!$C24,INDIRECT(AL$5))</f>
        <v>973.60598583026376</v>
      </c>
      <c r="AM24" s="140">
        <f ca="1">SUMIF('Model - Absolute - 66 areas'!$C:$C,'Model - Absolute - 26 areas'!$C24,INDIRECT(AM$5))</f>
        <v>816.55303279134068</v>
      </c>
      <c r="AN24" s="141">
        <f ca="1">SUMIF('Model - Absolute - 66 areas'!$C:$C,'Model - Absolute - 26 areas'!$C24,INDIRECT(AN$5))</f>
        <v>923.6001943533978</v>
      </c>
      <c r="AO24" s="142">
        <f ca="1">SUMIF('Model - Absolute - 66 areas'!$C:$C,'Model - Absolute - 26 areas'!$C24,INDIRECT(AO$5))</f>
        <v>988.12270128016257</v>
      </c>
      <c r="AP24" s="140">
        <f ca="1">SUMIF('Model - Absolute - 66 areas'!$C:$C,'Model - Absolute - 26 areas'!$C24,INDIRECT(AP$5))</f>
        <v>818.5003463868868</v>
      </c>
      <c r="AQ24" s="141">
        <f ca="1">SUMIF('Model - Absolute - 66 areas'!$C:$C,'Model - Absolute - 26 areas'!$C24,INDIRECT(AQ$5))</f>
        <v>933.07401621773977</v>
      </c>
      <c r="AR24" s="142">
        <f ca="1">SUMIF('Model - Absolute - 66 areas'!$C:$C,'Model - Absolute - 26 areas'!$C24,INDIRECT(AR$5))</f>
        <v>1002.7130257947442</v>
      </c>
      <c r="AS24" s="140">
        <f ca="1">SUMIF('Model - Absolute - 66 areas'!$C:$C,'Model - Absolute - 26 areas'!$C24,INDIRECT(AS$5))</f>
        <v>819.51697521661026</v>
      </c>
      <c r="AT24" s="141">
        <f ca="1">SUMIF('Model - Absolute - 66 areas'!$C:$C,'Model - Absolute - 26 areas'!$C24,INDIRECT(AT$5))</f>
        <v>941.2987315701256</v>
      </c>
      <c r="AU24" s="142">
        <f ca="1">SUMIF('Model - Absolute - 66 areas'!$C:$C,'Model - Absolute - 26 areas'!$C24,INDIRECT(AU$5))</f>
        <v>1016.1989043951996</v>
      </c>
      <c r="AV24" s="140">
        <f ca="1">SUMIF('Model - Absolute - 66 areas'!$C:$C,'Model - Absolute - 26 areas'!$C24,INDIRECT(AV$5))</f>
        <v>820.5348667631813</v>
      </c>
      <c r="AW24" s="141">
        <f ca="1">SUMIF('Model - Absolute - 66 areas'!$C:$C,'Model - Absolute - 26 areas'!$C24,INDIRECT(AW$5))</f>
        <v>949.49215722028816</v>
      </c>
      <c r="AX24" s="142">
        <f ca="1">SUMIF('Model - Absolute - 66 areas'!$C:$C,'Model - Absolute - 26 areas'!$C24,INDIRECT(AX$5))</f>
        <v>1029.753598932195</v>
      </c>
      <c r="AY24" s="127">
        <f t="shared" ca="1" si="7"/>
        <v>166.99192300687088</v>
      </c>
      <c r="AZ24" s="63">
        <f t="shared" ca="1" si="29"/>
        <v>149.88756990175759</v>
      </c>
      <c r="BA24" s="175">
        <f t="shared" ca="1" si="30"/>
        <v>165.27369349502291</v>
      </c>
      <c r="BB24" s="141">
        <f t="shared" ca="1" si="31"/>
        <v>162.14743486108597</v>
      </c>
      <c r="BC24" s="142">
        <f t="shared" ca="1" si="32"/>
        <v>164.72523364861431</v>
      </c>
      <c r="BD24" s="140">
        <f t="shared" ca="1" si="33"/>
        <v>164.41798948328051</v>
      </c>
      <c r="BE24" s="141">
        <f t="shared" ca="1" si="34"/>
        <v>165.90058673053198</v>
      </c>
      <c r="BF24" s="142">
        <f t="shared" ca="1" si="35"/>
        <v>169.42649303498723</v>
      </c>
      <c r="BG24" s="140">
        <f t="shared" ca="1" si="36"/>
        <v>163.38691929282939</v>
      </c>
      <c r="BH24" s="141">
        <f t="shared" ca="1" si="37"/>
        <v>170.75098963281349</v>
      </c>
      <c r="BI24" s="142">
        <f t="shared" ca="1" si="38"/>
        <v>175.2992180217625</v>
      </c>
      <c r="BJ24" s="140">
        <f t="shared" ca="1" si="39"/>
        <v>161.48709741088436</v>
      </c>
      <c r="BK24" s="141">
        <f t="shared" ca="1" si="40"/>
        <v>170.40831695074525</v>
      </c>
      <c r="BL24" s="142">
        <f t="shared" ca="1" si="41"/>
        <v>175.76912835073415</v>
      </c>
      <c r="BM24" s="140">
        <f t="shared" ca="1" si="42"/>
        <v>159.50725903181814</v>
      </c>
      <c r="BN24" s="141">
        <f t="shared" ca="1" si="43"/>
        <v>169.92129120835767</v>
      </c>
      <c r="BO24" s="142">
        <f t="shared" ca="1" si="44"/>
        <v>176.08999211917674</v>
      </c>
      <c r="BP24" s="140">
        <f t="shared" ca="1" si="45"/>
        <v>157.36850800094894</v>
      </c>
      <c r="BQ24" s="141">
        <f t="shared" ca="1" si="46"/>
        <v>169.20347822765524</v>
      </c>
      <c r="BR24" s="142">
        <f t="shared" ca="1" si="47"/>
        <v>176.16970348719602</v>
      </c>
      <c r="BS24" s="140">
        <f t="shared" ca="1" si="48"/>
        <v>155.13198458548572</v>
      </c>
      <c r="BT24" s="141">
        <f t="shared" ca="1" si="49"/>
        <v>168.31735356014346</v>
      </c>
      <c r="BU24" s="142">
        <f t="shared" ca="1" si="50"/>
        <v>176.07021466154421</v>
      </c>
      <c r="BV24" s="140">
        <f t="shared" ca="1" si="51"/>
        <v>152.74874176490275</v>
      </c>
      <c r="BW24" s="141">
        <f t="shared" ca="1" si="52"/>
        <v>167.20736811077327</v>
      </c>
      <c r="BX24" s="142">
        <f t="shared" ca="1" si="53"/>
        <v>175.73063288949604</v>
      </c>
      <c r="BY24" s="140">
        <f t="shared" ca="1" si="8"/>
        <v>149.95765646806902</v>
      </c>
      <c r="BZ24" s="141">
        <f t="shared" ca="1" si="9"/>
        <v>165.53856742586473</v>
      </c>
      <c r="CA24" s="142">
        <f t="shared" ca="1" si="10"/>
        <v>174.75312649019563</v>
      </c>
      <c r="CB24" s="140">
        <f t="shared" ca="1" si="11"/>
        <v>146.73234283821256</v>
      </c>
      <c r="CC24" s="141">
        <f t="shared" ca="1" si="12"/>
        <v>163.32151906785793</v>
      </c>
      <c r="CD24" s="142">
        <f t="shared" ca="1" si="13"/>
        <v>173.18204848838496</v>
      </c>
      <c r="CE24" s="140">
        <f t="shared" ca="1" si="14"/>
        <v>143.26290322413342</v>
      </c>
      <c r="CF24" s="141">
        <f t="shared" ca="1" si="15"/>
        <v>160.75848209810076</v>
      </c>
      <c r="CG24" s="142">
        <f t="shared" ca="1" si="16"/>
        <v>171.22495407477814</v>
      </c>
      <c r="CH24" s="140">
        <f t="shared" ca="1" si="17"/>
        <v>139.61302567262791</v>
      </c>
      <c r="CI24" s="141">
        <f t="shared" ca="1" si="18"/>
        <v>157.91579048418726</v>
      </c>
      <c r="CJ24" s="142">
        <f t="shared" ca="1" si="19"/>
        <v>168.94775295848578</v>
      </c>
      <c r="CK24" s="140">
        <f t="shared" ca="1" si="20"/>
        <v>135.65518770517048</v>
      </c>
      <c r="CL24" s="141">
        <f t="shared" ca="1" si="21"/>
        <v>154.64419944546361</v>
      </c>
      <c r="CM24" s="142">
        <f t="shared" ca="1" si="22"/>
        <v>166.18590856931701</v>
      </c>
      <c r="CN24" s="140">
        <f t="shared" ca="1" si="23"/>
        <v>131.20429296035405</v>
      </c>
      <c r="CO24" s="141">
        <f t="shared" ca="1" si="24"/>
        <v>150.7014964607572</v>
      </c>
      <c r="CP24" s="142">
        <f t="shared" ca="1" si="25"/>
        <v>162.69297987758901</v>
      </c>
      <c r="CQ24" s="140">
        <f t="shared" ca="1" si="26"/>
        <v>126.49345632769779</v>
      </c>
      <c r="CR24" s="141">
        <f t="shared" ca="1" si="27"/>
        <v>146.37348099127158</v>
      </c>
      <c r="CS24" s="142">
        <f t="shared" ca="1" si="28"/>
        <v>158.74656540635874</v>
      </c>
    </row>
    <row r="25" spans="2:97" x14ac:dyDescent="0.25">
      <c r="B25" s="65"/>
      <c r="C25" s="66" t="s">
        <v>4</v>
      </c>
      <c r="D25" s="128">
        <f ca="1">SUMIF('Model - Absolute - 66 areas'!$C:$C,'Model - Absolute - 26 areas'!$C25,INDIRECT(D$5))</f>
        <v>355</v>
      </c>
      <c r="E25" s="68">
        <f ca="1">SUMIF('Model - Absolute - 66 areas'!$C:$C,'Model - Absolute - 26 areas'!$C25,INDIRECT(E$5))</f>
        <v>342.37363102795319</v>
      </c>
      <c r="F25" s="176">
        <f ca="1">SUMIF('Model - Absolute - 66 areas'!$C:$C,'Model - Absolute - 26 areas'!$C25,INDIRECT(F$5))</f>
        <v>355.95289094962959</v>
      </c>
      <c r="G25" s="144">
        <f ca="1">SUMIF('Model - Absolute - 66 areas'!$C:$C,'Model - Absolute - 26 areas'!$C25,INDIRECT(G$5))</f>
        <v>349.24652955309989</v>
      </c>
      <c r="H25" s="145">
        <f ca="1">SUMIF('Model - Absolute - 66 areas'!$C:$C,'Model - Absolute - 26 areas'!$C25,INDIRECT(H$5))</f>
        <v>354.83329084341062</v>
      </c>
      <c r="I25" s="143">
        <f ca="1">SUMIF('Model - Absolute - 66 areas'!$C:$C,'Model - Absolute - 26 areas'!$C25,INDIRECT(I$5))</f>
        <v>357.3645979788605</v>
      </c>
      <c r="J25" s="144">
        <f ca="1">SUMIF('Model - Absolute - 66 areas'!$C:$C,'Model - Absolute - 26 areas'!$C25,INDIRECT(J$5))</f>
        <v>360.62382520698264</v>
      </c>
      <c r="K25" s="145">
        <f ca="1">SUMIF('Model - Absolute - 66 areas'!$C:$C,'Model - Absolute - 26 areas'!$C25,INDIRECT(K$5))</f>
        <v>368.33593889506994</v>
      </c>
      <c r="L25" s="143">
        <f ca="1">SUMIF('Model - Absolute - 66 areas'!$C:$C,'Model - Absolute - 26 areas'!$C25,INDIRECT(L$5))</f>
        <v>358.78190382969683</v>
      </c>
      <c r="M25" s="144">
        <f ca="1">SUMIF('Model - Absolute - 66 areas'!$C:$C,'Model - Absolute - 26 areas'!$C25,INDIRECT(M$5))</f>
        <v>375.00050286695785</v>
      </c>
      <c r="N25" s="145">
        <f ca="1">SUMIF('Model - Absolute - 66 areas'!$C:$C,'Model - Absolute - 26 areas'!$C25,INDIRECT(N$5))</f>
        <v>385.05161545826257</v>
      </c>
      <c r="O25" s="143">
        <f ca="1">SUMIF('Model - Absolute - 66 areas'!$C:$C,'Model - Absolute - 26 areas'!$C25,INDIRECT(O$5))</f>
        <v>358.54011766038775</v>
      </c>
      <c r="P25" s="144">
        <f ca="1">SUMIF('Model - Absolute - 66 areas'!$C:$C,'Model - Absolute - 26 areas'!$C25,INDIRECT(P$5))</f>
        <v>378.72020915633141</v>
      </c>
      <c r="Q25" s="145">
        <f ca="1">SUMIF('Model - Absolute - 66 areas'!$C:$C,'Model - Absolute - 26 areas'!$C25,INDIRECT(Q$5))</f>
        <v>390.80284044367255</v>
      </c>
      <c r="R25" s="143">
        <f ca="1">SUMIF('Model - Absolute - 66 areas'!$C:$C,'Model - Absolute - 26 areas'!$C25,INDIRECT(R$5))</f>
        <v>358.29849443282973</v>
      </c>
      <c r="S25" s="144">
        <f ca="1">SUMIF('Model - Absolute - 66 areas'!$C:$C,'Model - Absolute - 26 areas'!$C25,INDIRECT(S$5))</f>
        <v>382.3952476343382</v>
      </c>
      <c r="T25" s="145">
        <f ca="1">SUMIF('Model - Absolute - 66 areas'!$C:$C,'Model - Absolute - 26 areas'!$C25,INDIRECT(T$5))</f>
        <v>396.55538245982262</v>
      </c>
      <c r="U25" s="143">
        <f ca="1">SUMIF('Model - Absolute - 66 areas'!$C:$C,'Model - Absolute - 26 areas'!$C25,INDIRECT(U$5))</f>
        <v>358.05703403721503</v>
      </c>
      <c r="V25" s="144">
        <f ca="1">SUMIF('Model - Absolute - 66 areas'!$C:$C,'Model - Absolute - 26 areas'!$C25,INDIRECT(V$5))</f>
        <v>386.02569630155301</v>
      </c>
      <c r="W25" s="145">
        <f ca="1">SUMIF('Model - Absolute - 66 areas'!$C:$C,'Model - Absolute - 26 areas'!$C25,INDIRECT(W$5))</f>
        <v>402.30896383410675</v>
      </c>
      <c r="X25" s="143">
        <f ca="1">SUMIF('Model - Absolute - 66 areas'!$C:$C,'Model - Absolute - 26 areas'!$C25,INDIRECT(X$5))</f>
        <v>357.81573636380972</v>
      </c>
      <c r="Y25" s="144">
        <f ca="1">SUMIF('Model - Absolute - 66 areas'!$C:$C,'Model - Absolute - 26 areas'!$C25,INDIRECT(Y$5))</f>
        <v>389.61163591327954</v>
      </c>
      <c r="Z25" s="145">
        <f ca="1">SUMIF('Model - Absolute - 66 areas'!$C:$C,'Model - Absolute - 26 areas'!$C25,INDIRECT(Z$5))</f>
        <v>408.06330665228688</v>
      </c>
      <c r="AA25" s="143">
        <f ca="1">SUMIF('Model - Absolute - 66 areas'!$C:$C,'Model - Absolute - 26 areas'!$C25,INDIRECT(AA$5))</f>
        <v>357.57460130295402</v>
      </c>
      <c r="AB25" s="144">
        <f ca="1">SUMIF('Model - Absolute - 66 areas'!$C:$C,'Model - Absolute - 26 areas'!$C25,INDIRECT(AB$5))</f>
        <v>393.15314995950752</v>
      </c>
      <c r="AC25" s="145">
        <f ca="1">SUMIF('Model - Absolute - 66 areas'!$C:$C,'Model - Absolute - 26 areas'!$C25,INDIRECT(AC$5))</f>
        <v>413.81813278518626</v>
      </c>
      <c r="AD25" s="143">
        <f ca="1">SUMIF('Model - Absolute - 66 areas'!$C:$C,'Model - Absolute - 26 areas'!$C25,INDIRECT(AD$5))</f>
        <v>356.81862286482425</v>
      </c>
      <c r="AE25" s="144">
        <f ca="1">SUMIF('Model - Absolute - 66 areas'!$C:$C,'Model - Absolute - 26 areas'!$C25,INDIRECT(AE$5))</f>
        <v>396.050698187617</v>
      </c>
      <c r="AF25" s="145">
        <f ca="1">SUMIF('Model - Absolute - 66 areas'!$C:$C,'Model - Absolute - 26 areas'!$C25,INDIRECT(AF$5))</f>
        <v>419.06212324181627</v>
      </c>
      <c r="AG25" s="143">
        <f ca="1">SUMIF('Model - Absolute - 66 areas'!$C:$C,'Model - Absolute - 26 areas'!$C25,INDIRECT(AG$5))</f>
        <v>356.06424270408019</v>
      </c>
      <c r="AH25" s="144">
        <f ca="1">SUMIF('Model - Absolute - 66 areas'!$C:$C,'Model - Absolute - 26 areas'!$C25,INDIRECT(AH$5))</f>
        <v>398.90918808204805</v>
      </c>
      <c r="AI25" s="145">
        <f ca="1">SUMIF('Model - Absolute - 66 areas'!$C:$C,'Model - Absolute - 26 areas'!$C25,INDIRECT(AI$5))</f>
        <v>424.30830671134396</v>
      </c>
      <c r="AJ25" s="143">
        <f ca="1">SUMIF('Model - Absolute - 66 areas'!$C:$C,'Model - Absolute - 26 areas'!$C25,INDIRECT(AJ$5))</f>
        <v>355.3114574416694</v>
      </c>
      <c r="AK25" s="144">
        <f ca="1">SUMIF('Model - Absolute - 66 areas'!$C:$C,'Model - Absolute - 26 areas'!$C25,INDIRECT(AK$5))</f>
        <v>401.72871446104324</v>
      </c>
      <c r="AL25" s="145">
        <f ca="1">SUMIF('Model - Absolute - 66 areas'!$C:$C,'Model - Absolute - 26 areas'!$C25,INDIRECT(AL$5))</f>
        <v>429.55644372050682</v>
      </c>
      <c r="AM25" s="143">
        <f ca="1">SUMIF('Model - Absolute - 66 areas'!$C:$C,'Model - Absolute - 26 areas'!$C25,INDIRECT(AM$5))</f>
        <v>354.56026370568384</v>
      </c>
      <c r="AN25" s="144">
        <f ca="1">SUMIF('Model - Absolute - 66 areas'!$C:$C,'Model - Absolute - 26 areas'!$C25,INDIRECT(AN$5))</f>
        <v>404.50937446470482</v>
      </c>
      <c r="AO25" s="145">
        <f ca="1">SUMIF('Model - Absolute - 66 areas'!$C:$C,'Model - Absolute - 26 areas'!$C25,INDIRECT(AO$5))</f>
        <v>434.80629462649819</v>
      </c>
      <c r="AP25" s="143">
        <f ca="1">SUMIF('Model - Absolute - 66 areas'!$C:$C,'Model - Absolute - 26 areas'!$C25,INDIRECT(AP$5))</f>
        <v>353.81065813134393</v>
      </c>
      <c r="AQ25" s="144">
        <f ca="1">SUMIF('Model - Absolute - 66 areas'!$C:$C,'Model - Absolute - 26 areas'!$C25,INDIRECT(AQ$5))</f>
        <v>407.25126753507118</v>
      </c>
      <c r="AR25" s="145">
        <f ca="1">SUMIF('Model - Absolute - 66 areas'!$C:$C,'Model - Absolute - 26 areas'!$C25,INDIRECT(AR$5))</f>
        <v>440.05761964206278</v>
      </c>
      <c r="AS25" s="143">
        <f ca="1">SUMIF('Model - Absolute - 66 areas'!$C:$C,'Model - Absolute - 26 areas'!$C25,INDIRECT(AS$5))</f>
        <v>352.59503092060908</v>
      </c>
      <c r="AT25" s="144">
        <f ca="1">SUMIF('Model - Absolute - 66 areas'!$C:$C,'Model - Absolute - 26 areas'!$C25,INDIRECT(AT$5))</f>
        <v>409.38730608414062</v>
      </c>
      <c r="AU25" s="145">
        <f ca="1">SUMIF('Model - Absolute - 66 areas'!$C:$C,'Model - Absolute - 26 areas'!$C25,INDIRECT(AU$5))</f>
        <v>444.81201802729089</v>
      </c>
      <c r="AV25" s="143">
        <f ca="1">SUMIF('Model - Absolute - 66 areas'!$C:$C,'Model - Absolute - 26 areas'!$C25,INDIRECT(AV$5))</f>
        <v>351.38358037748316</v>
      </c>
      <c r="AW25" s="144">
        <f ca="1">SUMIF('Model - Absolute - 66 areas'!$C:$C,'Model - Absolute - 26 areas'!$C25,INDIRECT(AW$5))</f>
        <v>411.48956884402935</v>
      </c>
      <c r="AX25" s="145">
        <f ca="1">SUMIF('Model - Absolute - 66 areas'!$C:$C,'Model - Absolute - 26 areas'!$C25,INDIRECT(AX$5))</f>
        <v>449.56864139364444</v>
      </c>
      <c r="AY25" s="128">
        <f t="shared" ca="1" si="7"/>
        <v>76.647964151892197</v>
      </c>
      <c r="AZ25" s="68">
        <f t="shared" ca="1" si="29"/>
        <v>68.521281398306712</v>
      </c>
      <c r="BA25" s="176">
        <f t="shared" ca="1" si="30"/>
        <v>75.246285261984724</v>
      </c>
      <c r="BB25" s="144">
        <f t="shared" ca="1" si="31"/>
        <v>73.828601080892781</v>
      </c>
      <c r="BC25" s="145">
        <f t="shared" ca="1" si="32"/>
        <v>75.009608580564489</v>
      </c>
      <c r="BD25" s="143">
        <f t="shared" ca="1" si="33"/>
        <v>74.554573420736688</v>
      </c>
      <c r="BE25" s="144">
        <f t="shared" ca="1" si="34"/>
        <v>75.234524084703324</v>
      </c>
      <c r="BF25" s="145">
        <f t="shared" ca="1" si="35"/>
        <v>76.843450512893014</v>
      </c>
      <c r="BG25" s="143">
        <f t="shared" ca="1" si="36"/>
        <v>73.788021360225017</v>
      </c>
      <c r="BH25" s="144">
        <f t="shared" ca="1" si="37"/>
        <v>77.123580705387525</v>
      </c>
      <c r="BI25" s="145">
        <f t="shared" ca="1" si="38"/>
        <v>79.190718715038258</v>
      </c>
      <c r="BJ25" s="143">
        <f t="shared" ca="1" si="39"/>
        <v>72.620080095765886</v>
      </c>
      <c r="BK25" s="144">
        <f t="shared" ca="1" si="40"/>
        <v>76.707432636223928</v>
      </c>
      <c r="BL25" s="145">
        <f t="shared" ca="1" si="41"/>
        <v>79.154694765717167</v>
      </c>
      <c r="BM25" s="143">
        <f t="shared" ca="1" si="42"/>
        <v>71.42490337910094</v>
      </c>
      <c r="BN25" s="144">
        <f t="shared" ca="1" si="43"/>
        <v>76.228463248623186</v>
      </c>
      <c r="BO25" s="145">
        <f t="shared" ca="1" si="44"/>
        <v>79.051210978407113</v>
      </c>
      <c r="BP25" s="143">
        <f t="shared" ca="1" si="45"/>
        <v>70.167717744384149</v>
      </c>
      <c r="BQ25" s="144">
        <f t="shared" ca="1" si="46"/>
        <v>75.648680308711562</v>
      </c>
      <c r="BR25" s="145">
        <f t="shared" ca="1" si="47"/>
        <v>78.839679539470339</v>
      </c>
      <c r="BS25" s="143">
        <f t="shared" ca="1" si="48"/>
        <v>68.876518452410778</v>
      </c>
      <c r="BT25" s="144">
        <f t="shared" ca="1" si="49"/>
        <v>74.9969615728983</v>
      </c>
      <c r="BU25" s="145">
        <f t="shared" ca="1" si="50"/>
        <v>78.548752930785568</v>
      </c>
      <c r="BV25" s="143">
        <f t="shared" ca="1" si="51"/>
        <v>67.530162358595845</v>
      </c>
      <c r="BW25" s="144">
        <f t="shared" ca="1" si="52"/>
        <v>74.249390062424396</v>
      </c>
      <c r="BX25" s="145">
        <f t="shared" ca="1" si="53"/>
        <v>78.152099148222518</v>
      </c>
      <c r="BY25" s="143">
        <f t="shared" ca="1" si="8"/>
        <v>65.998668716079038</v>
      </c>
      <c r="BZ25" s="144">
        <f t="shared" ca="1" si="9"/>
        <v>73.255197877826745</v>
      </c>
      <c r="CA25" s="145">
        <f t="shared" ca="1" si="10"/>
        <v>77.51148754859409</v>
      </c>
      <c r="CB25" s="143">
        <f t="shared" ca="1" si="11"/>
        <v>64.289309436336865</v>
      </c>
      <c r="CC25" s="144">
        <f t="shared" ca="1" si="12"/>
        <v>72.025194203278559</v>
      </c>
      <c r="CD25" s="145">
        <f t="shared" ca="1" si="13"/>
        <v>76.611141347446321</v>
      </c>
      <c r="CE25" s="143">
        <f t="shared" ca="1" si="14"/>
        <v>62.48748350782914</v>
      </c>
      <c r="CF25" s="144">
        <f t="shared" ca="1" si="15"/>
        <v>70.65073724403311</v>
      </c>
      <c r="CG25" s="145">
        <f t="shared" ca="1" si="16"/>
        <v>75.544710508170056</v>
      </c>
      <c r="CH25" s="143">
        <f t="shared" ca="1" si="17"/>
        <v>60.622187673491553</v>
      </c>
      <c r="CI25" s="144">
        <f t="shared" ca="1" si="18"/>
        <v>69.162412499900498</v>
      </c>
      <c r="CJ25" s="145">
        <f t="shared" ca="1" si="19"/>
        <v>74.342534944477705</v>
      </c>
      <c r="CK25" s="143">
        <f t="shared" ca="1" si="20"/>
        <v>58.639255869307355</v>
      </c>
      <c r="CL25" s="144">
        <f t="shared" ca="1" si="21"/>
        <v>67.496302701044002</v>
      </c>
      <c r="CM25" s="145">
        <f t="shared" ca="1" si="22"/>
        <v>72.9335048630725</v>
      </c>
      <c r="CN25" s="143">
        <f t="shared" ca="1" si="23"/>
        <v>56.450303205793837</v>
      </c>
      <c r="CO25" s="144">
        <f t="shared" ca="1" si="24"/>
        <v>65.542720487902642</v>
      </c>
      <c r="CP25" s="145">
        <f t="shared" ca="1" si="25"/>
        <v>71.214200669990063</v>
      </c>
      <c r="CQ25" s="143">
        <f t="shared" ca="1" si="26"/>
        <v>54.169207646330925</v>
      </c>
      <c r="CR25" s="144">
        <f t="shared" ca="1" si="27"/>
        <v>63.435132270738769</v>
      </c>
      <c r="CS25" s="145">
        <f t="shared" ca="1" si="28"/>
        <v>69.305392872283875</v>
      </c>
    </row>
    <row r="26" spans="2:97" x14ac:dyDescent="0.25">
      <c r="B26" s="65"/>
      <c r="C26" s="66" t="s">
        <v>7</v>
      </c>
      <c r="D26" s="128">
        <f ca="1">SUMIF('Model - Absolute - 66 areas'!$C:$C,'Model - Absolute - 26 areas'!$C26,INDIRECT(D$5))</f>
        <v>512.17682012816192</v>
      </c>
      <c r="E26" s="68">
        <f ca="1">SUMIF('Model - Absolute - 66 areas'!$C:$C,'Model - Absolute - 26 areas'!$C26,INDIRECT(E$5))</f>
        <v>493.83840357452635</v>
      </c>
      <c r="F26" s="176">
        <f ca="1">SUMIF('Model - Absolute - 66 areas'!$C:$C,'Model - Absolute - 26 areas'!$C26,INDIRECT(F$5))</f>
        <v>513.65206769431393</v>
      </c>
      <c r="G26" s="144">
        <f ca="1">SUMIF('Model - Absolute - 66 areas'!$C:$C,'Model - Absolute - 26 areas'!$C26,INDIRECT(G$5))</f>
        <v>503.62773093152259</v>
      </c>
      <c r="H26" s="145">
        <f ca="1">SUMIF('Model - Absolute - 66 areas'!$C:$C,'Model - Absolute - 26 areas'!$C26,INDIRECT(H$5))</f>
        <v>511.5306809320744</v>
      </c>
      <c r="I26" s="143">
        <f ca="1">SUMIF('Model - Absolute - 66 areas'!$C:$C,'Model - Absolute - 26 areas'!$C26,INDIRECT(I$5))</f>
        <v>515.68047517954949</v>
      </c>
      <c r="J26" s="144">
        <f ca="1">SUMIF('Model - Absolute - 66 areas'!$C:$C,'Model - Absolute - 26 areas'!$C26,INDIRECT(J$5))</f>
        <v>519.906128384672</v>
      </c>
      <c r="K26" s="145">
        <f ca="1">SUMIF('Model - Absolute - 66 areas'!$C:$C,'Model - Absolute - 26 areas'!$C26,INDIRECT(K$5))</f>
        <v>530.81233429438362</v>
      </c>
      <c r="L26" s="143">
        <f ca="1">SUMIF('Model - Absolute - 66 areas'!$C:$C,'Model - Absolute - 26 areas'!$C26,INDIRECT(L$5))</f>
        <v>517.71689282805494</v>
      </c>
      <c r="M26" s="144">
        <f ca="1">SUMIF('Model - Absolute - 66 areas'!$C:$C,'Model - Absolute - 26 areas'!$C26,INDIRECT(M$5))</f>
        <v>540.49957394624016</v>
      </c>
      <c r="N26" s="145">
        <f ca="1">SUMIF('Model - Absolute - 66 areas'!$C:$C,'Model - Absolute - 26 areas'!$C26,INDIRECT(N$5))</f>
        <v>554.70929395973769</v>
      </c>
      <c r="O26" s="143">
        <f ca="1">SUMIF('Model - Absolute - 66 areas'!$C:$C,'Model - Absolute - 26 areas'!$C26,INDIRECT(O$5))</f>
        <v>517.36230617006049</v>
      </c>
      <c r="P26" s="144">
        <f ca="1">SUMIF('Model - Absolute - 66 areas'!$C:$C,'Model - Absolute - 26 areas'!$C26,INDIRECT(P$5))</f>
        <v>545.63247647115338</v>
      </c>
      <c r="Q26" s="145">
        <f ca="1">SUMIF('Model - Absolute - 66 areas'!$C:$C,'Model - Absolute - 26 areas'!$C26,INDIRECT(Q$5))</f>
        <v>562.74045352812266</v>
      </c>
      <c r="R26" s="143">
        <f ca="1">SUMIF('Model - Absolute - 66 areas'!$C:$C,'Model - Absolute - 26 areas'!$C26,INDIRECT(R$5))</f>
        <v>517.00796237008331</v>
      </c>
      <c r="S26" s="144">
        <f ca="1">SUMIF('Model - Absolute - 66 areas'!$C:$C,'Model - Absolute - 26 areas'!$C26,INDIRECT(S$5))</f>
        <v>550.69666128884069</v>
      </c>
      <c r="T26" s="145">
        <f ca="1">SUMIF('Model - Absolute - 66 areas'!$C:$C,'Model - Absolute - 26 areas'!$C26,INDIRECT(T$5))</f>
        <v>570.7661457939837</v>
      </c>
      <c r="U26" s="143">
        <f ca="1">SUMIF('Model - Absolute - 66 areas'!$C:$C,'Model - Absolute - 26 areas'!$C26,INDIRECT(U$5))</f>
        <v>516.65386126178873</v>
      </c>
      <c r="V26" s="144">
        <f ca="1">SUMIF('Model - Absolute - 66 areas'!$C:$C,'Model - Absolute - 26 areas'!$C26,INDIRECT(V$5))</f>
        <v>555.69232421422168</v>
      </c>
      <c r="W26" s="145">
        <f ca="1">SUMIF('Model - Absolute - 66 areas'!$C:$C,'Model - Absolute - 26 areas'!$C26,INDIRECT(W$5))</f>
        <v>578.78597372442516</v>
      </c>
      <c r="X26" s="143">
        <f ca="1">SUMIF('Model - Absolute - 66 areas'!$C:$C,'Model - Absolute - 26 areas'!$C26,INDIRECT(X$5))</f>
        <v>516.30000267895605</v>
      </c>
      <c r="Y26" s="144">
        <f ca="1">SUMIF('Model - Absolute - 66 areas'!$C:$C,'Model - Absolute - 26 areas'!$C26,INDIRECT(Y$5))</f>
        <v>560.61966476896089</v>
      </c>
      <c r="Z26" s="145">
        <f ca="1">SUMIF('Model - Absolute - 66 areas'!$C:$C,'Model - Absolute - 26 areas'!$C26,INDIRECT(Z$5))</f>
        <v>586.79954065960828</v>
      </c>
      <c r="AA26" s="143">
        <f ca="1">SUMIF('Model - Absolute - 66 areas'!$C:$C,'Model - Absolute - 26 areas'!$C26,INDIRECT(AA$5))</f>
        <v>515.94638645547855</v>
      </c>
      <c r="AB26" s="144">
        <f ca="1">SUMIF('Model - Absolute - 66 areas'!$C:$C,'Model - Absolute - 26 areas'!$C26,INDIRECT(AB$5))</f>
        <v>565.47888614459112</v>
      </c>
      <c r="AC26" s="145">
        <f ca="1">SUMIF('Model - Absolute - 66 areas'!$C:$C,'Model - Absolute - 26 areas'!$C26,INDIRECT(AC$5))</f>
        <v>594.80645035109103</v>
      </c>
      <c r="AD26" s="143">
        <f ca="1">SUMIF('Model - Absolute - 66 areas'!$C:$C,'Model - Absolute - 26 areas'!$C26,INDIRECT(AD$5))</f>
        <v>514.69051828251679</v>
      </c>
      <c r="AE26" s="144">
        <f ca="1">SUMIF('Model - Absolute - 66 areas'!$C:$C,'Model - Absolute - 26 areas'!$C26,INDIRECT(AE$5))</f>
        <v>569.01626325321524</v>
      </c>
      <c r="AF26" s="145">
        <f ca="1">SUMIF('Model - Absolute - 66 areas'!$C:$C,'Model - Absolute - 26 areas'!$C26,INDIRECT(AF$5))</f>
        <v>601.79374989765245</v>
      </c>
      <c r="AG26" s="143">
        <f ca="1">SUMIF('Model - Absolute - 66 areas'!$C:$C,'Model - Absolute - 26 areas'!$C26,INDIRECT(AG$5))</f>
        <v>513.43770702575671</v>
      </c>
      <c r="AH26" s="144">
        <f ca="1">SUMIF('Model - Absolute - 66 areas'!$C:$C,'Model - Absolute - 26 areas'!$C26,INDIRECT(AH$5))</f>
        <v>572.48906720345701</v>
      </c>
      <c r="AI26" s="145">
        <f ca="1">SUMIF('Model - Absolute - 66 areas'!$C:$C,'Model - Absolute - 26 areas'!$C26,INDIRECT(AI$5))</f>
        <v>608.77093439632438</v>
      </c>
      <c r="AJ26" s="143">
        <f ca="1">SUMIF('Model - Absolute - 66 areas'!$C:$C,'Model - Absolute - 26 areas'!$C26,INDIRECT(AJ$5))</f>
        <v>512.18794524434009</v>
      </c>
      <c r="AK26" s="144">
        <f ca="1">SUMIF('Model - Absolute - 66 areas'!$C:$C,'Model - Absolute - 26 areas'!$C26,INDIRECT(AK$5))</f>
        <v>575.89763448462918</v>
      </c>
      <c r="AL26" s="145">
        <f ca="1">SUMIF('Model - Absolute - 66 areas'!$C:$C,'Model - Absolute - 26 areas'!$C26,INDIRECT(AL$5))</f>
        <v>615.73767035471928</v>
      </c>
      <c r="AM26" s="143">
        <f ca="1">SUMIF('Model - Absolute - 66 areas'!$C:$C,'Model - Absolute - 26 areas'!$C26,INDIRECT(AM$5))</f>
        <v>510.94122551552096</v>
      </c>
      <c r="AN26" s="144">
        <f ca="1">SUMIF('Model - Absolute - 66 areas'!$C:$C,'Model - Absolute - 26 areas'!$C26,INDIRECT(AN$5))</f>
        <v>579.24230387599493</v>
      </c>
      <c r="AO26" s="145">
        <f ca="1">SUMIF('Model - Absolute - 66 areas'!$C:$C,'Model - Absolute - 26 areas'!$C26,INDIRECT(AO$5))</f>
        <v>622.6936252850852</v>
      </c>
      <c r="AP26" s="143">
        <f ca="1">SUMIF('Model - Absolute - 66 areas'!$C:$C,'Model - Absolute - 26 areas'!$C26,INDIRECT(AP$5))</f>
        <v>509.69754043462092</v>
      </c>
      <c r="AQ26" s="144">
        <f ca="1">SUMIF('Model - Absolute - 66 areas'!$C:$C,'Model - Absolute - 26 areas'!$C26,INDIRECT(AQ$5))</f>
        <v>582.52341640232919</v>
      </c>
      <c r="AR26" s="145">
        <f ca="1">SUMIF('Model - Absolute - 66 areas'!$C:$C,'Model - Absolute - 26 areas'!$C26,INDIRECT(AR$5))</f>
        <v>629.63846773845842</v>
      </c>
      <c r="AS26" s="143">
        <f ca="1">SUMIF('Model - Absolute - 66 areas'!$C:$C,'Model - Absolute - 26 areas'!$C26,INDIRECT(AS$5))</f>
        <v>507.55499571067031</v>
      </c>
      <c r="AT26" s="144">
        <f ca="1">SUMIF('Model - Absolute - 66 areas'!$C:$C,'Model - Absolute - 26 areas'!$C26,INDIRECT(AT$5))</f>
        <v>584.79685962168458</v>
      </c>
      <c r="AU26" s="145">
        <f ca="1">SUMIF('Model - Absolute - 66 areas'!$C:$C,'Model - Absolute - 26 areas'!$C26,INDIRECT(AU$5))</f>
        <v>635.44118174411915</v>
      </c>
      <c r="AV26" s="143">
        <f ca="1">SUMIF('Model - Absolute - 66 areas'!$C:$C,'Model - Absolute - 26 areas'!$C26,INDIRECT(AV$5))</f>
        <v>505.42145730425108</v>
      </c>
      <c r="AW26" s="144">
        <f ca="1">SUMIF('Model - Absolute - 66 areas'!$C:$C,'Model - Absolute - 26 areas'!$C26,INDIRECT(AW$5))</f>
        <v>587.01500974344799</v>
      </c>
      <c r="AX26" s="145">
        <f ca="1">SUMIF('Model - Absolute - 66 areas'!$C:$C,'Model - Absolute - 26 areas'!$C26,INDIRECT(AX$5))</f>
        <v>641.22728160319934</v>
      </c>
      <c r="AY26" s="128">
        <f t="shared" ca="1" si="7"/>
        <v>110.58397337637605</v>
      </c>
      <c r="AZ26" s="68">
        <f t="shared" ca="1" si="29"/>
        <v>98.834831745140818</v>
      </c>
      <c r="BA26" s="176">
        <f t="shared" ca="1" si="30"/>
        <v>108.58293609590041</v>
      </c>
      <c r="BB26" s="144">
        <f t="shared" ca="1" si="31"/>
        <v>106.46385201822135</v>
      </c>
      <c r="BC26" s="145">
        <f t="shared" ca="1" si="32"/>
        <v>108.13448778287614</v>
      </c>
      <c r="BD26" s="143">
        <f t="shared" ca="1" si="33"/>
        <v>107.58295048209659</v>
      </c>
      <c r="BE26" s="144">
        <f t="shared" ca="1" si="34"/>
        <v>108.46452010011039</v>
      </c>
      <c r="BF26" s="145">
        <f t="shared" ca="1" si="35"/>
        <v>110.73980851378074</v>
      </c>
      <c r="BG26" s="143">
        <f t="shared" ca="1" si="36"/>
        <v>106.47500539681306</v>
      </c>
      <c r="BH26" s="144">
        <f t="shared" ca="1" si="37"/>
        <v>111.16055096933952</v>
      </c>
      <c r="BI26" s="145">
        <f t="shared" ca="1" si="38"/>
        <v>114.0829590191515</v>
      </c>
      <c r="BJ26" s="143">
        <f t="shared" ca="1" si="39"/>
        <v>104.78853066084898</v>
      </c>
      <c r="BK26" s="144">
        <f t="shared" ca="1" si="40"/>
        <v>110.51447855472152</v>
      </c>
      <c r="BL26" s="145">
        <f t="shared" ca="1" si="41"/>
        <v>113.97959334371822</v>
      </c>
      <c r="BM26" s="143">
        <f t="shared" ca="1" si="42"/>
        <v>103.06279354302954</v>
      </c>
      <c r="BN26" s="144">
        <f t="shared" ca="1" si="43"/>
        <v>109.77845688693725</v>
      </c>
      <c r="BO26" s="145">
        <f t="shared" ca="1" si="44"/>
        <v>113.77920211450876</v>
      </c>
      <c r="BP26" s="143">
        <f t="shared" ca="1" si="45"/>
        <v>101.24761940801719</v>
      </c>
      <c r="BQ26" s="144">
        <f t="shared" ca="1" si="46"/>
        <v>108.89790857769233</v>
      </c>
      <c r="BR26" s="145">
        <f t="shared" ca="1" si="47"/>
        <v>113.42352468484937</v>
      </c>
      <c r="BS26" s="143">
        <f t="shared" ca="1" si="48"/>
        <v>99.383406171214915</v>
      </c>
      <c r="BT26" s="144">
        <f t="shared" ca="1" si="49"/>
        <v>107.91456820105674</v>
      </c>
      <c r="BU26" s="145">
        <f t="shared" ca="1" si="50"/>
        <v>112.95397402257885</v>
      </c>
      <c r="BV26" s="143">
        <f t="shared" ca="1" si="51"/>
        <v>97.439647890845492</v>
      </c>
      <c r="BW26" s="144">
        <f t="shared" ca="1" si="52"/>
        <v>106.79416505689801</v>
      </c>
      <c r="BX26" s="145">
        <f t="shared" ca="1" si="53"/>
        <v>112.3328559069484</v>
      </c>
      <c r="BY26" s="143">
        <f t="shared" ca="1" si="8"/>
        <v>95.199316489440875</v>
      </c>
      <c r="BZ26" s="144">
        <f t="shared" ca="1" si="9"/>
        <v>105.24763408085093</v>
      </c>
      <c r="CA26" s="145">
        <f t="shared" ca="1" si="10"/>
        <v>111.31029545492231</v>
      </c>
      <c r="CB26" s="143">
        <f t="shared" ca="1" si="11"/>
        <v>92.703932786351345</v>
      </c>
      <c r="CC26" s="144">
        <f t="shared" ca="1" si="12"/>
        <v>103.36597269878328</v>
      </c>
      <c r="CD26" s="145">
        <f t="shared" ca="1" si="13"/>
        <v>109.91685848606765</v>
      </c>
      <c r="CE26" s="143">
        <f t="shared" ca="1" si="14"/>
        <v>90.076846977609293</v>
      </c>
      <c r="CF26" s="144">
        <f t="shared" ca="1" si="15"/>
        <v>101.28126516427878</v>
      </c>
      <c r="CG26" s="145">
        <f t="shared" ca="1" si="16"/>
        <v>108.28780416616918</v>
      </c>
      <c r="CH26" s="143">
        <f t="shared" ca="1" si="17"/>
        <v>87.359972433451063</v>
      </c>
      <c r="CI26" s="144">
        <f t="shared" ca="1" si="18"/>
        <v>99.037989443579235</v>
      </c>
      <c r="CJ26" s="145">
        <f t="shared" ca="1" si="19"/>
        <v>106.46723189052646</v>
      </c>
      <c r="CK26" s="143">
        <f t="shared" ca="1" si="20"/>
        <v>84.475365008385495</v>
      </c>
      <c r="CL26" s="144">
        <f t="shared" ca="1" si="21"/>
        <v>96.545253454740831</v>
      </c>
      <c r="CM26" s="145">
        <f t="shared" ca="1" si="22"/>
        <v>104.35392593845445</v>
      </c>
      <c r="CN26" s="143">
        <f t="shared" ca="1" si="23"/>
        <v>81.259322704221503</v>
      </c>
      <c r="CO26" s="144">
        <f t="shared" ca="1" si="24"/>
        <v>93.625709793037856</v>
      </c>
      <c r="CP26" s="145">
        <f t="shared" ca="1" si="25"/>
        <v>101.73384260477629</v>
      </c>
      <c r="CQ26" s="143">
        <f t="shared" ca="1" si="26"/>
        <v>77.915649445581138</v>
      </c>
      <c r="CR26" s="144">
        <f t="shared" ca="1" si="27"/>
        <v>90.494091727751794</v>
      </c>
      <c r="CS26" s="145">
        <f t="shared" ca="1" si="28"/>
        <v>98.851442427506896</v>
      </c>
    </row>
    <row r="27" spans="2:97" x14ac:dyDescent="0.25">
      <c r="B27" s="65"/>
      <c r="C27" s="66" t="s">
        <v>59</v>
      </c>
      <c r="D27" s="128">
        <f ca="1">SUMIF('Model - Absolute - 66 areas'!$C:$C,'Model - Absolute - 26 areas'!$C27,INDIRECT(D$5))</f>
        <v>464.90963622028852</v>
      </c>
      <c r="E27" s="68">
        <f ca="1">SUMIF('Model - Absolute - 66 areas'!$C:$C,'Model - Absolute - 26 areas'!$C27,INDIRECT(E$5))</f>
        <v>448.64328669500208</v>
      </c>
      <c r="F27" s="176">
        <f ca="1">SUMIF('Model - Absolute - 66 areas'!$C:$C,'Model - Absolute - 26 areas'!$C27,INDIRECT(F$5))</f>
        <v>466.95215689749296</v>
      </c>
      <c r="G27" s="144">
        <f ca="1">SUMIF('Model - Absolute - 66 areas'!$C:$C,'Model - Absolute - 26 areas'!$C27,INDIRECT(G$5))</f>
        <v>457.92501681890087</v>
      </c>
      <c r="H27" s="145">
        <f ca="1">SUMIF('Model - Absolute - 66 areas'!$C:$C,'Model - Absolute - 26 areas'!$C27,INDIRECT(H$5))</f>
        <v>464.73877014610264</v>
      </c>
      <c r="I27" s="143">
        <f ca="1">SUMIF('Model - Absolute - 66 areas'!$C:$C,'Model - Absolute - 26 areas'!$C27,INDIRECT(I$5))</f>
        <v>469.16529640464279</v>
      </c>
      <c r="J27" s="144">
        <f ca="1">SUMIF('Model - Absolute - 66 areas'!$C:$C,'Model - Absolute - 26 areas'!$C27,INDIRECT(J$5))</f>
        <v>473.12819487741842</v>
      </c>
      <c r="K27" s="145">
        <f ca="1">SUMIF('Model - Absolute - 66 areas'!$C:$C,'Model - Absolute - 26 areas'!$C27,INDIRECT(K$5))</f>
        <v>482.53859573978491</v>
      </c>
      <c r="L27" s="143">
        <f ca="1">SUMIF('Model - Absolute - 66 areas'!$C:$C,'Model - Absolute - 26 areas'!$C27,INDIRECT(L$5))</f>
        <v>471.38962742506521</v>
      </c>
      <c r="M27" s="144">
        <f ca="1">SUMIF('Model - Absolute - 66 areas'!$C:$C,'Model - Absolute - 26 areas'!$C27,INDIRECT(M$5))</f>
        <v>492.28788120749147</v>
      </c>
      <c r="N27" s="145">
        <f ca="1">SUMIF('Model - Absolute - 66 areas'!$C:$C,'Model - Absolute - 26 areas'!$C27,INDIRECT(N$5))</f>
        <v>504.55826119541541</v>
      </c>
      <c r="O27" s="143">
        <f ca="1">SUMIF('Model - Absolute - 66 areas'!$C:$C,'Model - Absolute - 26 areas'!$C27,INDIRECT(O$5))</f>
        <v>470.17978695948682</v>
      </c>
      <c r="P27" s="144">
        <f ca="1">SUMIF('Model - Absolute - 66 areas'!$C:$C,'Model - Absolute - 26 areas'!$C27,INDIRECT(P$5))</f>
        <v>496.09798056014506</v>
      </c>
      <c r="Q27" s="145">
        <f ca="1">SUMIF('Model - Absolute - 66 areas'!$C:$C,'Model - Absolute - 26 areas'!$C27,INDIRECT(Q$5))</f>
        <v>511.12556116916119</v>
      </c>
      <c r="R27" s="143">
        <f ca="1">SUMIF('Model - Absolute - 66 areas'!$C:$C,'Model - Absolute - 26 areas'!$C27,INDIRECT(R$5))</f>
        <v>468.97306180409504</v>
      </c>
      <c r="S27" s="144">
        <f ca="1">SUMIF('Model - Absolute - 66 areas'!$C:$C,'Model - Absolute - 26 areas'!$C27,INDIRECT(S$5))</f>
        <v>499.83096157566229</v>
      </c>
      <c r="T27" s="145">
        <f ca="1">SUMIF('Model - Absolute - 66 areas'!$C:$C,'Model - Absolute - 26 areas'!$C27,INDIRECT(T$5))</f>
        <v>517.66792543011206</v>
      </c>
      <c r="U27" s="143">
        <f ca="1">SUMIF('Model - Absolute - 66 areas'!$C:$C,'Model - Absolute - 26 areas'!$C27,INDIRECT(U$5))</f>
        <v>467.76944390946448</v>
      </c>
      <c r="V27" s="144">
        <f ca="1">SUMIF('Model - Absolute - 66 areas'!$C:$C,'Model - Absolute - 26 areas'!$C27,INDIRECT(V$5))</f>
        <v>503.48736729229847</v>
      </c>
      <c r="W27" s="145">
        <f ca="1">SUMIF('Model - Absolute - 66 areas'!$C:$C,'Model - Absolute - 26 areas'!$C27,INDIRECT(W$5))</f>
        <v>524.18505988684524</v>
      </c>
      <c r="X27" s="143">
        <f ca="1">SUMIF('Model - Absolute - 66 areas'!$C:$C,'Model - Absolute - 26 areas'!$C27,INDIRECT(X$5))</f>
        <v>466.56892524704267</v>
      </c>
      <c r="Y27" s="144">
        <f ca="1">SUMIF('Model - Absolute - 66 areas'!$C:$C,'Model - Absolute - 26 areas'!$C27,INDIRECT(Y$5))</f>
        <v>507.06774163248491</v>
      </c>
      <c r="Z27" s="145">
        <f ca="1">SUMIF('Model - Absolute - 66 areas'!$C:$C,'Model - Absolute - 26 areas'!$C27,INDIRECT(Z$5))</f>
        <v>530.67667271064738</v>
      </c>
      <c r="AA27" s="143">
        <f ca="1">SUMIF('Model - Absolute - 66 areas'!$C:$C,'Model - Absolute - 26 areas'!$C27,INDIRECT(AA$5))</f>
        <v>465.37149780909544</v>
      </c>
      <c r="AB27" s="144">
        <f ca="1">SUMIF('Model - Absolute - 66 areas'!$C:$C,'Model - Absolute - 26 areas'!$C27,INDIRECT(AB$5))</f>
        <v>510.57262934929349</v>
      </c>
      <c r="AC27" s="145">
        <f ca="1">SUMIF('Model - Absolute - 66 areas'!$C:$C,'Model - Absolute - 26 areas'!$C27,INDIRECT(AC$5))</f>
        <v>537.14247436052472</v>
      </c>
      <c r="AD27" s="143">
        <f ca="1">SUMIF('Model - Absolute - 66 areas'!$C:$C,'Model - Absolute - 26 areas'!$C27,INDIRECT(AD$5))</f>
        <v>463.32018332881398</v>
      </c>
      <c r="AE27" s="144">
        <f ca="1">SUMIF('Model - Absolute - 66 areas'!$C:$C,'Model - Absolute - 26 areas'!$C27,INDIRECT(AE$5))</f>
        <v>513.07414660800259</v>
      </c>
      <c r="AF27" s="145">
        <f ca="1">SUMIF('Model - Absolute - 66 areas'!$C:$C,'Model - Absolute - 26 areas'!$C27,INDIRECT(AF$5))</f>
        <v>542.68615276065384</v>
      </c>
      <c r="AG27" s="143">
        <f ca="1">SUMIF('Model - Absolute - 66 areas'!$C:$C,'Model - Absolute - 26 areas'!$C27,INDIRECT(AG$5))</f>
        <v>461.27805979040454</v>
      </c>
      <c r="AH27" s="144">
        <f ca="1">SUMIF('Model - Absolute - 66 areas'!$C:$C,'Model - Absolute - 26 areas'!$C27,INDIRECT(AH$5))</f>
        <v>515.50991831260046</v>
      </c>
      <c r="AI27" s="145">
        <f ca="1">SUMIF('Model - Absolute - 66 areas'!$C:$C,'Model - Absolute - 26 areas'!$C27,INDIRECT(AI$5))</f>
        <v>548.20404277595753</v>
      </c>
      <c r="AJ27" s="143">
        <f ca="1">SUMIF('Model - Absolute - 66 areas'!$C:$C,'Model - Absolute - 26 areas'!$C27,INDIRECT(AJ$5))</f>
        <v>459.24508528734088</v>
      </c>
      <c r="AK27" s="144">
        <f ca="1">SUMIF('Model - Absolute - 66 areas'!$C:$C,'Model - Absolute - 26 areas'!$C27,INDIRECT(AK$5))</f>
        <v>517.88049921848085</v>
      </c>
      <c r="AL27" s="145">
        <f ca="1">SUMIF('Model - Absolute - 66 areas'!$C:$C,'Model - Absolute - 26 areas'!$C27,INDIRECT(AL$5))</f>
        <v>553.69591972908802</v>
      </c>
      <c r="AM27" s="143">
        <f ca="1">SUMIF('Model - Absolute - 66 areas'!$C:$C,'Model - Absolute - 26 areas'!$C27,INDIRECT(AM$5))</f>
        <v>457.22121810765918</v>
      </c>
      <c r="AN27" s="144">
        <f ca="1">SUMIF('Model - Absolute - 66 areas'!$C:$C,'Model - Absolute - 26 areas'!$C27,INDIRECT(AN$5))</f>
        <v>520.18644378963836</v>
      </c>
      <c r="AO27" s="145">
        <f ca="1">SUMIF('Model - Absolute - 66 areas'!$C:$C,'Model - Absolute - 26 areas'!$C27,INDIRECT(AO$5))</f>
        <v>559.16156135285758</v>
      </c>
      <c r="AP27" s="143">
        <f ca="1">SUMIF('Model - Absolute - 66 areas'!$C:$C,'Model - Absolute - 26 areas'!$C27,INDIRECT(AP$5))</f>
        <v>455.20641673303749</v>
      </c>
      <c r="AQ27" s="144">
        <f ca="1">SUMIF('Model - Absolute - 66 areas'!$C:$C,'Model - Absolute - 26 areas'!$C27,INDIRECT(AQ$5))</f>
        <v>522.42830615271396</v>
      </c>
      <c r="AR27" s="145">
        <f ca="1">SUMIF('Model - Absolute - 66 areas'!$C:$C,'Model - Absolute - 26 areas'!$C27,INDIRECT(AR$5))</f>
        <v>564.60074780884111</v>
      </c>
      <c r="AS27" s="143">
        <f ca="1">SUMIF('Model - Absolute - 66 areas'!$C:$C,'Model - Absolute - 26 areas'!$C27,INDIRECT(AS$5))</f>
        <v>452.3194595710022</v>
      </c>
      <c r="AT27" s="144">
        <f ca="1">SUMIF('Model - Absolute - 66 areas'!$C:$C,'Model - Absolute - 26 areas'!$C27,INDIRECT(AT$5))</f>
        <v>523.65740430170513</v>
      </c>
      <c r="AU27" s="145">
        <f ca="1">SUMIF('Model - Absolute - 66 areas'!$C:$C,'Model - Absolute - 26 areas'!$C27,INDIRECT(AU$5))</f>
        <v>569.02390705220523</v>
      </c>
      <c r="AV27" s="143">
        <f ca="1">SUMIF('Model - Absolute - 66 areas'!$C:$C,'Model - Absolute - 26 areas'!$C27,INDIRECT(AV$5))</f>
        <v>449.45129330441432</v>
      </c>
      <c r="AW27" s="144">
        <f ca="1">SUMIF('Model - Absolute - 66 areas'!$C:$C,'Model - Absolute - 26 areas'!$C27,INDIRECT(AW$5))</f>
        <v>524.83235234331448</v>
      </c>
      <c r="AX27" s="145">
        <f ca="1">SUMIF('Model - Absolute - 66 areas'!$C:$C,'Model - Absolute - 26 areas'!$C27,INDIRECT(AX$5))</f>
        <v>573.4192374943018</v>
      </c>
      <c r="AY27" s="128">
        <f t="shared" ca="1" si="7"/>
        <v>100.37852712924484</v>
      </c>
      <c r="AZ27" s="68">
        <f t="shared" ca="1" si="29"/>
        <v>89.789662839366059</v>
      </c>
      <c r="BA27" s="176">
        <f t="shared" ca="1" si="30"/>
        <v>98.710857798820101</v>
      </c>
      <c r="BB27" s="144">
        <f t="shared" ca="1" si="31"/>
        <v>96.802575060501908</v>
      </c>
      <c r="BC27" s="145">
        <f t="shared" ca="1" si="32"/>
        <v>98.242961245301785</v>
      </c>
      <c r="BD27" s="143">
        <f t="shared" ca="1" si="33"/>
        <v>97.87880146799192</v>
      </c>
      <c r="BE27" s="144">
        <f t="shared" ca="1" si="34"/>
        <v>98.705554332764919</v>
      </c>
      <c r="BF27" s="145">
        <f t="shared" ca="1" si="35"/>
        <v>100.66878299609594</v>
      </c>
      <c r="BG27" s="143">
        <f t="shared" ca="1" si="36"/>
        <v>96.947219260923589</v>
      </c>
      <c r="BH27" s="144">
        <f t="shared" ca="1" si="37"/>
        <v>101.24520859658705</v>
      </c>
      <c r="BI27" s="145">
        <f t="shared" ca="1" si="38"/>
        <v>103.76876692264125</v>
      </c>
      <c r="BJ27" s="143">
        <f t="shared" ca="1" si="39"/>
        <v>95.232003635225055</v>
      </c>
      <c r="BK27" s="144">
        <f t="shared" ca="1" si="40"/>
        <v>100.48157321616715</v>
      </c>
      <c r="BL27" s="145">
        <f t="shared" ca="1" si="41"/>
        <v>103.52531659025178</v>
      </c>
      <c r="BM27" s="143">
        <f t="shared" ca="1" si="42"/>
        <v>93.487291035877305</v>
      </c>
      <c r="BN27" s="144">
        <f t="shared" ca="1" si="43"/>
        <v>99.638649592811916</v>
      </c>
      <c r="BO27" s="145">
        <f t="shared" ca="1" si="44"/>
        <v>103.19435367662975</v>
      </c>
      <c r="BP27" s="143">
        <f t="shared" ca="1" si="45"/>
        <v>91.66783833179889</v>
      </c>
      <c r="BQ27" s="144">
        <f t="shared" ca="1" si="46"/>
        <v>98.667408031864454</v>
      </c>
      <c r="BR27" s="145">
        <f t="shared" ca="1" si="47"/>
        <v>102.72349327493005</v>
      </c>
      <c r="BS27" s="143">
        <f t="shared" ca="1" si="48"/>
        <v>89.810592221761411</v>
      </c>
      <c r="BT27" s="144">
        <f t="shared" ca="1" si="49"/>
        <v>97.606273603523121</v>
      </c>
      <c r="BU27" s="145">
        <f t="shared" ca="1" si="50"/>
        <v>102.15079418154883</v>
      </c>
      <c r="BV27" s="143">
        <f t="shared" ca="1" si="51"/>
        <v>87.888269160048765</v>
      </c>
      <c r="BW27" s="144">
        <f t="shared" ca="1" si="52"/>
        <v>96.424780815460352</v>
      </c>
      <c r="BX27" s="145">
        <f t="shared" ca="1" si="53"/>
        <v>101.44265943690917</v>
      </c>
      <c r="BY27" s="143">
        <f t="shared" ca="1" si="8"/>
        <v>85.697643927558232</v>
      </c>
      <c r="BZ27" s="144">
        <f t="shared" ca="1" si="9"/>
        <v>94.900345606666264</v>
      </c>
      <c r="CA27" s="145">
        <f t="shared" ca="1" si="10"/>
        <v>100.37750643531422</v>
      </c>
      <c r="CB27" s="143">
        <f t="shared" ca="1" si="11"/>
        <v>83.286228622244607</v>
      </c>
      <c r="CC27" s="144">
        <f t="shared" ca="1" si="12"/>
        <v>93.078081652369562</v>
      </c>
      <c r="CD27" s="145">
        <f t="shared" ca="1" si="13"/>
        <v>98.98118124027657</v>
      </c>
      <c r="CE27" s="143">
        <f t="shared" ca="1" si="14"/>
        <v>80.7659564359965</v>
      </c>
      <c r="CF27" s="144">
        <f t="shared" ca="1" si="15"/>
        <v>91.077978140498814</v>
      </c>
      <c r="CG27" s="145">
        <f t="shared" ca="1" si="16"/>
        <v>97.376720980363302</v>
      </c>
      <c r="CH27" s="143">
        <f t="shared" ca="1" si="17"/>
        <v>78.175005294538863</v>
      </c>
      <c r="CI27" s="144">
        <f t="shared" ca="1" si="18"/>
        <v>88.940706132817823</v>
      </c>
      <c r="CJ27" s="145">
        <f t="shared" ca="1" si="19"/>
        <v>95.604613889483886</v>
      </c>
      <c r="CK27" s="143">
        <f t="shared" ca="1" si="20"/>
        <v>75.444209863938028</v>
      </c>
      <c r="CL27" s="144">
        <f t="shared" ca="1" si="21"/>
        <v>86.585314528556054</v>
      </c>
      <c r="CM27" s="145">
        <f t="shared" ca="1" si="22"/>
        <v>93.574817360291121</v>
      </c>
      <c r="CN27" s="143">
        <f t="shared" ca="1" si="23"/>
        <v>72.416138627923729</v>
      </c>
      <c r="CO27" s="144">
        <f t="shared" ca="1" si="24"/>
        <v>83.837310955882828</v>
      </c>
      <c r="CP27" s="145">
        <f t="shared" ca="1" si="25"/>
        <v>91.100467299764603</v>
      </c>
      <c r="CQ27" s="143">
        <f t="shared" ca="1" si="26"/>
        <v>69.28730251926973</v>
      </c>
      <c r="CR27" s="144">
        <f t="shared" ca="1" si="27"/>
        <v>80.908028323508745</v>
      </c>
      <c r="CS27" s="145">
        <f t="shared" ca="1" si="28"/>
        <v>88.398170770702379</v>
      </c>
    </row>
    <row r="28" spans="2:97" x14ac:dyDescent="0.25">
      <c r="B28" s="65"/>
      <c r="C28" s="66" t="s">
        <v>68</v>
      </c>
      <c r="D28" s="128">
        <f ca="1">SUMIF('Model - Absolute - 66 areas'!$C:$C,'Model - Absolute - 26 areas'!$C28,INDIRECT(D$5))</f>
        <v>2161.0084660178745</v>
      </c>
      <c r="E28" s="68">
        <f ca="1">SUMIF('Model - Absolute - 66 areas'!$C:$C,'Model - Absolute - 26 areas'!$C28,INDIRECT(E$5))</f>
        <v>2082.7687142929913</v>
      </c>
      <c r="F28" s="176">
        <f ca="1">SUMIF('Model - Absolute - 66 areas'!$C:$C,'Model - Absolute - 26 areas'!$C28,INDIRECT(F$5))</f>
        <v>2164.9393196101109</v>
      </c>
      <c r="G28" s="144">
        <f ca="1">SUMIF('Model - Absolute - 66 areas'!$C:$C,'Model - Absolute - 26 areas'!$C28,INDIRECT(G$5))</f>
        <v>2123.2059142465109</v>
      </c>
      <c r="H28" s="145">
        <f ca="1">SUMIF('Model - Absolute - 66 areas'!$C:$C,'Model - Absolute - 26 areas'!$C28,INDIRECT(H$5))</f>
        <v>2156.7165278632947</v>
      </c>
      <c r="I28" s="143">
        <f ca="1">SUMIF('Model - Absolute - 66 areas'!$C:$C,'Model - Absolute - 26 areas'!$C28,INDIRECT(I$5))</f>
        <v>2172.4684493716904</v>
      </c>
      <c r="J28" s="144">
        <f ca="1">SUMIF('Model - Absolute - 66 areas'!$C:$C,'Model - Absolute - 26 areas'!$C28,INDIRECT(J$5))</f>
        <v>2190.9900519433318</v>
      </c>
      <c r="K28" s="145">
        <f ca="1">SUMIF('Model - Absolute - 66 areas'!$C:$C,'Model - Absolute - 26 areas'!$C28,INDIRECT(K$5))</f>
        <v>2237.2225512863683</v>
      </c>
      <c r="L28" s="143">
        <f ca="1">SUMIF('Model - Absolute - 66 areas'!$C:$C,'Model - Absolute - 26 areas'!$C28,INDIRECT(L$5))</f>
        <v>2180.0533582020657</v>
      </c>
      <c r="M28" s="144">
        <f ca="1">SUMIF('Model - Absolute - 66 areas'!$C:$C,'Model - Absolute - 26 areas'!$C28,INDIRECT(M$5))</f>
        <v>2276.9345416985907</v>
      </c>
      <c r="N28" s="145">
        <f ca="1">SUMIF('Model - Absolute - 66 areas'!$C:$C,'Model - Absolute - 26 areas'!$C28,INDIRECT(N$5))</f>
        <v>2337.1554563335844</v>
      </c>
      <c r="O28" s="143">
        <f ca="1">SUMIF('Model - Absolute - 66 areas'!$C:$C,'Model - Absolute - 26 areas'!$C28,INDIRECT(O$5))</f>
        <v>2180.7287510080059</v>
      </c>
      <c r="P28" s="144">
        <f ca="1">SUMIF('Model - Absolute - 66 areas'!$C:$C,'Model - Absolute - 26 areas'!$C28,INDIRECT(P$5))</f>
        <v>2300.6791443515681</v>
      </c>
      <c r="Q28" s="145">
        <f ca="1">SUMIF('Model - Absolute - 66 areas'!$C:$C,'Model - Absolute - 26 areas'!$C28,INDIRECT(Q$5))</f>
        <v>2374.1524675907049</v>
      </c>
      <c r="R28" s="143">
        <f ca="1">SUMIF('Model - Absolute - 66 areas'!$C:$C,'Model - Absolute - 26 areas'!$C28,INDIRECT(R$5))</f>
        <v>2181.4183897023531</v>
      </c>
      <c r="S28" s="144">
        <f ca="1">SUMIF('Model - Absolute - 66 areas'!$C:$C,'Model - Absolute - 26 areas'!$C28,INDIRECT(S$5))</f>
        <v>2324.1886940618888</v>
      </c>
      <c r="T28" s="145">
        <f ca="1">SUMIF('Model - Absolute - 66 areas'!$C:$C,'Model - Absolute - 26 areas'!$C28,INDIRECT(T$5))</f>
        <v>2411.2367178065988</v>
      </c>
      <c r="U28" s="143">
        <f ca="1">SUMIF('Model - Absolute - 66 areas'!$C:$C,'Model - Absolute - 26 areas'!$C28,INDIRECT(U$5))</f>
        <v>2182.1222911922373</v>
      </c>
      <c r="V28" s="144">
        <f ca="1">SUMIF('Model - Absolute - 66 areas'!$C:$C,'Model - Absolute - 26 areas'!$C28,INDIRECT(V$5))</f>
        <v>2347.4636679686332</v>
      </c>
      <c r="W28" s="145">
        <f ca="1">SUMIF('Model - Absolute - 66 areas'!$C:$C,'Model - Absolute - 26 areas'!$C28,INDIRECT(W$5))</f>
        <v>2448.4073854408948</v>
      </c>
      <c r="X28" s="143">
        <f ca="1">SUMIF('Model - Absolute - 66 areas'!$C:$C,'Model - Absolute - 26 areas'!$C28,INDIRECT(X$5))</f>
        <v>2182.840472538403</v>
      </c>
      <c r="Y28" s="144">
        <f ca="1">SUMIF('Model - Absolute - 66 areas'!$C:$C,'Model - Absolute - 26 areas'!$C28,INDIRECT(Y$5))</f>
        <v>2370.5045524278671</v>
      </c>
      <c r="Z28" s="145">
        <f ca="1">SUMIF('Model - Absolute - 66 areas'!$C:$C,'Model - Absolute - 26 areas'!$C28,INDIRECT(Z$5))</f>
        <v>2485.6636464978569</v>
      </c>
      <c r="AA28" s="143">
        <f ca="1">SUMIF('Model - Absolute - 66 areas'!$C:$C,'Model - Absolute - 26 areas'!$C28,INDIRECT(AA$5))</f>
        <v>2183.5729509556377</v>
      </c>
      <c r="AB28" s="144">
        <f ca="1">SUMIF('Model - Absolute - 66 areas'!$C:$C,'Model - Absolute - 26 areas'!$C28,INDIRECT(AB$5))</f>
        <v>2393.3118429430006</v>
      </c>
      <c r="AC28" s="145">
        <f ca="1">SUMIF('Model - Absolute - 66 areas'!$C:$C,'Model - Absolute - 26 areas'!$C28,INDIRECT(AC$5))</f>
        <v>2523.0046745968589</v>
      </c>
      <c r="AD28" s="143">
        <f ca="1">SUMIF('Model - Absolute - 66 areas'!$C:$C,'Model - Absolute - 26 areas'!$C28,INDIRECT(AD$5))</f>
        <v>2181.3555738358591</v>
      </c>
      <c r="AE28" s="144">
        <f ca="1">SUMIF('Model - Absolute - 66 areas'!$C:$C,'Model - Absolute - 26 areas'!$C28,INDIRECT(AE$5))</f>
        <v>2412.4327166935313</v>
      </c>
      <c r="AF28" s="145">
        <f ca="1">SUMIF('Model - Absolute - 66 areas'!$C:$C,'Model - Absolute - 26 areas'!$C28,INDIRECT(AF$5))</f>
        <v>2556.1809170300294</v>
      </c>
      <c r="AG28" s="143">
        <f ca="1">SUMIF('Model - Absolute - 66 areas'!$C:$C,'Model - Absolute - 26 areas'!$C28,INDIRECT(AG$5))</f>
        <v>2179.1523913285114</v>
      </c>
      <c r="AH28" s="144">
        <f ca="1">SUMIF('Model - Absolute - 66 areas'!$C:$C,'Model - Absolute - 26 areas'!$C28,INDIRECT(AH$5))</f>
        <v>2431.3512914470566</v>
      </c>
      <c r="AI28" s="145">
        <f ca="1">SUMIF('Model - Absolute - 66 areas'!$C:$C,'Model - Absolute - 26 areas'!$C28,INDIRECT(AI$5))</f>
        <v>2589.4151384471215</v>
      </c>
      <c r="AJ28" s="143">
        <f ca="1">SUMIF('Model - Absolute - 66 areas'!$C:$C,'Model - Absolute - 26 areas'!$C28,INDIRECT(AJ$5))</f>
        <v>2176.9633684975697</v>
      </c>
      <c r="AK28" s="144">
        <f ca="1">SUMIF('Model - Absolute - 66 areas'!$C:$C,'Model - Absolute - 26 areas'!$C28,INDIRECT(AK$5))</f>
        <v>2450.0680358441336</v>
      </c>
      <c r="AL28" s="145">
        <f ca="1">SUMIF('Model - Absolute - 66 areas'!$C:$C,'Model - Absolute - 26 areas'!$C28,INDIRECT(AL$5))</f>
        <v>2622.7064733422462</v>
      </c>
      <c r="AM28" s="143">
        <f ca="1">SUMIF('Model - Absolute - 66 areas'!$C:$C,'Model - Absolute - 26 areas'!$C28,INDIRECT(AM$5))</f>
        <v>2174.7884705573774</v>
      </c>
      <c r="AN28" s="144">
        <f ca="1">SUMIF('Model - Absolute - 66 areas'!$C:$C,'Model - Absolute - 26 areas'!$C28,INDIRECT(AN$5))</f>
        <v>2468.5834268850667</v>
      </c>
      <c r="AO28" s="145">
        <f ca="1">SUMIF('Model - Absolute - 66 areas'!$C:$C,'Model - Absolute - 26 areas'!$C28,INDIRECT(AO$5))</f>
        <v>2656.0540550434525</v>
      </c>
      <c r="AP28" s="143">
        <f ca="1">SUMIF('Model - Absolute - 66 areas'!$C:$C,'Model - Absolute - 26 areas'!$C28,INDIRECT(AP$5))</f>
        <v>2172.6276628721748</v>
      </c>
      <c r="AQ28" s="144">
        <f ca="1">SUMIF('Model - Absolute - 66 areas'!$C:$C,'Model - Absolute - 26 areas'!$C28,INDIRECT(AQ$5))</f>
        <v>2486.8979498632148</v>
      </c>
      <c r="AR28" s="145">
        <f ca="1">SUMIF('Model - Absolute - 66 areas'!$C:$C,'Model - Absolute - 26 areas'!$C28,INDIRECT(AR$5))</f>
        <v>2689.4570158001329</v>
      </c>
      <c r="AS28" s="143">
        <f ca="1">SUMIF('Model - Absolute - 66 areas'!$C:$C,'Model - Absolute - 26 areas'!$C28,INDIRECT(AS$5))</f>
        <v>2167.3566358604394</v>
      </c>
      <c r="AT28" s="144">
        <f ca="1">SUMIF('Model - Absolute - 66 areas'!$C:$C,'Model - Absolute - 26 areas'!$C28,INDIRECT(AT$5))</f>
        <v>2501.2094300914141</v>
      </c>
      <c r="AU28" s="145">
        <f ca="1">SUMIF('Model - Absolute - 66 areas'!$C:$C,'Model - Absolute - 26 areas'!$C28,INDIRECT(AU$5))</f>
        <v>2719.0215652257348</v>
      </c>
      <c r="AV28" s="143">
        <f ca="1">SUMIF('Model - Absolute - 66 areas'!$C:$C,'Model - Absolute - 26 areas'!$C28,INDIRECT(AV$5))</f>
        <v>2162.1124091822644</v>
      </c>
      <c r="AW28" s="144">
        <f ca="1">SUMIF('Model - Absolute - 66 areas'!$C:$C,'Model - Absolute - 26 areas'!$C28,INDIRECT(AW$5))</f>
        <v>2515.3415734692253</v>
      </c>
      <c r="AX28" s="145">
        <f ca="1">SUMIF('Model - Absolute - 66 areas'!$C:$C,'Model - Absolute - 26 areas'!$C28,INDIRECT(AX$5))</f>
        <v>2748.6238410021833</v>
      </c>
      <c r="AY28" s="128">
        <f t="shared" ca="1" si="7"/>
        <v>466.58281531062988</v>
      </c>
      <c r="AZ28" s="68">
        <f t="shared" ca="1" si="29"/>
        <v>416.83695304212148</v>
      </c>
      <c r="BA28" s="176">
        <f t="shared" ca="1" si="30"/>
        <v>457.65505986948654</v>
      </c>
      <c r="BB28" s="144">
        <f t="shared" ca="1" si="31"/>
        <v>448.83287074056648</v>
      </c>
      <c r="BC28" s="145">
        <f t="shared" ca="1" si="32"/>
        <v>455.91681149684337</v>
      </c>
      <c r="BD28" s="143">
        <f t="shared" ca="1" si="33"/>
        <v>453.22748651923462</v>
      </c>
      <c r="BE28" s="144">
        <f t="shared" ca="1" si="34"/>
        <v>457.09152393818124</v>
      </c>
      <c r="BF28" s="145">
        <f t="shared" ca="1" si="35"/>
        <v>466.73669944294249</v>
      </c>
      <c r="BG28" s="143">
        <f t="shared" ca="1" si="36"/>
        <v>448.35545506721166</v>
      </c>
      <c r="BH28" s="144">
        <f t="shared" ca="1" si="37"/>
        <v>468.28029174637351</v>
      </c>
      <c r="BI28" s="145">
        <f t="shared" ca="1" si="38"/>
        <v>480.66548199144347</v>
      </c>
      <c r="BJ28" s="143">
        <f t="shared" ca="1" si="39"/>
        <v>441.69310145467529</v>
      </c>
      <c r="BK28" s="144">
        <f t="shared" ca="1" si="40"/>
        <v>465.988310674133</v>
      </c>
      <c r="BL28" s="145">
        <f t="shared" ca="1" si="41"/>
        <v>480.86987721498571</v>
      </c>
      <c r="BM28" s="143">
        <f t="shared" ca="1" si="42"/>
        <v>434.85417922428309</v>
      </c>
      <c r="BN28" s="144">
        <f t="shared" ca="1" si="43"/>
        <v>463.31468171795564</v>
      </c>
      <c r="BO28" s="145">
        <f t="shared" ca="1" si="44"/>
        <v>480.6672432885797</v>
      </c>
      <c r="BP28" s="143">
        <f t="shared" ca="1" si="45"/>
        <v>427.62612225680124</v>
      </c>
      <c r="BQ28" s="144">
        <f t="shared" ca="1" si="46"/>
        <v>460.02773974857826</v>
      </c>
      <c r="BR28" s="145">
        <f t="shared" ca="1" si="47"/>
        <v>479.80947729971462</v>
      </c>
      <c r="BS28" s="143">
        <f t="shared" ca="1" si="48"/>
        <v>420.1784237141415</v>
      </c>
      <c r="BT28" s="144">
        <f t="shared" ca="1" si="49"/>
        <v>456.30218001595819</v>
      </c>
      <c r="BU28" s="145">
        <f t="shared" ca="1" si="50"/>
        <v>478.46933663203822</v>
      </c>
      <c r="BV28" s="143">
        <f t="shared" ca="1" si="51"/>
        <v>412.38117965470349</v>
      </c>
      <c r="BW28" s="144">
        <f t="shared" ca="1" si="52"/>
        <v>451.99165919437985</v>
      </c>
      <c r="BX28" s="145">
        <f t="shared" ca="1" si="53"/>
        <v>476.48494799738063</v>
      </c>
      <c r="BY28" s="143">
        <f t="shared" ca="1" si="8"/>
        <v>403.47267391395394</v>
      </c>
      <c r="BZ28" s="144">
        <f t="shared" ca="1" si="9"/>
        <v>446.21367122198717</v>
      </c>
      <c r="CA28" s="145">
        <f t="shared" ca="1" si="10"/>
        <v>472.80194112889495</v>
      </c>
      <c r="CB28" s="143">
        <f t="shared" ca="1" si="11"/>
        <v>393.45765621144955</v>
      </c>
      <c r="CC28" s="144">
        <f t="shared" ca="1" si="12"/>
        <v>438.99352076805968</v>
      </c>
      <c r="CD28" s="145">
        <f t="shared" ca="1" si="13"/>
        <v>467.5327964148151</v>
      </c>
      <c r="CE28" s="143">
        <f t="shared" ca="1" si="14"/>
        <v>382.8555475402091</v>
      </c>
      <c r="CF28" s="144">
        <f t="shared" ca="1" si="15"/>
        <v>430.88558721189969</v>
      </c>
      <c r="CG28" s="145">
        <f t="shared" ca="1" si="16"/>
        <v>461.24695409169328</v>
      </c>
      <c r="CH28" s="143">
        <f t="shared" ca="1" si="17"/>
        <v>371.84210501861008</v>
      </c>
      <c r="CI28" s="144">
        <f t="shared" ca="1" si="18"/>
        <v>422.07473062046466</v>
      </c>
      <c r="CJ28" s="145">
        <f t="shared" ca="1" si="19"/>
        <v>454.12818039147129</v>
      </c>
      <c r="CK28" s="143">
        <f t="shared" ca="1" si="20"/>
        <v>360.0831871622193</v>
      </c>
      <c r="CL28" s="144">
        <f t="shared" ca="1" si="21"/>
        <v>412.16916972791995</v>
      </c>
      <c r="CM28" s="145">
        <f t="shared" ca="1" si="22"/>
        <v>445.74055211322235</v>
      </c>
      <c r="CN28" s="143">
        <f t="shared" ca="1" si="23"/>
        <v>346.99280625131439</v>
      </c>
      <c r="CO28" s="144">
        <f t="shared" ca="1" si="24"/>
        <v>400.44248593407616</v>
      </c>
      <c r="CP28" s="145">
        <f t="shared" ca="1" si="25"/>
        <v>435.31410916180738</v>
      </c>
      <c r="CQ28" s="143">
        <f t="shared" ca="1" si="26"/>
        <v>333.31072533862772</v>
      </c>
      <c r="CR28" s="144">
        <f t="shared" ca="1" si="27"/>
        <v>387.76444775344561</v>
      </c>
      <c r="CS28" s="145">
        <f t="shared" ca="1" si="28"/>
        <v>423.72718561565415</v>
      </c>
    </row>
    <row r="29" spans="2:97" x14ac:dyDescent="0.25">
      <c r="B29" s="65"/>
      <c r="C29" s="66" t="s">
        <v>85</v>
      </c>
      <c r="D29" s="128">
        <f ca="1">SUMIF('Model - Absolute - 66 areas'!$C:$C,'Model - Absolute - 26 areas'!$C29,INDIRECT(D$5))</f>
        <v>307.66045709155628</v>
      </c>
      <c r="E29" s="68">
        <f ca="1">SUMIF('Model - Absolute - 66 areas'!$C:$C,'Model - Absolute - 26 areas'!$C29,INDIRECT(E$5))</f>
        <v>296.92339009130944</v>
      </c>
      <c r="F29" s="176">
        <f ca="1">SUMIF('Model - Absolute - 66 areas'!$C:$C,'Model - Absolute - 26 areas'!$C29,INDIRECT(F$5))</f>
        <v>309.34115305450416</v>
      </c>
      <c r="G29" s="144">
        <f ca="1">SUMIF('Model - Absolute - 66 areas'!$C:$C,'Model - Absolute - 26 areas'!$C29,INDIRECT(G$5))</f>
        <v>303.09541816346098</v>
      </c>
      <c r="H29" s="145">
        <f ca="1">SUMIF('Model - Absolute - 66 areas'!$C:$C,'Model - Absolute - 26 areas'!$C29,INDIRECT(H$5))</f>
        <v>308.16211629639918</v>
      </c>
      <c r="I29" s="143">
        <f ca="1">SUMIF('Model - Absolute - 66 areas'!$C:$C,'Model - Absolute - 26 areas'!$C29,INDIRECT(I$5))</f>
        <v>310.92908901963438</v>
      </c>
      <c r="J29" s="144">
        <f ca="1">SUMIF('Model - Absolute - 66 areas'!$C:$C,'Model - Absolute - 26 areas'!$C29,INDIRECT(J$5))</f>
        <v>313.1895417629874</v>
      </c>
      <c r="K29" s="145">
        <f ca="1">SUMIF('Model - Absolute - 66 areas'!$C:$C,'Model - Absolute - 26 areas'!$C29,INDIRECT(K$5))</f>
        <v>320.18793653528223</v>
      </c>
      <c r="L29" s="143">
        <f ca="1">SUMIF('Model - Absolute - 66 areas'!$C:$C,'Model - Absolute - 26 areas'!$C29,INDIRECT(L$5))</f>
        <v>312.52681974023926</v>
      </c>
      <c r="M29" s="144">
        <f ca="1">SUMIF('Model - Absolute - 66 areas'!$C:$C,'Model - Absolute - 26 areas'!$C29,INDIRECT(M$5))</f>
        <v>325.90621264437414</v>
      </c>
      <c r="N29" s="145">
        <f ca="1">SUMIF('Model - Absolute - 66 areas'!$C:$C,'Model - Absolute - 26 areas'!$C29,INDIRECT(N$5))</f>
        <v>335.03265038752227</v>
      </c>
      <c r="O29" s="143">
        <f ca="1">SUMIF('Model - Absolute - 66 areas'!$C:$C,'Model - Absolute - 26 areas'!$C29,INDIRECT(O$5))</f>
        <v>312.46173205237272</v>
      </c>
      <c r="P29" s="144">
        <f ca="1">SUMIF('Model - Absolute - 66 areas'!$C:$C,'Model - Absolute - 26 areas'!$C29,INDIRECT(P$5))</f>
        <v>329.20615007140594</v>
      </c>
      <c r="Q29" s="145">
        <f ca="1">SUMIF('Model - Absolute - 66 areas'!$C:$C,'Model - Absolute - 26 areas'!$C29,INDIRECT(Q$5))</f>
        <v>340.13935374384732</v>
      </c>
      <c r="R29" s="143">
        <f ca="1">SUMIF('Model - Absolute - 66 areas'!$C:$C,'Model - Absolute - 26 areas'!$C29,INDIRECT(R$5))</f>
        <v>312.39845157503771</v>
      </c>
      <c r="S29" s="144">
        <f ca="1">SUMIF('Model - Absolute - 66 areas'!$C:$C,'Model - Absolute - 26 areas'!$C29,INDIRECT(S$5))</f>
        <v>332.46948755137248</v>
      </c>
      <c r="T29" s="145">
        <f ca="1">SUMIF('Model - Absolute - 66 areas'!$C:$C,'Model - Absolute - 26 areas'!$C29,INDIRECT(T$5))</f>
        <v>345.2508156648147</v>
      </c>
      <c r="U29" s="143">
        <f ca="1">SUMIF('Model - Absolute - 66 areas'!$C:$C,'Model - Absolute - 26 areas'!$C29,INDIRECT(U$5))</f>
        <v>312.33697461595432</v>
      </c>
      <c r="V29" s="144">
        <f ca="1">SUMIF('Model - Absolute - 66 areas'!$C:$C,'Model - Absolute - 26 areas'!$C29,INDIRECT(V$5))</f>
        <v>335.69629487878109</v>
      </c>
      <c r="W29" s="145">
        <f ca="1">SUMIF('Model - Absolute - 66 areas'!$C:$C,'Model - Absolute - 26 areas'!$C29,INDIRECT(W$5))</f>
        <v>350.36682126772791</v>
      </c>
      <c r="X29" s="143">
        <f ca="1">SUMIF('Model - Absolute - 66 areas'!$C:$C,'Model - Absolute - 26 areas'!$C29,INDIRECT(X$5))</f>
        <v>312.27729749942284</v>
      </c>
      <c r="Y29" s="144">
        <f ca="1">SUMIF('Model - Absolute - 66 areas'!$C:$C,'Model - Absolute - 26 areas'!$C29,INDIRECT(Y$5))</f>
        <v>338.88664365040165</v>
      </c>
      <c r="Z29" s="145">
        <f ca="1">SUMIF('Model - Absolute - 66 areas'!$C:$C,'Model - Absolute - 26 areas'!$C29,INDIRECT(Z$5))</f>
        <v>355.48715518119798</v>
      </c>
      <c r="AA29" s="143">
        <f ca="1">SUMIF('Model - Absolute - 66 areas'!$C:$C,'Model - Absolute - 26 areas'!$C29,INDIRECT(AA$5))</f>
        <v>312.21941656627371</v>
      </c>
      <c r="AB29" s="144">
        <f ca="1">SUMIF('Model - Absolute - 66 areas'!$C:$C,'Model - Absolute - 26 areas'!$C29,INDIRECT(AB$5))</f>
        <v>342.04060725278907</v>
      </c>
      <c r="AC29" s="145">
        <f ca="1">SUMIF('Model - Absolute - 66 areas'!$C:$C,'Model - Absolute - 26 areas'!$C29,INDIRECT(AC$5))</f>
        <v>360.61160156400427</v>
      </c>
      <c r="AD29" s="143">
        <f ca="1">SUMIF('Model - Absolute - 66 areas'!$C:$C,'Model - Absolute - 26 areas'!$C29,INDIRECT(AD$5))</f>
        <v>311.78765410103631</v>
      </c>
      <c r="AE29" s="144">
        <f ca="1">SUMIF('Model - Absolute - 66 areas'!$C:$C,'Model - Absolute - 26 areas'!$C29,INDIRECT(AE$5))</f>
        <v>344.58162847906885</v>
      </c>
      <c r="AF29" s="145">
        <f ca="1">SUMIF('Model - Absolute - 66 areas'!$C:$C,'Model - Absolute - 26 areas'!$C29,INDIRECT(AF$5))</f>
        <v>365.27311202683239</v>
      </c>
      <c r="AG29" s="143">
        <f ca="1">SUMIF('Model - Absolute - 66 areas'!$C:$C,'Model - Absolute - 26 areas'!$C29,INDIRECT(AG$5))</f>
        <v>311.35804876046166</v>
      </c>
      <c r="AH29" s="144">
        <f ca="1">SUMIF('Model - Absolute - 66 areas'!$C:$C,'Model - Absolute - 26 areas'!$C29,INDIRECT(AH$5))</f>
        <v>347.08986529356662</v>
      </c>
      <c r="AI29" s="145">
        <f ca="1">SUMIF('Model - Absolute - 66 areas'!$C:$C,'Model - Absolute - 26 areas'!$C29,INDIRECT(AI$5))</f>
        <v>369.9394125202308</v>
      </c>
      <c r="AJ29" s="143">
        <f ca="1">SUMIF('Model - Absolute - 66 areas'!$C:$C,'Model - Absolute - 26 areas'!$C29,INDIRECT(AJ$5))</f>
        <v>310.93059107082479</v>
      </c>
      <c r="AK29" s="144">
        <f ca="1">SUMIF('Model - Absolute - 66 areas'!$C:$C,'Model - Absolute - 26 areas'!$C29,INDIRECT(AK$5))</f>
        <v>349.56541267533646</v>
      </c>
      <c r="AL29" s="145">
        <f ca="1">SUMIF('Model - Absolute - 66 areas'!$C:$C,'Model - Absolute - 26 areas'!$C29,INDIRECT(AL$5))</f>
        <v>374.61031722973195</v>
      </c>
      <c r="AM29" s="143">
        <f ca="1">SUMIF('Model - Absolute - 66 areas'!$C:$C,'Model - Absolute - 26 areas'!$C29,INDIRECT(AM$5))</f>
        <v>310.5052716003093</v>
      </c>
      <c r="AN29" s="144">
        <f ca="1">SUMIF('Model - Absolute - 66 areas'!$C:$C,'Model - Absolute - 26 areas'!$C29,INDIRECT(AN$5))</f>
        <v>352.00836709671438</v>
      </c>
      <c r="AO29" s="145">
        <f ca="1">SUMIF('Model - Absolute - 66 areas'!$C:$C,'Model - Absolute - 26 areas'!$C29,INDIRECT(AO$5))</f>
        <v>379.2856399988371</v>
      </c>
      <c r="AP29" s="143">
        <f ca="1">SUMIF('Model - Absolute - 66 areas'!$C:$C,'Model - Absolute - 26 areas'!$C29,INDIRECT(AP$5))</f>
        <v>310.0820809588219</v>
      </c>
      <c r="AQ29" s="144">
        <f ca="1">SUMIF('Model - Absolute - 66 areas'!$C:$C,'Model - Absolute - 26 areas'!$C29,INDIRECT(AQ$5))</f>
        <v>354.41882650964465</v>
      </c>
      <c r="AR29" s="145">
        <f ca="1">SUMIF('Model - Absolute - 66 areas'!$C:$C,'Model - Absolute - 26 areas'!$C29,INDIRECT(AR$5))</f>
        <v>383.96519434749939</v>
      </c>
      <c r="AS29" s="143">
        <f ca="1">SUMIF('Model - Absolute - 66 areas'!$C:$C,'Model - Absolute - 26 areas'!$C29,INDIRECT(AS$5))</f>
        <v>309.04637605845812</v>
      </c>
      <c r="AT29" s="144">
        <f ca="1">SUMIF('Model - Absolute - 66 areas'!$C:$C,'Model - Absolute - 26 areas'!$C29,INDIRECT(AT$5))</f>
        <v>356.2236213580311</v>
      </c>
      <c r="AU29" s="145">
        <f ca="1">SUMIF('Model - Absolute - 66 areas'!$C:$C,'Model - Absolute - 26 areas'!$C29,INDIRECT(AU$5))</f>
        <v>388.05875805405702</v>
      </c>
      <c r="AV29" s="143">
        <f ca="1">SUMIF('Model - Absolute - 66 areas'!$C:$C,'Model - Absolute - 26 areas'!$C29,INDIRECT(AV$5))</f>
        <v>308.01624847811422</v>
      </c>
      <c r="AW29" s="144">
        <f ca="1">SUMIF('Model - Absolute - 66 areas'!$C:$C,'Model - Absolute - 26 areas'!$C29,INDIRECT(AW$5))</f>
        <v>357.99973429950671</v>
      </c>
      <c r="AX29" s="145">
        <f ca="1">SUMIF('Model - Absolute - 66 areas'!$C:$C,'Model - Absolute - 26 areas'!$C29,INDIRECT(AX$5))</f>
        <v>392.15363854012753</v>
      </c>
      <c r="AY29" s="128">
        <f t="shared" ca="1" si="7"/>
        <v>66.426894890446135</v>
      </c>
      <c r="AZ29" s="68">
        <f t="shared" ca="1" si="29"/>
        <v>59.425052989915251</v>
      </c>
      <c r="BA29" s="176">
        <f t="shared" ca="1" si="30"/>
        <v>65.392846182289787</v>
      </c>
      <c r="BB29" s="144">
        <f t="shared" ca="1" si="31"/>
        <v>64.072535654600685</v>
      </c>
      <c r="BC29" s="145">
        <f t="shared" ca="1" si="32"/>
        <v>65.143604952648289</v>
      </c>
      <c r="BD29" s="143">
        <f t="shared" ca="1" si="33"/>
        <v>64.867045384636455</v>
      </c>
      <c r="BE29" s="144">
        <f t="shared" ca="1" si="34"/>
        <v>65.338628442867602</v>
      </c>
      <c r="BF29" s="145">
        <f t="shared" ca="1" si="35"/>
        <v>66.798656492174331</v>
      </c>
      <c r="BG29" s="143">
        <f t="shared" ca="1" si="36"/>
        <v>64.275080221387682</v>
      </c>
      <c r="BH29" s="144">
        <f t="shared" ca="1" si="37"/>
        <v>67.026721033979399</v>
      </c>
      <c r="BI29" s="145">
        <f t="shared" ca="1" si="38"/>
        <v>68.903688004570625</v>
      </c>
      <c r="BJ29" s="143">
        <f t="shared" ca="1" si="39"/>
        <v>63.287188492524976</v>
      </c>
      <c r="BK29" s="144">
        <f t="shared" ca="1" si="40"/>
        <v>66.678666650210431</v>
      </c>
      <c r="BL29" s="145">
        <f t="shared" ca="1" si="41"/>
        <v>68.893119335664366</v>
      </c>
      <c r="BM29" s="143">
        <f t="shared" ca="1" si="42"/>
        <v>62.274973426411755</v>
      </c>
      <c r="BN29" s="144">
        <f t="shared" ca="1" si="43"/>
        <v>66.276027931531701</v>
      </c>
      <c r="BO29" s="145">
        <f t="shared" ca="1" si="44"/>
        <v>68.823917860581744</v>
      </c>
      <c r="BP29" s="143">
        <f t="shared" ca="1" si="45"/>
        <v>61.208049535787929</v>
      </c>
      <c r="BQ29" s="144">
        <f t="shared" ca="1" si="46"/>
        <v>65.785728606693553</v>
      </c>
      <c r="BR29" s="145">
        <f t="shared" ca="1" si="47"/>
        <v>68.660682194993029</v>
      </c>
      <c r="BS29" s="143">
        <f t="shared" ca="1" si="48"/>
        <v>60.11075214875148</v>
      </c>
      <c r="BT29" s="144">
        <f t="shared" ca="1" si="49"/>
        <v>65.232827381661352</v>
      </c>
      <c r="BU29" s="145">
        <f t="shared" ca="1" si="50"/>
        <v>68.428286168325258</v>
      </c>
      <c r="BV29" s="143">
        <f t="shared" ca="1" si="51"/>
        <v>58.964556809679507</v>
      </c>
      <c r="BW29" s="144">
        <f t="shared" ca="1" si="52"/>
        <v>64.59647205603342</v>
      </c>
      <c r="BX29" s="145">
        <f t="shared" ca="1" si="53"/>
        <v>68.103718533907241</v>
      </c>
      <c r="BY29" s="143">
        <f t="shared" ca="1" si="8"/>
        <v>57.66955190725362</v>
      </c>
      <c r="BZ29" s="144">
        <f t="shared" ca="1" si="9"/>
        <v>63.73526292166806</v>
      </c>
      <c r="CA29" s="145">
        <f t="shared" ca="1" si="10"/>
        <v>67.562446483301798</v>
      </c>
      <c r="CB29" s="143">
        <f t="shared" ca="1" si="11"/>
        <v>56.217366254581236</v>
      </c>
      <c r="CC29" s="144">
        <f t="shared" ca="1" si="12"/>
        <v>62.668937444020635</v>
      </c>
      <c r="CD29" s="145">
        <f t="shared" ca="1" si="13"/>
        <v>66.794545792051409</v>
      </c>
      <c r="CE29" s="143">
        <f t="shared" ca="1" si="14"/>
        <v>54.682363246919458</v>
      </c>
      <c r="CF29" s="144">
        <f t="shared" ca="1" si="15"/>
        <v>61.476945091317688</v>
      </c>
      <c r="CG29" s="145">
        <f t="shared" ca="1" si="16"/>
        <v>65.881511922813317</v>
      </c>
      <c r="CH29" s="143">
        <f t="shared" ca="1" si="17"/>
        <v>53.089730506821773</v>
      </c>
      <c r="CI29" s="144">
        <f t="shared" ca="1" si="18"/>
        <v>60.18586817864621</v>
      </c>
      <c r="CJ29" s="145">
        <f t="shared" ca="1" si="19"/>
        <v>64.849695816325791</v>
      </c>
      <c r="CK29" s="143">
        <f t="shared" ca="1" si="20"/>
        <v>51.391844954206078</v>
      </c>
      <c r="CL29" s="144">
        <f t="shared" ca="1" si="21"/>
        <v>58.74005142288155</v>
      </c>
      <c r="CM29" s="145">
        <f t="shared" ca="1" si="22"/>
        <v>63.636955978564721</v>
      </c>
      <c r="CN29" s="143">
        <f t="shared" ca="1" si="23"/>
        <v>49.478183477520041</v>
      </c>
      <c r="CO29" s="144">
        <f t="shared" ca="1" si="24"/>
        <v>57.031238875440977</v>
      </c>
      <c r="CP29" s="145">
        <f t="shared" ca="1" si="25"/>
        <v>62.128029702005961</v>
      </c>
      <c r="CQ29" s="143">
        <f t="shared" ca="1" si="26"/>
        <v>47.48371026423753</v>
      </c>
      <c r="CR29" s="144">
        <f t="shared" ca="1" si="27"/>
        <v>55.189152332525907</v>
      </c>
      <c r="CS29" s="145">
        <f t="shared" ca="1" si="28"/>
        <v>60.454309938227297</v>
      </c>
    </row>
    <row r="30" spans="2:97" x14ac:dyDescent="0.25">
      <c r="B30" s="65"/>
      <c r="C30" s="66" t="s">
        <v>83</v>
      </c>
      <c r="D30" s="128">
        <f ca="1">SUMIF('Model - Absolute - 66 areas'!$C:$C,'Model - Absolute - 26 areas'!$C30,INDIRECT(D$5))</f>
        <v>1689.8573454050331</v>
      </c>
      <c r="E30" s="68">
        <f ca="1">SUMIF('Model - Absolute - 66 areas'!$C:$C,'Model - Absolute - 26 areas'!$C30,INDIRECT(E$5))</f>
        <v>1628.6745556853459</v>
      </c>
      <c r="F30" s="176">
        <f ca="1">SUMIF('Model - Absolute - 66 areas'!$C:$C,'Model - Absolute - 26 areas'!$C30,INDIRECT(F$5))</f>
        <v>1693.7715165231316</v>
      </c>
      <c r="G30" s="144">
        <f ca="1">SUMIF('Model - Absolute - 66 areas'!$C:$C,'Model - Absolute - 26 areas'!$C30,INDIRECT(G$5))</f>
        <v>1660.2809834078248</v>
      </c>
      <c r="H30" s="145">
        <f ca="1">SUMIF('Model - Absolute - 66 areas'!$C:$C,'Model - Absolute - 26 areas'!$C30,INDIRECT(H$5))</f>
        <v>1685.8616258060597</v>
      </c>
      <c r="I30" s="143">
        <f ca="1">SUMIF('Model - Absolute - 66 areas'!$C:$C,'Model - Absolute - 26 areas'!$C30,INDIRECT(I$5))</f>
        <v>1699.9253147855611</v>
      </c>
      <c r="J30" s="144">
        <f ca="1">SUMIF('Model - Absolute - 66 areas'!$C:$C,'Model - Absolute - 26 areas'!$C30,INDIRECT(J$5))</f>
        <v>1713.2572746822163</v>
      </c>
      <c r="K30" s="145">
        <f ca="1">SUMIF('Model - Absolute - 66 areas'!$C:$C,'Model - Absolute - 26 areas'!$C30,INDIRECT(K$5))</f>
        <v>1748.5441122674331</v>
      </c>
      <c r="L30" s="143">
        <f ca="1">SUMIF('Model - Absolute - 66 areas'!$C:$C,'Model - Absolute - 26 areas'!$C30,INDIRECT(L$5))</f>
        <v>1706.1134689635874</v>
      </c>
      <c r="M30" s="144">
        <f ca="1">SUMIF('Model - Absolute - 66 areas'!$C:$C,'Model - Absolute - 26 areas'!$C30,INDIRECT(M$5))</f>
        <v>1780.4176044382948</v>
      </c>
      <c r="N30" s="145">
        <f ca="1">SUMIF('Model - Absolute - 66 areas'!$C:$C,'Model - Absolute - 26 areas'!$C30,INDIRECT(N$5))</f>
        <v>1826.3738520174745</v>
      </c>
      <c r="O30" s="143">
        <f ca="1">SUMIF('Model - Absolute - 66 areas'!$C:$C,'Model - Absolute - 26 areas'!$C30,INDIRECT(O$5))</f>
        <v>1704.9302830892957</v>
      </c>
      <c r="P30" s="144">
        <f ca="1">SUMIF('Model - Absolute - 66 areas'!$C:$C,'Model - Absolute - 26 areas'!$C30,INDIRECT(P$5))</f>
        <v>1797.0571651616815</v>
      </c>
      <c r="Q30" s="145">
        <f ca="1">SUMIF('Model - Absolute - 66 areas'!$C:$C,'Model - Absolute - 26 areas'!$C30,INDIRECT(Q$5))</f>
        <v>1852.6833581878932</v>
      </c>
      <c r="R30" s="143">
        <f ca="1">SUMIF('Model - Absolute - 66 areas'!$C:$C,'Model - Absolute - 26 areas'!$C30,INDIRECT(R$5))</f>
        <v>1703.7551220765561</v>
      </c>
      <c r="S30" s="144">
        <f ca="1">SUMIF('Model - Absolute - 66 areas'!$C:$C,'Model - Absolute - 26 areas'!$C30,INDIRECT(S$5))</f>
        <v>1813.4723657612481</v>
      </c>
      <c r="T30" s="145">
        <f ca="1">SUMIF('Model - Absolute - 66 areas'!$C:$C,'Model - Absolute - 26 areas'!$C30,INDIRECT(T$5))</f>
        <v>1878.9760947444288</v>
      </c>
      <c r="U30" s="143">
        <f ca="1">SUMIF('Model - Absolute - 66 areas'!$C:$C,'Model - Absolute - 26 areas'!$C30,INDIRECT(U$5))</f>
        <v>1702.5879573694001</v>
      </c>
      <c r="V30" s="144">
        <f ca="1">SUMIF('Model - Absolute - 66 areas'!$C:$C,'Model - Absolute - 26 areas'!$C30,INDIRECT(V$5))</f>
        <v>1829.6641221829375</v>
      </c>
      <c r="W30" s="145">
        <f ca="1">SUMIF('Model - Absolute - 66 areas'!$C:$C,'Model - Absolute - 26 areas'!$C30,INDIRECT(W$5))</f>
        <v>1905.250957129967</v>
      </c>
      <c r="X30" s="143">
        <f ca="1">SUMIF('Model - Absolute - 66 areas'!$C:$C,'Model - Absolute - 26 areas'!$C30,INDIRECT(X$5))</f>
        <v>1701.4287605699192</v>
      </c>
      <c r="Y30" s="144">
        <f ca="1">SUMIF('Model - Absolute - 66 areas'!$C:$C,'Model - Absolute - 26 areas'!$C30,INDIRECT(Y$5))</f>
        <v>1845.6333563940461</v>
      </c>
      <c r="Z30" s="145">
        <f ca="1">SUMIF('Model - Absolute - 66 areas'!$C:$C,'Model - Absolute - 26 areas'!$C30,INDIRECT(Z$5))</f>
        <v>1931.5068413817664</v>
      </c>
      <c r="AA30" s="143">
        <f ca="1">SUMIF('Model - Absolute - 66 areas'!$C:$C,'Model - Absolute - 26 areas'!$C30,INDIRECT(AA$5))</f>
        <v>1700.2775034374802</v>
      </c>
      <c r="AB30" s="144">
        <f ca="1">SUMIF('Model - Absolute - 66 areas'!$C:$C,'Model - Absolute - 26 areas'!$C30,INDIRECT(AB$5))</f>
        <v>1861.3809963074227</v>
      </c>
      <c r="AC30" s="145">
        <f ca="1">SUMIF('Model - Absolute - 66 areas'!$C:$C,'Model - Absolute - 26 areas'!$C30,INDIRECT(AC$5))</f>
        <v>1957.7426442276139</v>
      </c>
      <c r="AD30" s="143">
        <f ca="1">SUMIF('Model - Absolute - 66 areas'!$C:$C,'Model - Absolute - 26 areas'!$C30,INDIRECT(AD$5))</f>
        <v>1696.5390248273493</v>
      </c>
      <c r="AE30" s="144">
        <f ca="1">SUMIF('Model - Absolute - 66 areas'!$C:$C,'Model - Absolute - 26 areas'!$C30,INDIRECT(AE$5))</f>
        <v>1873.8769917859872</v>
      </c>
      <c r="AF30" s="145">
        <f ca="1">SUMIF('Model - Absolute - 66 areas'!$C:$C,'Model - Absolute - 26 areas'!$C30,INDIRECT(AF$5))</f>
        <v>1980.7203495939868</v>
      </c>
      <c r="AG30" s="143">
        <f ca="1">SUMIF('Model - Absolute - 66 areas'!$C:$C,'Model - Absolute - 26 areas'!$C30,INDIRECT(AG$5))</f>
        <v>1692.8181404319801</v>
      </c>
      <c r="AH30" s="144">
        <f ca="1">SUMIF('Model - Absolute - 66 areas'!$C:$C,'Model - Absolute - 26 areas'!$C30,INDIRECT(AH$5))</f>
        <v>1886.1781104750996</v>
      </c>
      <c r="AI30" s="145">
        <f ca="1">SUMIF('Model - Absolute - 66 areas'!$C:$C,'Model - Absolute - 26 areas'!$C30,INDIRECT(AI$5))</f>
        <v>2003.6704278777656</v>
      </c>
      <c r="AJ30" s="143">
        <f ca="1">SUMIF('Model - Absolute - 66 areas'!$C:$C,'Model - Absolute - 26 areas'!$C30,INDIRECT(AJ$5))</f>
        <v>1689.1147377653251</v>
      </c>
      <c r="AK30" s="144">
        <f ca="1">SUMIF('Model - Absolute - 66 areas'!$C:$C,'Model - Absolute - 26 areas'!$C30,INDIRECT(AK$5))</f>
        <v>1898.2852898653371</v>
      </c>
      <c r="AL30" s="145">
        <f ca="1">SUMIF('Model - Absolute - 66 areas'!$C:$C,'Model - Absolute - 26 areas'!$C30,INDIRECT(AL$5))</f>
        <v>2026.5919721865616</v>
      </c>
      <c r="AM30" s="143">
        <f ca="1">SUMIF('Model - Absolute - 66 areas'!$C:$C,'Model - Absolute - 26 areas'!$C30,INDIRECT(AM$5))</f>
        <v>1685.4287051778317</v>
      </c>
      <c r="AN30" s="144">
        <f ca="1">SUMIF('Model - Absolute - 66 areas'!$C:$C,'Model - Absolute - 26 areas'!$C30,INDIRECT(AN$5))</f>
        <v>1910.1994719605898</v>
      </c>
      <c r="AO30" s="145">
        <f ca="1">SUMIF('Model - Absolute - 66 areas'!$C:$C,'Model - Absolute - 26 areas'!$C30,INDIRECT(AO$5))</f>
        <v>2049.4840774861459</v>
      </c>
      <c r="AP30" s="143">
        <f ca="1">SUMIF('Model - Absolute - 66 areas'!$C:$C,'Model - Absolute - 26 areas'!$C30,INDIRECT(AP$5))</f>
        <v>1681.7599318498944</v>
      </c>
      <c r="AQ30" s="144">
        <f ca="1">SUMIF('Model - Absolute - 66 areas'!$C:$C,'Model - Absolute - 26 areas'!$C30,INDIRECT(AQ$5))</f>
        <v>1921.9216032068944</v>
      </c>
      <c r="AR30" s="145">
        <f ca="1">SUMIF('Model - Absolute - 66 areas'!$C:$C,'Model - Absolute - 26 areas'!$C30,INDIRECT(AR$5))</f>
        <v>2072.3458406884001</v>
      </c>
      <c r="AS30" s="143">
        <f ca="1">SUMIF('Model - Absolute - 66 areas'!$C:$C,'Model - Absolute - 26 areas'!$C30,INDIRECT(AS$5))</f>
        <v>1675.2250044816587</v>
      </c>
      <c r="AT30" s="144">
        <f ca="1">SUMIF('Model - Absolute - 66 areas'!$C:$C,'Model - Absolute - 26 areas'!$C30,INDIRECT(AT$5))</f>
        <v>1929.9491039176573</v>
      </c>
      <c r="AU30" s="145">
        <f ca="1">SUMIF('Model - Absolute - 66 areas'!$C:$C,'Model - Absolute - 26 areas'!$C30,INDIRECT(AU$5))</f>
        <v>2092.1480261853771</v>
      </c>
      <c r="AV30" s="143">
        <f ca="1">SUMIF('Model - Absolute - 66 areas'!$C:$C,'Model - Absolute - 26 areas'!$C30,INDIRECT(AV$5))</f>
        <v>1668.7269798271334</v>
      </c>
      <c r="AW30" s="144">
        <f ca="1">SUMIF('Model - Absolute - 66 areas'!$C:$C,'Model - Absolute - 26 areas'!$C30,INDIRECT(AW$5))</f>
        <v>1937.8068613752766</v>
      </c>
      <c r="AX30" s="145">
        <f ca="1">SUMIF('Model - Absolute - 66 areas'!$C:$C,'Model - Absolute - 26 areas'!$C30,INDIRECT(AX$5))</f>
        <v>2111.9153393528713</v>
      </c>
      <c r="AY30" s="128">
        <f t="shared" ca="1" si="7"/>
        <v>364.85669079553998</v>
      </c>
      <c r="AZ30" s="68">
        <f t="shared" ca="1" si="29"/>
        <v>325.95637462298095</v>
      </c>
      <c r="BA30" s="176">
        <f t="shared" ca="1" si="30"/>
        <v>358.05303999893437</v>
      </c>
      <c r="BB30" s="144">
        <f t="shared" ca="1" si="31"/>
        <v>350.973344139049</v>
      </c>
      <c r="BC30" s="145">
        <f t="shared" ca="1" si="32"/>
        <v>356.38093700884474</v>
      </c>
      <c r="BD30" s="143">
        <f t="shared" ca="1" si="33"/>
        <v>354.64398938152806</v>
      </c>
      <c r="BE30" s="144">
        <f t="shared" ca="1" si="34"/>
        <v>357.42534654051644</v>
      </c>
      <c r="BF30" s="145">
        <f t="shared" ca="1" si="35"/>
        <v>364.78700222328854</v>
      </c>
      <c r="BG30" s="143">
        <f t="shared" ca="1" si="36"/>
        <v>350.8837423155249</v>
      </c>
      <c r="BH30" s="144">
        <f t="shared" ca="1" si="37"/>
        <v>366.16532446065798</v>
      </c>
      <c r="BI30" s="145">
        <f t="shared" ca="1" si="38"/>
        <v>375.61680610399617</v>
      </c>
      <c r="BJ30" s="143">
        <f t="shared" ca="1" si="39"/>
        <v>345.32306879231123</v>
      </c>
      <c r="BK30" s="144">
        <f t="shared" ca="1" si="40"/>
        <v>363.98279813787616</v>
      </c>
      <c r="BL30" s="145">
        <f t="shared" ca="1" si="41"/>
        <v>375.24953899618185</v>
      </c>
      <c r="BM30" s="143">
        <f t="shared" ca="1" si="42"/>
        <v>339.6345417766741</v>
      </c>
      <c r="BN30" s="144">
        <f t="shared" ca="1" si="43"/>
        <v>361.50609203703812</v>
      </c>
      <c r="BO30" s="145">
        <f t="shared" ca="1" si="44"/>
        <v>374.56391278228159</v>
      </c>
      <c r="BP30" s="143">
        <f t="shared" ca="1" si="45"/>
        <v>333.65274208037681</v>
      </c>
      <c r="BQ30" s="144">
        <f t="shared" ca="1" si="46"/>
        <v>358.55560284570498</v>
      </c>
      <c r="BR30" s="145">
        <f t="shared" ca="1" si="47"/>
        <v>373.36820306180152</v>
      </c>
      <c r="BS30" s="143">
        <f t="shared" ca="1" si="48"/>
        <v>327.51071994135231</v>
      </c>
      <c r="BT30" s="144">
        <f t="shared" ca="1" si="49"/>
        <v>355.26889124521091</v>
      </c>
      <c r="BU30" s="145">
        <f t="shared" ca="1" si="50"/>
        <v>371.79881453320115</v>
      </c>
      <c r="BV30" s="143">
        <f t="shared" ca="1" si="51"/>
        <v>321.10786236889379</v>
      </c>
      <c r="BW30" s="144">
        <f t="shared" ca="1" si="52"/>
        <v>351.53324770219552</v>
      </c>
      <c r="BX30" s="145">
        <f t="shared" ca="1" si="53"/>
        <v>369.73173748720984</v>
      </c>
      <c r="BY30" s="143">
        <f t="shared" ca="1" si="8"/>
        <v>313.79897205056483</v>
      </c>
      <c r="BZ30" s="144">
        <f t="shared" ca="1" si="9"/>
        <v>346.60014604231594</v>
      </c>
      <c r="CA30" s="145">
        <f t="shared" ca="1" si="10"/>
        <v>366.36234152378614</v>
      </c>
      <c r="CB30" s="143">
        <f t="shared" ca="1" si="11"/>
        <v>305.64739784927809</v>
      </c>
      <c r="CC30" s="144">
        <f t="shared" ca="1" si="12"/>
        <v>340.55957788818796</v>
      </c>
      <c r="CD30" s="145">
        <f t="shared" ca="1" si="13"/>
        <v>361.77344618489838</v>
      </c>
      <c r="CE30" s="143">
        <f t="shared" ca="1" si="14"/>
        <v>297.05917754219769</v>
      </c>
      <c r="CF30" s="144">
        <f t="shared" ca="1" si="15"/>
        <v>333.84532994714442</v>
      </c>
      <c r="CG30" s="145">
        <f t="shared" ca="1" si="16"/>
        <v>356.4102135937913</v>
      </c>
      <c r="CH30" s="143">
        <f t="shared" ca="1" si="17"/>
        <v>288.17209860943154</v>
      </c>
      <c r="CI30" s="144">
        <f t="shared" ca="1" si="18"/>
        <v>326.60307072403322</v>
      </c>
      <c r="CJ30" s="145">
        <f t="shared" ca="1" si="19"/>
        <v>350.41774585978828</v>
      </c>
      <c r="CK30" s="143">
        <f t="shared" ca="1" si="20"/>
        <v>278.72860437654077</v>
      </c>
      <c r="CL30" s="144">
        <f t="shared" ca="1" si="21"/>
        <v>318.5321020187053</v>
      </c>
      <c r="CM30" s="145">
        <f t="shared" ca="1" si="22"/>
        <v>343.46285282539515</v>
      </c>
      <c r="CN30" s="143">
        <f t="shared" ca="1" si="23"/>
        <v>268.20275712339759</v>
      </c>
      <c r="CO30" s="144">
        <f t="shared" ca="1" si="24"/>
        <v>308.98396895568391</v>
      </c>
      <c r="CP30" s="145">
        <f t="shared" ca="1" si="25"/>
        <v>334.95194223585014</v>
      </c>
      <c r="CQ30" s="143">
        <f t="shared" ca="1" si="26"/>
        <v>257.25054704657208</v>
      </c>
      <c r="CR30" s="144">
        <f t="shared" ca="1" si="27"/>
        <v>298.73183641522439</v>
      </c>
      <c r="CS30" s="145">
        <f t="shared" ca="1" si="28"/>
        <v>325.57235721139574</v>
      </c>
    </row>
    <row r="31" spans="2:97" x14ac:dyDescent="0.25">
      <c r="B31" s="65"/>
      <c r="C31" s="66" t="s">
        <v>95</v>
      </c>
      <c r="D31" s="128">
        <f ca="1">SUMIF('Model - Absolute - 66 areas'!$C:$C,'Model - Absolute - 26 areas'!$C31,INDIRECT(D$5))</f>
        <v>820.46611531180633</v>
      </c>
      <c r="E31" s="68">
        <f ca="1">SUMIF('Model - Absolute - 66 areas'!$C:$C,'Model - Absolute - 26 areas'!$C31,INDIRECT(E$5))</f>
        <v>795.1376774980306</v>
      </c>
      <c r="F31" s="176">
        <f ca="1">SUMIF('Model - Absolute - 66 areas'!$C:$C,'Model - Absolute - 26 areas'!$C31,INDIRECT(F$5))</f>
        <v>830.644829401876</v>
      </c>
      <c r="G31" s="144">
        <f ca="1">SUMIF('Model - Absolute - 66 areas'!$C:$C,'Model - Absolute - 26 areas'!$C31,INDIRECT(G$5))</f>
        <v>815.0523148214221</v>
      </c>
      <c r="H31" s="145">
        <f ca="1">SUMIF('Model - Absolute - 66 areas'!$C:$C,'Model - Absolute - 26 areas'!$C31,INDIRECT(H$5))</f>
        <v>827.88621004825154</v>
      </c>
      <c r="I31" s="143">
        <f ca="1">SUMIF('Model - Absolute - 66 areas'!$C:$C,'Model - Absolute - 26 areas'!$C31,INDIRECT(I$5))</f>
        <v>837.98359060067355</v>
      </c>
      <c r="J31" s="144">
        <f ca="1">SUMIF('Model - Absolute - 66 areas'!$C:$C,'Model - Absolute - 26 areas'!$C31,INDIRECT(J$5))</f>
        <v>845.7087037580053</v>
      </c>
      <c r="K31" s="145">
        <f ca="1">SUMIF('Model - Absolute - 66 areas'!$C:$C,'Model - Absolute - 26 areas'!$C31,INDIRECT(K$5))</f>
        <v>863.51525001499294</v>
      </c>
      <c r="L31" s="143">
        <f ca="1">SUMIF('Model - Absolute - 66 areas'!$C:$C,'Model - Absolute - 26 areas'!$C31,INDIRECT(L$5))</f>
        <v>845.38874867757522</v>
      </c>
      <c r="M31" s="144">
        <f ca="1">SUMIF('Model - Absolute - 66 areas'!$C:$C,'Model - Absolute - 26 areas'!$C31,INDIRECT(M$5))</f>
        <v>883.71631425772216</v>
      </c>
      <c r="N31" s="145">
        <f ca="1">SUMIF('Model - Absolute - 66 areas'!$C:$C,'Model - Absolute - 26 areas'!$C31,INDIRECT(N$5))</f>
        <v>907.04179873004409</v>
      </c>
      <c r="O31" s="143">
        <f ca="1">SUMIF('Model - Absolute - 66 areas'!$C:$C,'Model - Absolute - 26 areas'!$C31,INDIRECT(O$5))</f>
        <v>848.38075120316353</v>
      </c>
      <c r="P31" s="144">
        <f ca="1">SUMIF('Model - Absolute - 66 areas'!$C:$C,'Model - Absolute - 26 areas'!$C31,INDIRECT(P$5))</f>
        <v>895.6464496016597</v>
      </c>
      <c r="Q31" s="145">
        <f ca="1">SUMIF('Model - Absolute - 66 areas'!$C:$C,'Model - Absolute - 26 areas'!$C31,INDIRECT(Q$5))</f>
        <v>923.7576142987989</v>
      </c>
      <c r="R31" s="143">
        <f ca="1">SUMIF('Model - Absolute - 66 areas'!$C:$C,'Model - Absolute - 26 areas'!$C31,INDIRECT(R$5))</f>
        <v>851.38431679308883</v>
      </c>
      <c r="S31" s="144">
        <f ca="1">SUMIF('Model - Absolute - 66 areas'!$C:$C,'Model - Absolute - 26 areas'!$C31,INDIRECT(S$5))</f>
        <v>907.54583197756529</v>
      </c>
      <c r="T31" s="145">
        <f ca="1">SUMIF('Model - Absolute - 66 areas'!$C:$C,'Model - Absolute - 26 areas'!$C31,INDIRECT(T$5))</f>
        <v>940.58448073407737</v>
      </c>
      <c r="U31" s="143">
        <f ca="1">SUMIF('Model - Absolute - 66 areas'!$C:$C,'Model - Absolute - 26 areas'!$C31,INDIRECT(U$5))</f>
        <v>854.39949410873919</v>
      </c>
      <c r="V31" s="144">
        <f ca="1">SUMIF('Model - Absolute - 66 areas'!$C:$C,'Model - Absolute - 26 areas'!$C31,INDIRECT(V$5))</f>
        <v>919.41396206319246</v>
      </c>
      <c r="W31" s="145">
        <f ca="1">SUMIF('Model - Absolute - 66 areas'!$C:$C,'Model - Absolute - 26 areas'!$C31,INDIRECT(W$5))</f>
        <v>957.52249061706073</v>
      </c>
      <c r="X31" s="143">
        <f ca="1">SUMIF('Model - Absolute - 66 areas'!$C:$C,'Model - Absolute - 26 areas'!$C31,INDIRECT(X$5))</f>
        <v>857.4263320311419</v>
      </c>
      <c r="Y31" s="144">
        <f ca="1">SUMIF('Model - Absolute - 66 areas'!$C:$C,'Model - Absolute - 26 areas'!$C31,INDIRECT(Y$5))</f>
        <v>931.25034318270275</v>
      </c>
      <c r="Z31" s="145">
        <f ca="1">SUMIF('Model - Absolute - 66 areas'!$C:$C,'Model - Absolute - 26 areas'!$C31,INDIRECT(Z$5))</f>
        <v>974.57173232866126</v>
      </c>
      <c r="AA31" s="143">
        <f ca="1">SUMIF('Model - Absolute - 66 areas'!$C:$C,'Model - Absolute - 26 areas'!$C31,INDIRECT(AA$5))</f>
        <v>860.46487966200243</v>
      </c>
      <c r="AB31" s="144">
        <f ca="1">SUMIF('Model - Absolute - 66 areas'!$C:$C,'Model - Absolute - 26 areas'!$C31,INDIRECT(AB$5))</f>
        <v>943.0544813474919</v>
      </c>
      <c r="AC31" s="145">
        <f ca="1">SUMIF('Model - Absolute - 66 areas'!$C:$C,'Model - Absolute - 26 areas'!$C31,INDIRECT(AC$5))</f>
        <v>991.73229004036739</v>
      </c>
      <c r="AD31" s="143">
        <f ca="1">SUMIF('Model - Absolute - 66 areas'!$C:$C,'Model - Absolute - 26 areas'!$C31,INDIRECT(AD$5))</f>
        <v>862.06060867897656</v>
      </c>
      <c r="AE31" s="144">
        <f ca="1">SUMIF('Model - Absolute - 66 areas'!$C:$C,'Model - Absolute - 26 areas'!$C31,INDIRECT(AE$5))</f>
        <v>952.9862072979804</v>
      </c>
      <c r="AF31" s="145">
        <f ca="1">SUMIF('Model - Absolute - 66 areas'!$C:$C,'Model - Absolute - 26 areas'!$C31,INDIRECT(AF$5))</f>
        <v>1006.8914645924579</v>
      </c>
      <c r="AG31" s="143">
        <f ca="1">SUMIF('Model - Absolute - 66 areas'!$C:$C,'Model - Absolute - 26 areas'!$C31,INDIRECT(AG$5))</f>
        <v>863.65969698072968</v>
      </c>
      <c r="AH31" s="144">
        <f ca="1">SUMIF('Model - Absolute - 66 areas'!$C:$C,'Model - Absolute - 26 areas'!$C31,INDIRECT(AH$5))</f>
        <v>962.87761274412082</v>
      </c>
      <c r="AI31" s="145">
        <f ca="1">SUMIF('Model - Absolute - 66 areas'!$C:$C,'Model - Absolute - 26 areas'!$C31,INDIRECT(AI$5))</f>
        <v>1022.1296188636766</v>
      </c>
      <c r="AJ31" s="143">
        <f ca="1">SUMIF('Model - Absolute - 66 areas'!$C:$C,'Model - Absolute - 26 areas'!$C31,INDIRECT(AJ$5))</f>
        <v>865.26215249773247</v>
      </c>
      <c r="AK31" s="144">
        <f ca="1">SUMIF('Model - Absolute - 66 areas'!$C:$C,'Model - Absolute - 26 areas'!$C31,INDIRECT(AK$5))</f>
        <v>972.72830337962807</v>
      </c>
      <c r="AL31" s="145">
        <f ca="1">SUMIF('Model - Absolute - 66 areas'!$C:$C,'Model - Absolute - 26 areas'!$C31,INDIRECT(AL$5))</f>
        <v>1037.4465790839777</v>
      </c>
      <c r="AM31" s="143">
        <f ca="1">SUMIF('Model - Absolute - 66 areas'!$C:$C,'Model - Absolute - 26 areas'!$C31,INDIRECT(AM$5))</f>
        <v>866.86798318080173</v>
      </c>
      <c r="AN31" s="144">
        <f ca="1">SUMIF('Model - Absolute - 66 areas'!$C:$C,'Model - Absolute - 26 areas'!$C31,INDIRECT(AN$5))</f>
        <v>982.53788859377414</v>
      </c>
      <c r="AO31" s="145">
        <f ca="1">SUMIF('Model - Absolute - 66 areas'!$C:$C,'Model - Absolute - 26 areas'!$C31,INDIRECT(AO$5))</f>
        <v>1052.842167290682</v>
      </c>
      <c r="AP31" s="143">
        <f ca="1">SUMIF('Model - Absolute - 66 areas'!$C:$C,'Model - Absolute - 26 areas'!$C31,INDIRECT(AP$5))</f>
        <v>868.47719700115363</v>
      </c>
      <c r="AQ31" s="144">
        <f ca="1">SUMIF('Model - Absolute - 66 areas'!$C:$C,'Model - Absolute - 26 areas'!$C31,INDIRECT(AQ$5))</f>
        <v>992.30598150432547</v>
      </c>
      <c r="AR31" s="145">
        <f ca="1">SUMIF('Model - Absolute - 66 areas'!$C:$C,'Model - Absolute - 26 areas'!$C31,INDIRECT(AR$5))</f>
        <v>1068.3162013459701</v>
      </c>
      <c r="AS31" s="143">
        <f ca="1">SUMIF('Model - Absolute - 66 areas'!$C:$C,'Model - Absolute - 26 areas'!$C31,INDIRECT(AS$5))</f>
        <v>868.59625034768578</v>
      </c>
      <c r="AT31" s="144">
        <f ca="1">SUMIF('Model - Absolute - 66 areas'!$C:$C,'Model - Absolute - 26 areas'!$C31,INDIRECT(AT$5))</f>
        <v>1000.1195645307104</v>
      </c>
      <c r="AU31" s="145">
        <f ca="1">SUMIF('Model - Absolute - 66 areas'!$C:$C,'Model - Absolute - 26 areas'!$C31,INDIRECT(AU$5))</f>
        <v>1081.9920429264459</v>
      </c>
      <c r="AV31" s="143">
        <f ca="1">SUMIF('Model - Absolute - 66 areas'!$C:$C,'Model - Absolute - 26 areas'!$C31,INDIRECT(AV$5))</f>
        <v>868.71541091800714</v>
      </c>
      <c r="AW31" s="144">
        <f ca="1">SUMIF('Model - Absolute - 66 areas'!$C:$C,'Model - Absolute - 26 areas'!$C31,INDIRECT(AW$5))</f>
        <v>1007.884717861223</v>
      </c>
      <c r="AX31" s="145">
        <f ca="1">SUMIF('Model - Absolute - 66 areas'!$C:$C,'Model - Absolute - 26 areas'!$C31,INDIRECT(AX$5))</f>
        <v>1095.7240958425232</v>
      </c>
      <c r="AY31" s="128">
        <f t="shared" ca="1" si="7"/>
        <v>177.14664054721572</v>
      </c>
      <c r="AZ31" s="68">
        <f t="shared" ca="1" si="29"/>
        <v>159.13565652429074</v>
      </c>
      <c r="BA31" s="176">
        <f t="shared" ca="1" si="30"/>
        <v>175.59328600427327</v>
      </c>
      <c r="BB31" s="144">
        <f t="shared" ca="1" si="31"/>
        <v>172.29712286048658</v>
      </c>
      <c r="BC31" s="145">
        <f t="shared" ca="1" si="32"/>
        <v>175.0101305809298</v>
      </c>
      <c r="BD31" s="143">
        <f t="shared" ca="1" si="33"/>
        <v>174.82288252432363</v>
      </c>
      <c r="BE31" s="144">
        <f t="shared" ca="1" si="34"/>
        <v>176.43452094438297</v>
      </c>
      <c r="BF31" s="145">
        <f t="shared" ca="1" si="35"/>
        <v>180.1493809719139</v>
      </c>
      <c r="BG31" s="143">
        <f t="shared" ca="1" si="36"/>
        <v>173.86485321379126</v>
      </c>
      <c r="BH31" s="144">
        <f t="shared" ca="1" si="37"/>
        <v>181.74740023616206</v>
      </c>
      <c r="BI31" s="145">
        <f t="shared" ca="1" si="38"/>
        <v>186.54458016109569</v>
      </c>
      <c r="BJ31" s="143">
        <f t="shared" ca="1" si="39"/>
        <v>171.83426643050524</v>
      </c>
      <c r="BK31" s="144">
        <f t="shared" ca="1" si="40"/>
        <v>181.40764088544512</v>
      </c>
      <c r="BL31" s="145">
        <f t="shared" ca="1" si="41"/>
        <v>187.10138317909042</v>
      </c>
      <c r="BM31" s="143">
        <f t="shared" ca="1" si="42"/>
        <v>169.71894526570026</v>
      </c>
      <c r="BN31" s="144">
        <f t="shared" ca="1" si="43"/>
        <v>180.91444526919565</v>
      </c>
      <c r="BO31" s="145">
        <f t="shared" ca="1" si="44"/>
        <v>187.50052456306864</v>
      </c>
      <c r="BP31" s="143">
        <f t="shared" ca="1" si="45"/>
        <v>167.43495265990367</v>
      </c>
      <c r="BQ31" s="144">
        <f t="shared" ca="1" si="46"/>
        <v>180.17570735278662</v>
      </c>
      <c r="BR31" s="145">
        <f t="shared" ca="1" si="47"/>
        <v>187.6437591462998</v>
      </c>
      <c r="BS31" s="143">
        <f t="shared" ca="1" si="48"/>
        <v>165.04735420490286</v>
      </c>
      <c r="BT31" s="144">
        <f t="shared" ca="1" si="49"/>
        <v>179.25785516828569</v>
      </c>
      <c r="BU31" s="145">
        <f t="shared" ca="1" si="50"/>
        <v>187.59685805624662</v>
      </c>
      <c r="BV31" s="143">
        <f t="shared" ca="1" si="51"/>
        <v>162.50408394698422</v>
      </c>
      <c r="BW31" s="144">
        <f t="shared" ca="1" si="52"/>
        <v>178.10163810947219</v>
      </c>
      <c r="BX31" s="145">
        <f t="shared" ca="1" si="53"/>
        <v>187.29474162496899</v>
      </c>
      <c r="BY31" s="143">
        <f t="shared" ca="1" si="8"/>
        <v>159.45034502007772</v>
      </c>
      <c r="BZ31" s="144">
        <f t="shared" ca="1" si="9"/>
        <v>176.26832501474911</v>
      </c>
      <c r="CA31" s="145">
        <f t="shared" ca="1" si="10"/>
        <v>186.23886744235384</v>
      </c>
      <c r="CB31" s="143">
        <f t="shared" ca="1" si="11"/>
        <v>155.93839214299405</v>
      </c>
      <c r="CC31" s="144">
        <f t="shared" ca="1" si="12"/>
        <v>173.852719174822</v>
      </c>
      <c r="CD31" s="145">
        <f t="shared" ca="1" si="13"/>
        <v>184.55098678859551</v>
      </c>
      <c r="CE31" s="143">
        <f t="shared" ca="1" si="14"/>
        <v>152.17087248875731</v>
      </c>
      <c r="CF31" s="144">
        <f t="shared" ca="1" si="15"/>
        <v>171.07059888439363</v>
      </c>
      <c r="CG31" s="145">
        <f t="shared" ca="1" si="16"/>
        <v>182.45239392936369</v>
      </c>
      <c r="CH31" s="143">
        <f t="shared" ca="1" si="17"/>
        <v>148.21580121609449</v>
      </c>
      <c r="CI31" s="144">
        <f t="shared" ca="1" si="18"/>
        <v>167.99286997397689</v>
      </c>
      <c r="CJ31" s="145">
        <f t="shared" ca="1" si="19"/>
        <v>180.01339120461103</v>
      </c>
      <c r="CK31" s="143">
        <f t="shared" ca="1" si="20"/>
        <v>143.93816410331004</v>
      </c>
      <c r="CL31" s="144">
        <f t="shared" ca="1" si="21"/>
        <v>164.46108395207065</v>
      </c>
      <c r="CM31" s="145">
        <f t="shared" ca="1" si="22"/>
        <v>177.0587336484285</v>
      </c>
      <c r="CN31" s="143">
        <f t="shared" ca="1" si="23"/>
        <v>139.06186246448473</v>
      </c>
      <c r="CO31" s="144">
        <f t="shared" ca="1" si="24"/>
        <v>160.1186849184981</v>
      </c>
      <c r="CP31" s="145">
        <f t="shared" ca="1" si="25"/>
        <v>173.2264312687004</v>
      </c>
      <c r="CQ31" s="143">
        <f t="shared" ca="1" si="26"/>
        <v>133.92095734533845</v>
      </c>
      <c r="CR31" s="144">
        <f t="shared" ca="1" si="27"/>
        <v>155.37526399707323</v>
      </c>
      <c r="CS31" s="145">
        <f t="shared" ca="1" si="28"/>
        <v>168.91656123208344</v>
      </c>
    </row>
    <row r="32" spans="2:97" x14ac:dyDescent="0.25">
      <c r="B32" s="65"/>
      <c r="C32" s="66" t="s">
        <v>99</v>
      </c>
      <c r="D32" s="128">
        <f ca="1">SUMIF('Model - Absolute - 66 areas'!$C:$C,'Model - Absolute - 26 areas'!$C32,INDIRECT(D$5))</f>
        <v>635.24526845675973</v>
      </c>
      <c r="E32" s="68">
        <f ca="1">SUMIF('Model - Absolute - 66 areas'!$C:$C,'Model - Absolute - 26 areas'!$C32,INDIRECT(E$5))</f>
        <v>615.66097838040969</v>
      </c>
      <c r="F32" s="176">
        <f ca="1">SUMIF('Model - Absolute - 66 areas'!$C:$C,'Model - Absolute - 26 areas'!$C32,INDIRECT(F$5))</f>
        <v>642.82730385514651</v>
      </c>
      <c r="G32" s="144">
        <f ca="1">SUMIF('Model - Absolute - 66 areas'!$C:$C,'Model - Absolute - 26 areas'!$C32,INDIRECT(G$5))</f>
        <v>631.14626318115029</v>
      </c>
      <c r="H32" s="145">
        <f ca="1">SUMIF('Model - Absolute - 66 areas'!$C:$C,'Model - Absolute - 26 areas'!$C32,INDIRECT(H$5))</f>
        <v>641.36285788220141</v>
      </c>
      <c r="I32" s="143">
        <f ca="1">SUMIF('Model - Absolute - 66 areas'!$C:$C,'Model - Absolute - 26 areas'!$C32,INDIRECT(I$5))</f>
        <v>648.47441950316045</v>
      </c>
      <c r="J32" s="144">
        <f ca="1">SUMIF('Model - Absolute - 66 areas'!$C:$C,'Model - Absolute - 26 areas'!$C32,INDIRECT(J$5))</f>
        <v>654.99388666161849</v>
      </c>
      <c r="K32" s="145">
        <f ca="1">SUMIF('Model - Absolute - 66 areas'!$C:$C,'Model - Absolute - 26 areas'!$C32,INDIRECT(K$5))</f>
        <v>669.18420211681837</v>
      </c>
      <c r="L32" s="143">
        <f ca="1">SUMIF('Model - Absolute - 66 areas'!$C:$C,'Model - Absolute - 26 areas'!$C32,INDIRECT(L$5))</f>
        <v>654.20872166260756</v>
      </c>
      <c r="M32" s="144">
        <f ca="1">SUMIF('Model - Absolute - 66 areas'!$C:$C,'Model - Absolute - 26 areas'!$C32,INDIRECT(M$5))</f>
        <v>684.58576698844468</v>
      </c>
      <c r="N32" s="145">
        <f ca="1">SUMIF('Model - Absolute - 66 areas'!$C:$C,'Model - Absolute - 26 areas'!$C32,INDIRECT(N$5))</f>
        <v>703.19526987233098</v>
      </c>
      <c r="O32" s="143">
        <f ca="1">SUMIF('Model - Absolute - 66 areas'!$C:$C,'Model - Absolute - 26 areas'!$C32,INDIRECT(O$5))</f>
        <v>656.45859667314289</v>
      </c>
      <c r="P32" s="144">
        <f ca="1">SUMIF('Model - Absolute - 66 areas'!$C:$C,'Model - Absolute - 26 areas'!$C32,INDIRECT(P$5))</f>
        <v>694.00182703451969</v>
      </c>
      <c r="Q32" s="145">
        <f ca="1">SUMIF('Model - Absolute - 66 areas'!$C:$C,'Model - Absolute - 26 areas'!$C32,INDIRECT(Q$5))</f>
        <v>716.45912194751372</v>
      </c>
      <c r="R32" s="143">
        <f ca="1">SUMIF('Model - Absolute - 66 areas'!$C:$C,'Model - Absolute - 26 areas'!$C32,INDIRECT(R$5))</f>
        <v>658.73419728817237</v>
      </c>
      <c r="S32" s="144">
        <f ca="1">SUMIF('Model - Absolute - 66 areas'!$C:$C,'Model - Absolute - 26 areas'!$C32,INDIRECT(S$5))</f>
        <v>703.41776946769323</v>
      </c>
      <c r="T32" s="145">
        <f ca="1">SUMIF('Model - Absolute - 66 areas'!$C:$C,'Model - Absolute - 26 areas'!$C32,INDIRECT(T$5))</f>
        <v>729.83667053744261</v>
      </c>
      <c r="U32" s="143">
        <f ca="1">SUMIF('Model - Absolute - 66 areas'!$C:$C,'Model - Absolute - 26 areas'!$C32,INDIRECT(U$5))</f>
        <v>661.03571385712371</v>
      </c>
      <c r="V32" s="144">
        <f ca="1">SUMIF('Model - Absolute - 66 areas'!$C:$C,'Model - Absolute - 26 areas'!$C32,INDIRECT(V$5))</f>
        <v>712.833924090967</v>
      </c>
      <c r="W32" s="145">
        <f ca="1">SUMIF('Model - Absolute - 66 areas'!$C:$C,'Model - Absolute - 26 areas'!$C32,INDIRECT(W$5))</f>
        <v>743.32898099591648</v>
      </c>
      <c r="X32" s="143">
        <f ca="1">SUMIF('Model - Absolute - 66 areas'!$C:$C,'Model - Absolute - 26 areas'!$C32,INDIRECT(X$5))</f>
        <v>663.36333831802654</v>
      </c>
      <c r="Y32" s="144">
        <f ca="1">SUMIF('Model - Absolute - 66 areas'!$C:$C,'Model - Absolute - 26 areas'!$C32,INDIRECT(Y$5))</f>
        <v>722.25061805432722</v>
      </c>
      <c r="Z32" s="145">
        <f ca="1">SUMIF('Model - Absolute - 66 areas'!$C:$C,'Model - Absolute - 26 areas'!$C32,INDIRECT(Z$5))</f>
        <v>756.93712679423834</v>
      </c>
      <c r="AA32" s="143">
        <f ca="1">SUMIF('Model - Absolute - 66 areas'!$C:$C,'Model - Absolute - 26 areas'!$C32,INDIRECT(AA$5))</f>
        <v>665.7172642102887</v>
      </c>
      <c r="AB32" s="144">
        <f ca="1">SUMIF('Model - Absolute - 66 areas'!$C:$C,'Model - Absolute - 26 areas'!$C32,INDIRECT(AB$5))</f>
        <v>731.66817581347368</v>
      </c>
      <c r="AC32" s="145">
        <f ca="1">SUMIF('Model - Absolute - 66 areas'!$C:$C,'Model - Absolute - 26 areas'!$C32,INDIRECT(AC$5))</f>
        <v>770.66218952152178</v>
      </c>
      <c r="AD32" s="143">
        <f ca="1">SUMIF('Model - Absolute - 66 areas'!$C:$C,'Model - Absolute - 26 areas'!$C32,INDIRECT(AD$5))</f>
        <v>667.12465280814217</v>
      </c>
      <c r="AE32" s="144">
        <f ca="1">SUMIF('Model - Absolute - 66 areas'!$C:$C,'Model - Absolute - 26 areas'!$C32,INDIRECT(AE$5))</f>
        <v>739.64035420622406</v>
      </c>
      <c r="AF32" s="145">
        <f ca="1">SUMIF('Model - Absolute - 66 areas'!$C:$C,'Model - Absolute - 26 areas'!$C32,INDIRECT(AF$5))</f>
        <v>782.89278109235795</v>
      </c>
      <c r="AG32" s="143">
        <f ca="1">SUMIF('Model - Absolute - 66 areas'!$C:$C,'Model - Absolute - 26 areas'!$C32,INDIRECT(AG$5))</f>
        <v>668.5489444883126</v>
      </c>
      <c r="AH32" s="144">
        <f ca="1">SUMIF('Model - Absolute - 66 areas'!$C:$C,'Model - Absolute - 26 areas'!$C32,INDIRECT(AH$5))</f>
        <v>747.60139608970417</v>
      </c>
      <c r="AI32" s="145">
        <f ca="1">SUMIF('Model - Absolute - 66 areas'!$C:$C,'Model - Absolute - 26 areas'!$C32,INDIRECT(AI$5))</f>
        <v>795.21206714971083</v>
      </c>
      <c r="AJ32" s="143">
        <f ca="1">SUMIF('Model - Absolute - 66 areas'!$C:$C,'Model - Absolute - 26 areas'!$C32,INDIRECT(AJ$5))</f>
        <v>669.99021573735354</v>
      </c>
      <c r="AK32" s="144">
        <f ca="1">SUMIF('Model - Absolute - 66 areas'!$C:$C,'Model - Absolute - 26 areas'!$C32,INDIRECT(AK$5))</f>
        <v>755.55140484268679</v>
      </c>
      <c r="AL32" s="145">
        <f ca="1">SUMIF('Model - Absolute - 66 areas'!$C:$C,'Model - Absolute - 26 areas'!$C32,INDIRECT(AL$5))</f>
        <v>807.62063566930192</v>
      </c>
      <c r="AM32" s="143">
        <f ca="1">SUMIF('Model - Absolute - 66 areas'!$C:$C,'Model - Absolute - 26 areas'!$C32,INDIRECT(AM$5))</f>
        <v>671.4485435902393</v>
      </c>
      <c r="AN32" s="144">
        <f ca="1">SUMIF('Model - Absolute - 66 areas'!$C:$C,'Model - Absolute - 26 areas'!$C32,INDIRECT(AN$5))</f>
        <v>763.49048257165896</v>
      </c>
      <c r="AO32" s="145">
        <f ca="1">SUMIF('Model - Absolute - 66 areas'!$C:$C,'Model - Absolute - 26 areas'!$C32,INDIRECT(AO$5))</f>
        <v>820.11907761431985</v>
      </c>
      <c r="AP32" s="143">
        <f ca="1">SUMIF('Model - Absolute - 66 areas'!$C:$C,'Model - Absolute - 26 areas'!$C32,INDIRECT(AP$5))</f>
        <v>672.92400563343779</v>
      </c>
      <c r="AQ32" s="144">
        <f ca="1">SUMIF('Model - Absolute - 66 areas'!$C:$C,'Model - Absolute - 26 areas'!$C32,INDIRECT(AQ$5))</f>
        <v>771.41873009656456</v>
      </c>
      <c r="AR32" s="145">
        <f ca="1">SUMIF('Model - Absolute - 66 areas'!$C:$C,'Model - Absolute - 26 areas'!$C32,INDIRECT(AR$5))</f>
        <v>832.70798692563176</v>
      </c>
      <c r="AS32" s="143">
        <f ca="1">SUMIF('Model - Absolute - 66 areas'!$C:$C,'Model - Absolute - 26 areas'!$C32,INDIRECT(AS$5))</f>
        <v>673.40340111131184</v>
      </c>
      <c r="AT32" s="144">
        <f ca="1">SUMIF('Model - Absolute - 66 areas'!$C:$C,'Model - Absolute - 26 areas'!$C32,INDIRECT(AT$5))</f>
        <v>778.0918456055897</v>
      </c>
      <c r="AU32" s="145">
        <f ca="1">SUMIF('Model - Absolute - 66 areas'!$C:$C,'Model - Absolute - 26 areas'!$C32,INDIRECT(AU$5))</f>
        <v>844.0236608267611</v>
      </c>
      <c r="AV32" s="143">
        <f ca="1">SUMIF('Model - Absolute - 66 areas'!$C:$C,'Model - Absolute - 26 areas'!$C32,INDIRECT(AV$5))</f>
        <v>673.89737055783257</v>
      </c>
      <c r="AW32" s="144">
        <f ca="1">SUMIF('Model - Absolute - 66 areas'!$C:$C,'Model - Absolute - 26 areas'!$C32,INDIRECT(AW$5))</f>
        <v>784.75103313073805</v>
      </c>
      <c r="AX32" s="145">
        <f ca="1">SUMIF('Model - Absolute - 66 areas'!$C:$C,'Model - Absolute - 26 areas'!$C32,INDIRECT(AX$5))</f>
        <v>855.41166180893265</v>
      </c>
      <c r="AY32" s="128">
        <f t="shared" ca="1" si="7"/>
        <v>137.15565229389537</v>
      </c>
      <c r="AZ32" s="68">
        <f t="shared" ca="1" si="29"/>
        <v>123.21591186476802</v>
      </c>
      <c r="BA32" s="176">
        <f t="shared" ca="1" si="30"/>
        <v>135.88979865013013</v>
      </c>
      <c r="BB32" s="144">
        <f t="shared" ca="1" si="31"/>
        <v>133.42049739971063</v>
      </c>
      <c r="BC32" s="145">
        <f t="shared" ca="1" si="32"/>
        <v>135.58022364109732</v>
      </c>
      <c r="BD32" s="143">
        <f t="shared" ca="1" si="33"/>
        <v>135.28685827793686</v>
      </c>
      <c r="BE32" s="144">
        <f t="shared" ca="1" si="34"/>
        <v>136.64697087912432</v>
      </c>
      <c r="BF32" s="145">
        <f t="shared" ca="1" si="35"/>
        <v>139.60740098734308</v>
      </c>
      <c r="BG32" s="143">
        <f t="shared" ca="1" si="36"/>
        <v>134.54627062517523</v>
      </c>
      <c r="BH32" s="144">
        <f t="shared" ca="1" si="37"/>
        <v>140.79369293225832</v>
      </c>
      <c r="BI32" s="145">
        <f t="shared" ca="1" si="38"/>
        <v>144.62097179343291</v>
      </c>
      <c r="BJ32" s="143">
        <f t="shared" ca="1" si="39"/>
        <v>132.96162276354551</v>
      </c>
      <c r="BK32" s="144">
        <f t="shared" ca="1" si="40"/>
        <v>140.56577153687593</v>
      </c>
      <c r="BL32" s="145">
        <f t="shared" ca="1" si="41"/>
        <v>145.11435752484789</v>
      </c>
      <c r="BM32" s="143">
        <f t="shared" ca="1" si="42"/>
        <v>131.3151663344145</v>
      </c>
      <c r="BN32" s="144">
        <f t="shared" ca="1" si="43"/>
        <v>140.22259931318658</v>
      </c>
      <c r="BO32" s="145">
        <f t="shared" ca="1" si="44"/>
        <v>145.48906703662999</v>
      </c>
      <c r="BP32" s="143">
        <f t="shared" ca="1" si="45"/>
        <v>129.5418410466508</v>
      </c>
      <c r="BQ32" s="144">
        <f t="shared" ca="1" si="46"/>
        <v>139.69263226103266</v>
      </c>
      <c r="BR32" s="145">
        <f t="shared" ca="1" si="47"/>
        <v>145.66868730840545</v>
      </c>
      <c r="BS32" s="143">
        <f t="shared" ca="1" si="48"/>
        <v>127.69186083492659</v>
      </c>
      <c r="BT32" s="144">
        <f t="shared" ca="1" si="49"/>
        <v>139.02716668420788</v>
      </c>
      <c r="BU32" s="145">
        <f t="shared" ca="1" si="50"/>
        <v>145.70402775117083</v>
      </c>
      <c r="BV32" s="143">
        <f t="shared" ca="1" si="51"/>
        <v>125.72479916981634</v>
      </c>
      <c r="BW32" s="144">
        <f t="shared" ca="1" si="52"/>
        <v>138.18003439075173</v>
      </c>
      <c r="BX32" s="145">
        <f t="shared" ca="1" si="53"/>
        <v>145.54429367293372</v>
      </c>
      <c r="BY32" s="143">
        <f t="shared" ca="1" si="8"/>
        <v>123.39417320629512</v>
      </c>
      <c r="BZ32" s="144">
        <f t="shared" ca="1" si="9"/>
        <v>136.80698141361563</v>
      </c>
      <c r="CA32" s="145">
        <f t="shared" ca="1" si="10"/>
        <v>144.80713165887289</v>
      </c>
      <c r="CB32" s="143">
        <f t="shared" ca="1" si="11"/>
        <v>120.71009893926932</v>
      </c>
      <c r="CC32" s="144">
        <f t="shared" ca="1" si="12"/>
        <v>134.98344322148827</v>
      </c>
      <c r="CD32" s="145">
        <f t="shared" ca="1" si="13"/>
        <v>143.5798053301998</v>
      </c>
      <c r="CE32" s="143">
        <f t="shared" ca="1" si="14"/>
        <v>117.82902487226379</v>
      </c>
      <c r="CF32" s="144">
        <f t="shared" ca="1" si="15"/>
        <v>132.87639607618138</v>
      </c>
      <c r="CG32" s="145">
        <f t="shared" ca="1" si="16"/>
        <v>142.03364427180873</v>
      </c>
      <c r="CH32" s="143">
        <f t="shared" ca="1" si="17"/>
        <v>114.80327546351475</v>
      </c>
      <c r="CI32" s="144">
        <f t="shared" ca="1" si="18"/>
        <v>130.5404695879962</v>
      </c>
      <c r="CJ32" s="145">
        <f t="shared" ca="1" si="19"/>
        <v>140.22274272397286</v>
      </c>
      <c r="CK32" s="143">
        <f t="shared" ca="1" si="20"/>
        <v>111.52790917985821</v>
      </c>
      <c r="CL32" s="144">
        <f t="shared" ca="1" si="21"/>
        <v>127.85205662096254</v>
      </c>
      <c r="CM32" s="145">
        <f t="shared" ca="1" si="22"/>
        <v>138.0099089372859</v>
      </c>
      <c r="CN32" s="143">
        <f t="shared" ca="1" si="23"/>
        <v>107.81157656502998</v>
      </c>
      <c r="CO32" s="144">
        <f t="shared" ca="1" si="24"/>
        <v>124.57214865368073</v>
      </c>
      <c r="CP32" s="145">
        <f t="shared" ca="1" si="25"/>
        <v>135.12780211943115</v>
      </c>
      <c r="CQ32" s="143">
        <f t="shared" ca="1" si="26"/>
        <v>103.88785542809865</v>
      </c>
      <c r="CR32" s="144">
        <f t="shared" ca="1" si="27"/>
        <v>120.9770292017199</v>
      </c>
      <c r="CS32" s="145">
        <f t="shared" ca="1" si="28"/>
        <v>131.87005460483485</v>
      </c>
    </row>
    <row r="33" spans="2:97" x14ac:dyDescent="0.25">
      <c r="B33" s="65"/>
      <c r="C33" s="66" t="s">
        <v>91</v>
      </c>
      <c r="D33" s="128">
        <f ca="1">SUMIF('Model - Absolute - 66 areas'!$C:$C,'Model - Absolute - 26 areas'!$C33,INDIRECT(D$5))</f>
        <v>567.7435663626635</v>
      </c>
      <c r="E33" s="68">
        <f ca="1">SUMIF('Model - Absolute - 66 areas'!$C:$C,'Model - Absolute - 26 areas'!$C33,INDIRECT(E$5))</f>
        <v>545.24135291267362</v>
      </c>
      <c r="F33" s="176">
        <f ca="1">SUMIF('Model - Absolute - 66 areas'!$C:$C,'Model - Absolute - 26 areas'!$C33,INDIRECT(F$5))</f>
        <v>565.31626340664286</v>
      </c>
      <c r="G33" s="144">
        <f ca="1">SUMIF('Model - Absolute - 66 areas'!$C:$C,'Model - Absolute - 26 areas'!$C33,INDIRECT(G$5))</f>
        <v>553.84288415758283</v>
      </c>
      <c r="H33" s="145">
        <f ca="1">SUMIF('Model - Absolute - 66 areas'!$C:$C,'Model - Absolute - 26 areas'!$C33,INDIRECT(H$5))</f>
        <v>562.12553152750525</v>
      </c>
      <c r="I33" s="143">
        <f ca="1">SUMIF('Model - Absolute - 66 areas'!$C:$C,'Model - Absolute - 26 areas'!$C33,INDIRECT(I$5))</f>
        <v>565.44867543730788</v>
      </c>
      <c r="J33" s="144">
        <f ca="1">SUMIF('Model - Absolute - 66 areas'!$C:$C,'Model - Absolute - 26 areas'!$C33,INDIRECT(J$5))</f>
        <v>569.47713502845602</v>
      </c>
      <c r="K33" s="145">
        <f ca="1">SUMIF('Model - Absolute - 66 areas'!$C:$C,'Model - Absolute - 26 areas'!$C33,INDIRECT(K$5))</f>
        <v>580.86025703514122</v>
      </c>
      <c r="L33" s="143">
        <f ca="1">SUMIF('Model - Absolute - 66 areas'!$C:$C,'Model - Absolute - 26 areas'!$C33,INDIRECT(L$5))</f>
        <v>565.58324615435254</v>
      </c>
      <c r="M33" s="144">
        <f ca="1">SUMIF('Model - Absolute - 66 areas'!$C:$C,'Model - Absolute - 26 areas'!$C33,INDIRECT(M$5))</f>
        <v>589.68829980261171</v>
      </c>
      <c r="N33" s="145">
        <f ca="1">SUMIF('Model - Absolute - 66 areas'!$C:$C,'Model - Absolute - 26 areas'!$C33,INDIRECT(N$5))</f>
        <v>604.45836320704086</v>
      </c>
      <c r="O33" s="143">
        <f ca="1">SUMIF('Model - Absolute - 66 areas'!$C:$C,'Model - Absolute - 26 areas'!$C33,INDIRECT(O$5))</f>
        <v>563.75340864455154</v>
      </c>
      <c r="P33" s="144">
        <f ca="1">SUMIF('Model - Absolute - 66 areas'!$C:$C,'Model - Absolute - 26 areas'!$C33,INDIRECT(P$5))</f>
        <v>593.8237843361585</v>
      </c>
      <c r="Q33" s="145">
        <f ca="1">SUMIF('Model - Absolute - 66 areas'!$C:$C,'Model - Absolute - 26 areas'!$C33,INDIRECT(Q$5))</f>
        <v>611.93269193036315</v>
      </c>
      <c r="R33" s="143">
        <f ca="1">SUMIF('Model - Absolute - 66 areas'!$C:$C,'Model - Absolute - 26 areas'!$C33,INDIRECT(R$5))</f>
        <v>561.93118029594098</v>
      </c>
      <c r="S33" s="144">
        <f ca="1">SUMIF('Model - Absolute - 66 areas'!$C:$C,'Model - Absolute - 26 areas'!$C33,INDIRECT(S$5))</f>
        <v>597.86213490784667</v>
      </c>
      <c r="T33" s="145">
        <f ca="1">SUMIF('Model - Absolute - 66 areas'!$C:$C,'Model - Absolute - 26 areas'!$C33,INDIRECT(T$5))</f>
        <v>619.36874175152741</v>
      </c>
      <c r="U33" s="143">
        <f ca="1">SUMIF('Model - Absolute - 66 areas'!$C:$C,'Model - Absolute - 26 areas'!$C33,INDIRECT(U$5))</f>
        <v>560.11652286693356</v>
      </c>
      <c r="V33" s="144">
        <f ca="1">SUMIF('Model - Absolute - 66 areas'!$C:$C,'Model - Absolute - 26 areas'!$C33,INDIRECT(V$5))</f>
        <v>601.80423365726369</v>
      </c>
      <c r="W33" s="145">
        <f ca="1">SUMIF('Model - Absolute - 66 areas'!$C:$C,'Model - Absolute - 26 areas'!$C33,INDIRECT(W$5))</f>
        <v>626.76627986380402</v>
      </c>
      <c r="X33" s="143">
        <f ca="1">SUMIF('Model - Absolute - 66 areas'!$C:$C,'Model - Absolute - 26 areas'!$C33,INDIRECT(X$5))</f>
        <v>558.30939832841386</v>
      </c>
      <c r="Y33" s="144">
        <f ca="1">SUMIF('Model - Absolute - 66 areas'!$C:$C,'Model - Absolute - 26 areas'!$C33,INDIRECT(Y$5))</f>
        <v>605.65096026468927</v>
      </c>
      <c r="Z33" s="145">
        <f ca="1">SUMIF('Model - Absolute - 66 areas'!$C:$C,'Model - Absolute - 26 areas'!$C33,INDIRECT(Z$5))</f>
        <v>634.12507651307874</v>
      </c>
      <c r="AA33" s="143">
        <f ca="1">SUMIF('Model - Absolute - 66 areas'!$C:$C,'Model - Absolute - 26 areas'!$C33,INDIRECT(AA$5))</f>
        <v>556.50976886250635</v>
      </c>
      <c r="AB33" s="144">
        <f ca="1">SUMIF('Model - Absolute - 66 areas'!$C:$C,'Model - Absolute - 26 areas'!$C33,INDIRECT(AB$5))</f>
        <v>609.40319190796015</v>
      </c>
      <c r="AC33" s="145">
        <f ca="1">SUMIF('Model - Absolute - 66 areas'!$C:$C,'Model - Absolute - 26 areas'!$C33,INDIRECT(AC$5))</f>
        <v>641.4449050109373</v>
      </c>
      <c r="AD33" s="143">
        <f ca="1">SUMIF('Model - Absolute - 66 areas'!$C:$C,'Model - Absolute - 26 areas'!$C33,INDIRECT(AD$5))</f>
        <v>553.92959647295788</v>
      </c>
      <c r="AE33" s="144">
        <f ca="1">SUMIF('Model - Absolute - 66 areas'!$C:$C,'Model - Absolute - 26 areas'!$C33,INDIRECT(AE$5))</f>
        <v>612.28011493969962</v>
      </c>
      <c r="AF33" s="145">
        <f ca="1">SUMIF('Model - Absolute - 66 areas'!$C:$C,'Model - Absolute - 26 areas'!$C33,INDIRECT(AF$5))</f>
        <v>647.81095912981311</v>
      </c>
      <c r="AG33" s="143">
        <f ca="1">SUMIF('Model - Absolute - 66 areas'!$C:$C,'Model - Absolute - 26 areas'!$C33,INDIRECT(AG$5))</f>
        <v>551.36295437781428</v>
      </c>
      <c r="AH33" s="144">
        <f ca="1">SUMIF('Model - Absolute - 66 areas'!$C:$C,'Model - Absolute - 26 areas'!$C33,INDIRECT(AH$5))</f>
        <v>615.07851868159196</v>
      </c>
      <c r="AI33" s="145">
        <f ca="1">SUMIF('Model - Absolute - 66 areas'!$C:$C,'Model - Absolute - 26 areas'!$C33,INDIRECT(AI$5))</f>
        <v>654.14173948237431</v>
      </c>
      <c r="AJ33" s="143">
        <f ca="1">SUMIF('Model - Absolute - 66 areas'!$C:$C,'Model - Absolute - 26 areas'!$C33,INDIRECT(AJ$5))</f>
        <v>548.8097631853866</v>
      </c>
      <c r="AK33" s="144">
        <f ca="1">SUMIF('Model - Absolute - 66 areas'!$C:$C,'Model - Absolute - 26 areas'!$C33,INDIRECT(AK$5))</f>
        <v>617.79911872210823</v>
      </c>
      <c r="AL33" s="145">
        <f ca="1">SUMIF('Model - Absolute - 66 areas'!$C:$C,'Model - Absolute - 26 areas'!$C33,INDIRECT(AL$5))</f>
        <v>660.43703419298174</v>
      </c>
      <c r="AM33" s="143">
        <f ca="1">SUMIF('Model - Absolute - 66 areas'!$C:$C,'Model - Absolute - 26 areas'!$C33,INDIRECT(AM$5))</f>
        <v>546.26994401114428</v>
      </c>
      <c r="AN33" s="144">
        <f ca="1">SUMIF('Model - Absolute - 66 areas'!$C:$C,'Model - Absolute - 26 areas'!$C33,INDIRECT(AN$5))</f>
        <v>620.44262906479241</v>
      </c>
      <c r="AO33" s="145">
        <f ca="1">SUMIF('Model - Absolute - 66 areas'!$C:$C,'Model - Absolute - 26 areas'!$C33,INDIRECT(AO$5))</f>
        <v>666.69663445151718</v>
      </c>
      <c r="AP33" s="143">
        <f ca="1">SUMIF('Model - Absolute - 66 areas'!$C:$C,'Model - Absolute - 26 areas'!$C33,INDIRECT(AP$5))</f>
        <v>543.74341847429196</v>
      </c>
      <c r="AQ33" s="144">
        <f ca="1">SUMIF('Model - Absolute - 66 areas'!$C:$C,'Model - Absolute - 26 areas'!$C33,INDIRECT(AQ$5))</f>
        <v>623.00976208643976</v>
      </c>
      <c r="AR33" s="145">
        <f ca="1">SUMIF('Model - Absolute - 66 areas'!$C:$C,'Model - Absolute - 26 areas'!$C33,INDIRECT(AR$5))</f>
        <v>672.92033452762553</v>
      </c>
      <c r="AS33" s="143">
        <f ca="1">SUMIF('Model - Absolute - 66 areas'!$C:$C,'Model - Absolute - 26 areas'!$C33,INDIRECT(AS$5))</f>
        <v>540.34322633008674</v>
      </c>
      <c r="AT33" s="144">
        <f ca="1">SUMIF('Model - Absolute - 66 areas'!$C:$C,'Model - Absolute - 26 areas'!$C33,INDIRECT(AT$5))</f>
        <v>624.5353044146475</v>
      </c>
      <c r="AU33" s="145">
        <f ca="1">SUMIF('Model - Absolute - 66 areas'!$C:$C,'Model - Absolute - 26 areas'!$C33,INDIRECT(AU$5))</f>
        <v>678.40351249790365</v>
      </c>
      <c r="AV33" s="143">
        <f ca="1">SUMIF('Model - Absolute - 66 areas'!$C:$C,'Model - Absolute - 26 areas'!$C33,INDIRECT(AV$5))</f>
        <v>536.9663581205632</v>
      </c>
      <c r="AW33" s="144">
        <f ca="1">SUMIF('Model - Absolute - 66 areas'!$C:$C,'Model - Absolute - 26 areas'!$C33,INDIRECT(AW$5))</f>
        <v>625.9974376158109</v>
      </c>
      <c r="AX33" s="145">
        <f ca="1">SUMIF('Model - Absolute - 66 areas'!$C:$C,'Model - Absolute - 26 areas'!$C33,INDIRECT(AX$5))</f>
        <v>683.8573534803653</v>
      </c>
      <c r="AY33" s="128">
        <f t="shared" ca="1" si="7"/>
        <v>122.58137611840243</v>
      </c>
      <c r="AZ33" s="68">
        <f t="shared" ca="1" si="29"/>
        <v>109.12241126967064</v>
      </c>
      <c r="BA33" s="176">
        <f t="shared" ca="1" si="30"/>
        <v>119.50443415714535</v>
      </c>
      <c r="BB33" s="144">
        <f t="shared" ca="1" si="31"/>
        <v>117.0790312742232</v>
      </c>
      <c r="BC33" s="145">
        <f t="shared" ca="1" si="32"/>
        <v>118.82993276306601</v>
      </c>
      <c r="BD33" s="143">
        <f t="shared" ca="1" si="33"/>
        <v>117.96575549725499</v>
      </c>
      <c r="BE33" s="144">
        <f t="shared" ca="1" si="34"/>
        <v>118.80618593736952</v>
      </c>
      <c r="BF33" s="145">
        <f t="shared" ca="1" si="35"/>
        <v>121.1809701499199</v>
      </c>
      <c r="BG33" s="143">
        <f t="shared" ca="1" si="36"/>
        <v>116.31932436601461</v>
      </c>
      <c r="BH33" s="144">
        <f t="shared" ca="1" si="37"/>
        <v>121.27683251930038</v>
      </c>
      <c r="BI33" s="145">
        <f t="shared" ca="1" si="38"/>
        <v>124.31448225119773</v>
      </c>
      <c r="BJ33" s="143">
        <f t="shared" ca="1" si="39"/>
        <v>114.18476112847966</v>
      </c>
      <c r="BK33" s="144">
        <f t="shared" ca="1" si="40"/>
        <v>120.27532947403562</v>
      </c>
      <c r="BL33" s="145">
        <f t="shared" ca="1" si="41"/>
        <v>123.94317654375629</v>
      </c>
      <c r="BM33" s="143">
        <f t="shared" ca="1" si="42"/>
        <v>112.01799862953655</v>
      </c>
      <c r="BN33" s="144">
        <f t="shared" ca="1" si="43"/>
        <v>119.1806437462476</v>
      </c>
      <c r="BO33" s="145">
        <f t="shared" ca="1" si="44"/>
        <v>123.46787168521452</v>
      </c>
      <c r="BP33" s="143">
        <f t="shared" ca="1" si="45"/>
        <v>109.76490990094048</v>
      </c>
      <c r="BQ33" s="144">
        <f t="shared" ca="1" si="46"/>
        <v>117.93436684796244</v>
      </c>
      <c r="BR33" s="145">
        <f t="shared" ca="1" si="47"/>
        <v>122.82612890272142</v>
      </c>
      <c r="BS33" s="143">
        <f t="shared" ca="1" si="48"/>
        <v>107.46986135071147</v>
      </c>
      <c r="BT33" s="144">
        <f t="shared" ca="1" si="49"/>
        <v>116.58271367354635</v>
      </c>
      <c r="BU33" s="145">
        <f t="shared" ca="1" si="50"/>
        <v>122.06374145932332</v>
      </c>
      <c r="BV33" s="143">
        <f t="shared" ca="1" si="51"/>
        <v>105.10029210265174</v>
      </c>
      <c r="BW33" s="144">
        <f t="shared" ca="1" si="52"/>
        <v>115.08954031252419</v>
      </c>
      <c r="BX33" s="145">
        <f t="shared" ca="1" si="53"/>
        <v>121.14081487231412</v>
      </c>
      <c r="BY33" s="143">
        <f t="shared" ca="1" si="8"/>
        <v>102.45714093095363</v>
      </c>
      <c r="BZ33" s="144">
        <f t="shared" ca="1" si="9"/>
        <v>113.2498975050881</v>
      </c>
      <c r="CA33" s="145">
        <f t="shared" ca="1" si="10"/>
        <v>119.82183143633441</v>
      </c>
      <c r="CB33" s="143">
        <f t="shared" ca="1" si="11"/>
        <v>99.551539678718768</v>
      </c>
      <c r="CC33" s="144">
        <f t="shared" ca="1" si="12"/>
        <v>111.05572667129105</v>
      </c>
      <c r="CD33" s="145">
        <f t="shared" ca="1" si="13"/>
        <v>118.1088007754734</v>
      </c>
      <c r="CE33" s="143">
        <f t="shared" ca="1" si="14"/>
        <v>96.517408340575045</v>
      </c>
      <c r="CF33" s="144">
        <f t="shared" ca="1" si="15"/>
        <v>108.65034446190565</v>
      </c>
      <c r="CG33" s="145">
        <f t="shared" ca="1" si="16"/>
        <v>116.14893755253746</v>
      </c>
      <c r="CH33" s="143">
        <f t="shared" ca="1" si="17"/>
        <v>93.400424289284047</v>
      </c>
      <c r="CI33" s="144">
        <f t="shared" ca="1" si="18"/>
        <v>106.08235989756059</v>
      </c>
      <c r="CJ33" s="145">
        <f t="shared" ca="1" si="19"/>
        <v>113.99080109144549</v>
      </c>
      <c r="CK33" s="143">
        <f t="shared" ca="1" si="20"/>
        <v>90.118001564920121</v>
      </c>
      <c r="CL33" s="144">
        <f t="shared" ca="1" si="21"/>
        <v>103.25530904301105</v>
      </c>
      <c r="CM33" s="145">
        <f t="shared" ca="1" si="22"/>
        <v>111.52730074450416</v>
      </c>
      <c r="CN33" s="143">
        <f t="shared" ca="1" si="23"/>
        <v>86.508703432063641</v>
      </c>
      <c r="CO33" s="144">
        <f t="shared" ca="1" si="24"/>
        <v>99.987816631674917</v>
      </c>
      <c r="CP33" s="145">
        <f t="shared" ca="1" si="25"/>
        <v>108.61209211143144</v>
      </c>
      <c r="CQ33" s="143">
        <f t="shared" ca="1" si="26"/>
        <v>82.77860371528844</v>
      </c>
      <c r="CR33" s="144">
        <f t="shared" ca="1" si="27"/>
        <v>96.503613367060183</v>
      </c>
      <c r="CS33" s="145">
        <f t="shared" ca="1" si="28"/>
        <v>105.42328398314093</v>
      </c>
    </row>
    <row r="34" spans="2:97" x14ac:dyDescent="0.25">
      <c r="B34" s="65"/>
      <c r="C34" s="66" t="s">
        <v>63</v>
      </c>
      <c r="D34" s="128">
        <f ca="1">SUMIF('Model - Absolute - 66 areas'!$C:$C,'Model - Absolute - 26 areas'!$C34,INDIRECT(D$5))</f>
        <v>2159.4611843110843</v>
      </c>
      <c r="E34" s="68">
        <f ca="1">SUMIF('Model - Absolute - 66 areas'!$C:$C,'Model - Absolute - 26 areas'!$C34,INDIRECT(E$5))</f>
        <v>2084.542586513614</v>
      </c>
      <c r="F34" s="176">
        <f ca="1">SUMIF('Model - Absolute - 66 areas'!$C:$C,'Model - Absolute - 26 areas'!$C34,INDIRECT(F$5))</f>
        <v>2171.7608473772325</v>
      </c>
      <c r="G34" s="144">
        <f ca="1">SUMIF('Model - Absolute - 66 areas'!$C:$C,'Model - Absolute - 26 areas'!$C34,INDIRECT(G$5))</f>
        <v>2128.3186674350209</v>
      </c>
      <c r="H34" s="145">
        <f ca="1">SUMIF('Model - Absolute - 66 areas'!$C:$C,'Model - Absolute - 26 areas'!$C34,INDIRECT(H$5))</f>
        <v>2161.5441825239814</v>
      </c>
      <c r="I34" s="143">
        <f ca="1">SUMIF('Model - Absolute - 66 areas'!$C:$C,'Model - Absolute - 26 areas'!$C34,INDIRECT(I$5))</f>
        <v>2183.220191552829</v>
      </c>
      <c r="J34" s="144">
        <f ca="1">SUMIF('Model - Absolute - 66 areas'!$C:$C,'Model - Absolute - 26 areas'!$C34,INDIRECT(J$5))</f>
        <v>2199.6507929416193</v>
      </c>
      <c r="K34" s="145">
        <f ca="1">SUMIF('Model - Absolute - 66 areas'!$C:$C,'Model - Absolute - 26 areas'!$C34,INDIRECT(K$5))</f>
        <v>2245.5556148941591</v>
      </c>
      <c r="L34" s="143">
        <f ca="1">SUMIF('Model - Absolute - 66 areas'!$C:$C,'Model - Absolute - 26 areas'!$C34,INDIRECT(L$5))</f>
        <v>2194.7437442404798</v>
      </c>
      <c r="M34" s="144">
        <f ca="1">SUMIF('Model - Absolute - 66 areas'!$C:$C,'Model - Absolute - 26 areas'!$C34,INDIRECT(M$5))</f>
        <v>2289.4260479321615</v>
      </c>
      <c r="N34" s="145">
        <f ca="1">SUMIF('Model - Absolute - 66 areas'!$C:$C,'Model - Absolute - 26 areas'!$C34,INDIRECT(N$5))</f>
        <v>2349.3048347336812</v>
      </c>
      <c r="O34" s="143">
        <f ca="1">SUMIF('Model - Absolute - 66 areas'!$C:$C,'Model - Absolute - 26 areas'!$C34,INDIRECT(O$5))</f>
        <v>2194.2386804436283</v>
      </c>
      <c r="P34" s="144">
        <f ca="1">SUMIF('Model - Absolute - 66 areas'!$C:$C,'Model - Absolute - 26 areas'!$C34,INDIRECT(P$5))</f>
        <v>2312.3709548967117</v>
      </c>
      <c r="Q34" s="145">
        <f ca="1">SUMIF('Model - Absolute - 66 areas'!$C:$C,'Model - Absolute - 26 areas'!$C34,INDIRECT(Q$5))</f>
        <v>2384.5539234260686</v>
      </c>
      <c r="R34" s="143">
        <f ca="1">SUMIF('Model - Absolute - 66 areas'!$C:$C,'Model - Absolute - 26 areas'!$C34,INDIRECT(R$5))</f>
        <v>2193.7349544077551</v>
      </c>
      <c r="S34" s="144">
        <f ca="1">SUMIF('Model - Absolute - 66 areas'!$C:$C,'Model - Absolute - 26 areas'!$C34,INDIRECT(S$5))</f>
        <v>2335.0486798277698</v>
      </c>
      <c r="T34" s="145">
        <f ca="1">SUMIF('Model - Absolute - 66 areas'!$C:$C,'Model - Absolute - 26 areas'!$C34,INDIRECT(T$5))</f>
        <v>2419.8175697009124</v>
      </c>
      <c r="U34" s="143">
        <f ca="1">SUMIF('Model - Absolute - 66 areas'!$C:$C,'Model - Absolute - 26 areas'!$C34,INDIRECT(U$5))</f>
        <v>2193.2325650521907</v>
      </c>
      <c r="V34" s="144">
        <f ca="1">SUMIF('Model - Absolute - 66 areas'!$C:$C,'Model - Absolute - 26 areas'!$C34,INDIRECT(V$5))</f>
        <v>2357.4596428767727</v>
      </c>
      <c r="W34" s="145">
        <f ca="1">SUMIF('Model - Absolute - 66 areas'!$C:$C,'Model - Absolute - 26 areas'!$C34,INDIRECT(W$5))</f>
        <v>2455.0941609805268</v>
      </c>
      <c r="X34" s="143">
        <f ca="1">SUMIF('Model - Absolute - 66 areas'!$C:$C,'Model - Absolute - 26 areas'!$C34,INDIRECT(X$5))</f>
        <v>2192.7315112979868</v>
      </c>
      <c r="Y34" s="144">
        <f ca="1">SUMIF('Model - Absolute - 66 areas'!$C:$C,'Model - Absolute - 26 areas'!$C34,INDIRECT(Y$5))</f>
        <v>2379.6042805594766</v>
      </c>
      <c r="Z34" s="145">
        <f ca="1">SUMIF('Model - Absolute - 66 areas'!$C:$C,'Model - Absolute - 26 areas'!$C34,INDIRECT(Z$5))</f>
        <v>2490.3820828146854</v>
      </c>
      <c r="AA34" s="143">
        <f ca="1">SUMIF('Model - Absolute - 66 areas'!$C:$C,'Model - Absolute - 26 areas'!$C34,INDIRECT(AA$5))</f>
        <v>2192.2317920679197</v>
      </c>
      <c r="AB34" s="144">
        <f ca="1">SUMIF('Model - Absolute - 66 areas'!$C:$C,'Model - Absolute - 26 areas'!$C34,INDIRECT(AB$5))</f>
        <v>2401.4830456439859</v>
      </c>
      <c r="AC34" s="145">
        <f ca="1">SUMIF('Model - Absolute - 66 areas'!$C:$C,'Model - Absolute - 26 areas'!$C34,INDIRECT(AC$5))</f>
        <v>2525.6797190303591</v>
      </c>
      <c r="AD34" s="143">
        <f ca="1">SUMIF('Model - Absolute - 66 areas'!$C:$C,'Model - Absolute - 26 areas'!$C34,INDIRECT(AD$5))</f>
        <v>2188.0776905205139</v>
      </c>
      <c r="AE34" s="144">
        <f ca="1">SUMIF('Model - Absolute - 66 areas'!$C:$C,'Model - Absolute - 26 areas'!$C34,INDIRECT(AE$5))</f>
        <v>2418.432902469182</v>
      </c>
      <c r="AF34" s="145">
        <f ca="1">SUMIF('Model - Absolute - 66 areas'!$C:$C,'Model - Absolute - 26 areas'!$C34,INDIRECT(AF$5))</f>
        <v>2556.4992446883057</v>
      </c>
      <c r="AG34" s="143">
        <f ca="1">SUMIF('Model - Absolute - 66 areas'!$C:$C,'Model - Absolute - 26 areas'!$C34,INDIRECT(AG$5))</f>
        <v>2183.9328620896172</v>
      </c>
      <c r="AH34" s="144">
        <f ca="1">SUMIF('Model - Absolute - 66 areas'!$C:$C,'Model - Absolute - 26 areas'!$C34,INDIRECT(AH$5))</f>
        <v>2435.1355748490018</v>
      </c>
      <c r="AI34" s="145">
        <f ca="1">SUMIF('Model - Absolute - 66 areas'!$C:$C,'Model - Absolute - 26 areas'!$C34,INDIRECT(AI$5))</f>
        <v>2587.3053581394865</v>
      </c>
      <c r="AJ34" s="143">
        <f ca="1">SUMIF('Model - Absolute - 66 areas'!$C:$C,'Model - Absolute - 26 areas'!$C34,INDIRECT(AJ$5))</f>
        <v>2179.7972832770611</v>
      </c>
      <c r="AK34" s="144">
        <f ca="1">SUMIF('Model - Absolute - 66 areas'!$C:$C,'Model - Absolute - 26 areas'!$C34,INDIRECT(AK$5))</f>
        <v>2451.5919070254909</v>
      </c>
      <c r="AL34" s="145">
        <f ca="1">SUMIF('Model - Absolute - 66 areas'!$C:$C,'Model - Absolute - 26 areas'!$C34,INDIRECT(AL$5))</f>
        <v>2618.096683739851</v>
      </c>
      <c r="AM34" s="143">
        <f ca="1">SUMIF('Model - Absolute - 66 areas'!$C:$C,'Model - Absolute - 26 areas'!$C34,INDIRECT(AM$5))</f>
        <v>2175.6709306493408</v>
      </c>
      <c r="AN34" s="144">
        <f ca="1">SUMIF('Model - Absolute - 66 areas'!$C:$C,'Model - Absolute - 26 areas'!$C34,INDIRECT(AN$5))</f>
        <v>2467.802755323919</v>
      </c>
      <c r="AO34" s="145">
        <f ca="1">SUMIF('Model - Absolute - 66 areas'!$C:$C,'Model - Absolute - 26 areas'!$C34,INDIRECT(AO$5))</f>
        <v>2648.8718473432114</v>
      </c>
      <c r="AP34" s="143">
        <f ca="1">SUMIF('Model - Absolute - 66 areas'!$C:$C,'Model - Absolute - 26 areas'!$C34,INDIRECT(AP$5))</f>
        <v>2171.5537808374279</v>
      </c>
      <c r="AQ34" s="144">
        <f ca="1">SUMIF('Model - Absolute - 66 areas'!$C:$C,'Model - Absolute - 26 areas'!$C34,INDIRECT(AQ$5))</f>
        <v>2483.768988017714</v>
      </c>
      <c r="AR34" s="145">
        <f ca="1">SUMIF('Model - Absolute - 66 areas'!$C:$C,'Model - Absolute - 26 areas'!$C34,INDIRECT(AR$5))</f>
        <v>2679.6294764404934</v>
      </c>
      <c r="AS34" s="143">
        <f ca="1">SUMIF('Model - Absolute - 66 areas'!$C:$C,'Model - Absolute - 26 areas'!$C34,INDIRECT(AS$5))</f>
        <v>2163.2630051324199</v>
      </c>
      <c r="AT34" s="144">
        <f ca="1">SUMIF('Model - Absolute - 66 areas'!$C:$C,'Model - Absolute - 26 areas'!$C34,INDIRECT(AT$5))</f>
        <v>2495.2001597369167</v>
      </c>
      <c r="AU34" s="145">
        <f ca="1">SUMIF('Model - Absolute - 66 areas'!$C:$C,'Model - Absolute - 26 areas'!$C34,INDIRECT(AU$5))</f>
        <v>2705.6382609117295</v>
      </c>
      <c r="AV34" s="143">
        <f ca="1">SUMIF('Model - Absolute - 66 areas'!$C:$C,'Model - Absolute - 26 areas'!$C34,INDIRECT(AV$5))</f>
        <v>2155.0073412524453</v>
      </c>
      <c r="AW34" s="144">
        <f ca="1">SUMIF('Model - Absolute - 66 areas'!$C:$C,'Model - Absolute - 26 areas'!$C34,INDIRECT(AW$5))</f>
        <v>2506.4140323839688</v>
      </c>
      <c r="AX34" s="145">
        <f ca="1">SUMIF('Model - Absolute - 66 areas'!$C:$C,'Model - Absolute - 26 areas'!$C34,INDIRECT(AX$5))</f>
        <v>2731.6063064700702</v>
      </c>
      <c r="AY34" s="128">
        <f t="shared" ca="1" si="7"/>
        <v>466.24874209148919</v>
      </c>
      <c r="AZ34" s="68">
        <f t="shared" ca="1" si="29"/>
        <v>417.19196869338236</v>
      </c>
      <c r="BA34" s="176">
        <f t="shared" ca="1" si="30"/>
        <v>459.09708952379833</v>
      </c>
      <c r="BB34" s="144">
        <f t="shared" ca="1" si="31"/>
        <v>449.91367579842228</v>
      </c>
      <c r="BC34" s="145">
        <f t="shared" ca="1" si="32"/>
        <v>456.93734845266141</v>
      </c>
      <c r="BD34" s="143">
        <f t="shared" ca="1" si="33"/>
        <v>455.47055020371278</v>
      </c>
      <c r="BE34" s="144">
        <f t="shared" ca="1" si="34"/>
        <v>458.89835610422864</v>
      </c>
      <c r="BF34" s="145">
        <f t="shared" ca="1" si="35"/>
        <v>468.47517047807139</v>
      </c>
      <c r="BG34" s="143">
        <f t="shared" ca="1" si="36"/>
        <v>451.37671814436777</v>
      </c>
      <c r="BH34" s="144">
        <f t="shared" ca="1" si="37"/>
        <v>470.84932747238275</v>
      </c>
      <c r="BI34" s="145">
        <f t="shared" ca="1" si="38"/>
        <v>483.16415481560392</v>
      </c>
      <c r="BJ34" s="143">
        <f t="shared" ca="1" si="39"/>
        <v>444.42945398366157</v>
      </c>
      <c r="BK34" s="144">
        <f t="shared" ca="1" si="40"/>
        <v>468.35641448297116</v>
      </c>
      <c r="BL34" s="145">
        <f t="shared" ca="1" si="41"/>
        <v>482.97662766959502</v>
      </c>
      <c r="BM34" s="143">
        <f t="shared" ca="1" si="42"/>
        <v>437.30942103443448</v>
      </c>
      <c r="BN34" s="144">
        <f t="shared" ca="1" si="43"/>
        <v>465.47956224656156</v>
      </c>
      <c r="BO34" s="145">
        <f t="shared" ca="1" si="44"/>
        <v>482.37779057522653</v>
      </c>
      <c r="BP34" s="143">
        <f t="shared" ca="1" si="45"/>
        <v>429.8033803083411</v>
      </c>
      <c r="BQ34" s="144">
        <f t="shared" ca="1" si="46"/>
        <v>461.98663087278214</v>
      </c>
      <c r="BR34" s="145">
        <f t="shared" ca="1" si="47"/>
        <v>481.11987127073826</v>
      </c>
      <c r="BS34" s="143">
        <f t="shared" ca="1" si="48"/>
        <v>422.08236544840139</v>
      </c>
      <c r="BT34" s="144">
        <f t="shared" ca="1" si="49"/>
        <v>458.05380111272143</v>
      </c>
      <c r="BU34" s="145">
        <f t="shared" ca="1" si="50"/>
        <v>479.37759592031091</v>
      </c>
      <c r="BV34" s="143">
        <f t="shared" ca="1" si="51"/>
        <v>414.01645504624133</v>
      </c>
      <c r="BW34" s="144">
        <f t="shared" ca="1" si="52"/>
        <v>453.53484107321538</v>
      </c>
      <c r="BX34" s="145">
        <f t="shared" ca="1" si="53"/>
        <v>476.99014658881435</v>
      </c>
      <c r="BY34" s="143">
        <f t="shared" ca="1" si="8"/>
        <v>404.71602480348815</v>
      </c>
      <c r="BZ34" s="144">
        <f t="shared" ca="1" si="9"/>
        <v>447.32349074335258</v>
      </c>
      <c r="CA34" s="145">
        <f t="shared" ca="1" si="10"/>
        <v>472.86082034739843</v>
      </c>
      <c r="CB34" s="143">
        <f t="shared" ca="1" si="11"/>
        <v>394.32079585635768</v>
      </c>
      <c r="CC34" s="144">
        <f t="shared" ca="1" si="12"/>
        <v>439.67679344035844</v>
      </c>
      <c r="CD34" s="145">
        <f t="shared" ca="1" si="13"/>
        <v>467.15186426052139</v>
      </c>
      <c r="CE34" s="143">
        <f t="shared" ca="1" si="14"/>
        <v>383.35393901995792</v>
      </c>
      <c r="CF34" s="144">
        <f t="shared" ca="1" si="15"/>
        <v>431.15358553652095</v>
      </c>
      <c r="CG34" s="145">
        <f t="shared" ca="1" si="16"/>
        <v>460.43624521720807</v>
      </c>
      <c r="CH34" s="143">
        <f t="shared" ca="1" si="17"/>
        <v>371.99298673544502</v>
      </c>
      <c r="CI34" s="144">
        <f t="shared" ca="1" si="18"/>
        <v>421.94125255556071</v>
      </c>
      <c r="CJ34" s="145">
        <f t="shared" ca="1" si="19"/>
        <v>452.90017717824202</v>
      </c>
      <c r="CK34" s="143">
        <f t="shared" ca="1" si="20"/>
        <v>359.90520596814912</v>
      </c>
      <c r="CL34" s="144">
        <f t="shared" ca="1" si="21"/>
        <v>411.65058728828211</v>
      </c>
      <c r="CM34" s="145">
        <f t="shared" ca="1" si="22"/>
        <v>444.11177247690716</v>
      </c>
      <c r="CN34" s="143">
        <f t="shared" ca="1" si="23"/>
        <v>346.33741784380936</v>
      </c>
      <c r="CO34" s="144">
        <f t="shared" ca="1" si="24"/>
        <v>399.48040449840965</v>
      </c>
      <c r="CP34" s="145">
        <f t="shared" ca="1" si="25"/>
        <v>433.17144826142987</v>
      </c>
      <c r="CQ34" s="143">
        <f t="shared" ca="1" si="26"/>
        <v>332.21540978740529</v>
      </c>
      <c r="CR34" s="144">
        <f t="shared" ca="1" si="27"/>
        <v>386.38818018198168</v>
      </c>
      <c r="CS34" s="145">
        <f t="shared" ca="1" si="28"/>
        <v>421.10376661380911</v>
      </c>
    </row>
    <row r="35" spans="2:97" x14ac:dyDescent="0.25">
      <c r="B35" s="65"/>
      <c r="C35" s="66" t="s">
        <v>121</v>
      </c>
      <c r="D35" s="128">
        <f ca="1">SUMIF('Model - Absolute - 66 areas'!$C:$C,'Model - Absolute - 26 areas'!$C35,INDIRECT(D$5))</f>
        <v>437.01041365412789</v>
      </c>
      <c r="E35" s="68">
        <f ca="1">SUMIF('Model - Absolute - 66 areas'!$C:$C,'Model - Absolute - 26 areas'!$C35,INDIRECT(E$5))</f>
        <v>422.37454207436673</v>
      </c>
      <c r="F35" s="176">
        <f ca="1">SUMIF('Model - Absolute - 66 areas'!$C:$C,'Model - Absolute - 26 areas'!$C35,INDIRECT(F$5))</f>
        <v>440.67809579307539</v>
      </c>
      <c r="G35" s="144">
        <f ca="1">SUMIF('Model - Absolute - 66 areas'!$C:$C,'Model - Absolute - 26 areas'!$C35,INDIRECT(G$5))</f>
        <v>431.78101612292659</v>
      </c>
      <c r="H35" s="145">
        <f ca="1">SUMIF('Model - Absolute - 66 areas'!$C:$C,'Model - Absolute - 26 areas'!$C35,INDIRECT(H$5))</f>
        <v>438.07334488192873</v>
      </c>
      <c r="I35" s="143">
        <f ca="1">SUMIF('Model - Absolute - 66 areas'!$C:$C,'Model - Absolute - 26 areas'!$C35,INDIRECT(I$5))</f>
        <v>443.58181089807397</v>
      </c>
      <c r="J35" s="144">
        <f ca="1">SUMIF('Model - Absolute - 66 areas'!$C:$C,'Model - Absolute - 26 areas'!$C35,INDIRECT(J$5))</f>
        <v>446.80693728295108</v>
      </c>
      <c r="K35" s="145">
        <f ca="1">SUMIF('Model - Absolute - 66 areas'!$C:$C,'Model - Absolute - 26 areas'!$C35,INDIRECT(K$5))</f>
        <v>455.50967758796094</v>
      </c>
      <c r="L35" s="143">
        <f ca="1">SUMIF('Model - Absolute - 66 areas'!$C:$C,'Model - Absolute - 26 areas'!$C35,INDIRECT(L$5))</f>
        <v>446.50471335499674</v>
      </c>
      <c r="M35" s="144">
        <f ca="1">SUMIF('Model - Absolute - 66 areas'!$C:$C,'Model - Absolute - 26 areas'!$C35,INDIRECT(M$5))</f>
        <v>465.61977463329026</v>
      </c>
      <c r="N35" s="145">
        <f ca="1">SUMIF('Model - Absolute - 66 areas'!$C:$C,'Model - Absolute - 26 areas'!$C35,INDIRECT(N$5))</f>
        <v>476.98368770291449</v>
      </c>
      <c r="O35" s="143">
        <f ca="1">SUMIF('Model - Absolute - 66 areas'!$C:$C,'Model - Absolute - 26 areas'!$C35,INDIRECT(O$5))</f>
        <v>446.93303286717162</v>
      </c>
      <c r="P35" s="144">
        <f ca="1">SUMIF('Model - Absolute - 66 areas'!$C:$C,'Model - Absolute - 26 areas'!$C35,INDIRECT(P$5))</f>
        <v>470.58223057186058</v>
      </c>
      <c r="Q35" s="145">
        <f ca="1">SUMIF('Model - Absolute - 66 areas'!$C:$C,'Model - Absolute - 26 areas'!$C35,INDIRECT(Q$5))</f>
        <v>484.28313479374646</v>
      </c>
      <c r="R35" s="143">
        <f ca="1">SUMIF('Model - Absolute - 66 areas'!$C:$C,'Model - Absolute - 26 areas'!$C35,INDIRECT(R$5))</f>
        <v>447.36181859406804</v>
      </c>
      <c r="S35" s="144">
        <f ca="1">SUMIF('Model - Absolute - 66 areas'!$C:$C,'Model - Absolute - 26 areas'!$C35,INDIRECT(S$5))</f>
        <v>475.49624547216268</v>
      </c>
      <c r="T35" s="145">
        <f ca="1">SUMIF('Model - Absolute - 66 areas'!$C:$C,'Model - Absolute - 26 areas'!$C35,INDIRECT(T$5))</f>
        <v>491.58946617151582</v>
      </c>
      <c r="U35" s="143">
        <f ca="1">SUMIF('Model - Absolute - 66 areas'!$C:$C,'Model - Absolute - 26 areas'!$C35,INDIRECT(U$5))</f>
        <v>447.79107109229216</v>
      </c>
      <c r="V35" s="144">
        <f ca="1">SUMIF('Model - Absolute - 66 areas'!$C:$C,'Model - Absolute - 26 areas'!$C35,INDIRECT(V$5))</f>
        <v>480.36180498727742</v>
      </c>
      <c r="W35" s="145">
        <f ca="1">SUMIF('Model - Absolute - 66 areas'!$C:$C,'Model - Absolute - 26 areas'!$C35,INDIRECT(W$5))</f>
        <v>498.90234359367037</v>
      </c>
      <c r="X35" s="143">
        <f ca="1">SUMIF('Model - Absolute - 66 areas'!$C:$C,'Model - Absolute - 26 areas'!$C35,INDIRECT(X$5))</f>
        <v>448.22079091915623</v>
      </c>
      <c r="Y35" s="144">
        <f ca="1">SUMIF('Model - Absolute - 66 areas'!$C:$C,'Model - Absolute - 26 areas'!$C35,INDIRECT(Y$5))</f>
        <v>485.17889825650025</v>
      </c>
      <c r="Z35" s="145">
        <f ca="1">SUMIF('Model - Absolute - 66 areas'!$C:$C,'Model - Absolute - 26 areas'!$C35,INDIRECT(Z$5))</f>
        <v>506.22142802532142</v>
      </c>
      <c r="AA35" s="143">
        <f ca="1">SUMIF('Model - Absolute - 66 areas'!$C:$C,'Model - Absolute - 26 areas'!$C35,INDIRECT(AA$5))</f>
        <v>448.65097863267818</v>
      </c>
      <c r="AB35" s="144">
        <f ca="1">SUMIF('Model - Absolute - 66 areas'!$C:$C,'Model - Absolute - 26 areas'!$C35,INDIRECT(AB$5))</f>
        <v>489.94751789320435</v>
      </c>
      <c r="AC35" s="145">
        <f ca="1">SUMIF('Model - Absolute - 66 areas'!$C:$C,'Model - Absolute - 26 areas'!$C35,INDIRECT(AC$5))</f>
        <v>513.54637967114741</v>
      </c>
      <c r="AD35" s="143">
        <f ca="1">SUMIF('Model - Absolute - 66 areas'!$C:$C,'Model - Absolute - 26 areas'!$C35,INDIRECT(AD$5))</f>
        <v>448.21536773354143</v>
      </c>
      <c r="AE35" s="144">
        <f ca="1">SUMIF('Model - Absolute - 66 areas'!$C:$C,'Model - Absolute - 26 areas'!$C35,INDIRECT(AE$5))</f>
        <v>493.75821940948447</v>
      </c>
      <c r="AF35" s="145">
        <f ca="1">SUMIF('Model - Absolute - 66 areas'!$C:$C,'Model - Absolute - 26 areas'!$C35,INDIRECT(AF$5))</f>
        <v>520.06315077116597</v>
      </c>
      <c r="AG35" s="143">
        <f ca="1">SUMIF('Model - Absolute - 66 areas'!$C:$C,'Model - Absolute - 26 areas'!$C35,INDIRECT(AG$5))</f>
        <v>447.78019009034551</v>
      </c>
      <c r="AH35" s="144">
        <f ca="1">SUMIF('Model - Absolute - 66 areas'!$C:$C,'Model - Absolute - 26 areas'!$C35,INDIRECT(AH$5))</f>
        <v>497.52321823021543</v>
      </c>
      <c r="AI35" s="145">
        <f ca="1">SUMIF('Model - Absolute - 66 areas'!$C:$C,'Model - Absolute - 26 areas'!$C35,INDIRECT(AI$5))</f>
        <v>526.58288743251467</v>
      </c>
      <c r="AJ35" s="143">
        <f ca="1">SUMIF('Model - Absolute - 66 areas'!$C:$C,'Model - Absolute - 26 areas'!$C35,INDIRECT(AJ$5))</f>
        <v>447.34544526078037</v>
      </c>
      <c r="AK35" s="144">
        <f ca="1">SUMIF('Model - Absolute - 66 areas'!$C:$C,'Model - Absolute - 26 areas'!$C35,INDIRECT(AK$5))</f>
        <v>501.24257546434433</v>
      </c>
      <c r="AL35" s="145">
        <f ca="1">SUMIF('Model - Absolute - 66 areas'!$C:$C,'Model - Absolute - 26 areas'!$C35,INDIRECT(AL$5))</f>
        <v>533.10529329012957</v>
      </c>
      <c r="AM35" s="143">
        <f ca="1">SUMIF('Model - Absolute - 66 areas'!$C:$C,'Model - Absolute - 26 areas'!$C35,INDIRECT(AM$5))</f>
        <v>446.91113280299965</v>
      </c>
      <c r="AN35" s="144">
        <f ca="1">SUMIF('Model - Absolute - 66 areas'!$C:$C,'Model - Absolute - 26 areas'!$C35,INDIRECT(AN$5))</f>
        <v>504.91635526002915</v>
      </c>
      <c r="AO35" s="145">
        <f ca="1">SUMIF('Model - Absolute - 66 areas'!$C:$C,'Model - Absolute - 26 areas'!$C35,INDIRECT(AO$5))</f>
        <v>539.63007174856341</v>
      </c>
      <c r="AP35" s="143">
        <f ca="1">SUMIF('Model - Absolute - 66 areas'!$C:$C,'Model - Absolute - 26 areas'!$C35,INDIRECT(AP$5))</f>
        <v>446.47725227562029</v>
      </c>
      <c r="AQ35" s="144">
        <f ca="1">SUMIF('Model - Absolute - 66 areas'!$C:$C,'Model - Absolute - 26 areas'!$C35,INDIRECT(AQ$5))</f>
        <v>508.54462478579342</v>
      </c>
      <c r="AR35" s="145">
        <f ca="1">SUMIF('Model - Absolute - 66 areas'!$C:$C,'Model - Absolute - 26 areas'!$C35,INDIRECT(AR$5))</f>
        <v>546.15692601300975</v>
      </c>
      <c r="AS35" s="143">
        <f ca="1">SUMIF('Model - Absolute - 66 areas'!$C:$C,'Model - Absolute - 26 areas'!$C35,INDIRECT(AS$5))</f>
        <v>445.27188513231249</v>
      </c>
      <c r="AT35" s="144">
        <f ca="1">SUMIF('Model - Absolute - 66 areas'!$C:$C,'Model - Absolute - 26 areas'!$C35,INDIRECT(AT$5))</f>
        <v>511.30359067548238</v>
      </c>
      <c r="AU35" s="145">
        <f ca="1">SUMIF('Model - Absolute - 66 areas'!$C:$C,'Model - Absolute - 26 areas'!$C35,INDIRECT(AU$5))</f>
        <v>551.65253366700392</v>
      </c>
      <c r="AV35" s="143">
        <f ca="1">SUMIF('Model - Absolute - 66 areas'!$C:$C,'Model - Absolute - 26 areas'!$C35,INDIRECT(AV$5))</f>
        <v>444.06978487219152</v>
      </c>
      <c r="AW35" s="144">
        <f ca="1">SUMIF('Model - Absolute - 66 areas'!$C:$C,'Model - Absolute - 26 areas'!$C35,INDIRECT(AW$5))</f>
        <v>514.02140522142247</v>
      </c>
      <c r="AX35" s="145">
        <f ca="1">SUMIF('Model - Absolute - 66 areas'!$C:$C,'Model - Absolute - 26 areas'!$C35,INDIRECT(AX$5))</f>
        <v>557.14273476714095</v>
      </c>
      <c r="AY35" s="128">
        <f t="shared" ca="1" si="7"/>
        <v>94.354812731732892</v>
      </c>
      <c r="AZ35" s="68">
        <f t="shared" ca="1" si="29"/>
        <v>84.532341950702616</v>
      </c>
      <c r="BA35" s="176">
        <f t="shared" ca="1" si="30"/>
        <v>93.156680414336975</v>
      </c>
      <c r="BB35" s="144">
        <f t="shared" ca="1" si="31"/>
        <v>91.275891658632347</v>
      </c>
      <c r="BC35" s="145">
        <f t="shared" ca="1" si="32"/>
        <v>92.606051847804864</v>
      </c>
      <c r="BD35" s="143">
        <f t="shared" ca="1" si="33"/>
        <v>92.541490891216014</v>
      </c>
      <c r="BE35" s="144">
        <f t="shared" ca="1" si="34"/>
        <v>93.214327325525332</v>
      </c>
      <c r="BF35" s="145">
        <f t="shared" ca="1" si="35"/>
        <v>95.029921524561914</v>
      </c>
      <c r="BG35" s="143">
        <f t="shared" ca="1" si="36"/>
        <v>91.829322980900585</v>
      </c>
      <c r="BH35" s="144">
        <f t="shared" ca="1" si="37"/>
        <v>95.76057629900059</v>
      </c>
      <c r="BI35" s="145">
        <f t="shared" ca="1" si="38"/>
        <v>98.097708276301191</v>
      </c>
      <c r="BJ35" s="143">
        <f t="shared" ca="1" si="39"/>
        <v>90.523517580257121</v>
      </c>
      <c r="BK35" s="144">
        <f t="shared" ca="1" si="40"/>
        <v>95.313516096244257</v>
      </c>
      <c r="BL35" s="145">
        <f t="shared" ca="1" si="41"/>
        <v>98.088549385322978</v>
      </c>
      <c r="BM35" s="143">
        <f t="shared" ca="1" si="42"/>
        <v>89.179204392583301</v>
      </c>
      <c r="BN35" s="144">
        <f t="shared" ca="1" si="43"/>
        <v>94.78765308164418</v>
      </c>
      <c r="BO35" s="145">
        <f t="shared" ca="1" si="44"/>
        <v>97.995751221518816</v>
      </c>
      <c r="BP35" s="143">
        <f t="shared" ca="1" si="45"/>
        <v>87.752716740634384</v>
      </c>
      <c r="BQ35" s="144">
        <f t="shared" ca="1" si="46"/>
        <v>94.135538038409067</v>
      </c>
      <c r="BR35" s="145">
        <f t="shared" ca="1" si="47"/>
        <v>97.768890147411412</v>
      </c>
      <c r="BS35" s="143">
        <f t="shared" ca="1" si="48"/>
        <v>86.278730751820206</v>
      </c>
      <c r="BT35" s="144">
        <f t="shared" ca="1" si="49"/>
        <v>93.392855434694866</v>
      </c>
      <c r="BU35" s="145">
        <f t="shared" ca="1" si="50"/>
        <v>97.443365355348547</v>
      </c>
      <c r="BV35" s="143">
        <f t="shared" ca="1" si="51"/>
        <v>84.730496290865545</v>
      </c>
      <c r="BW35" s="144">
        <f t="shared" ca="1" si="52"/>
        <v>92.529601682997935</v>
      </c>
      <c r="BX35" s="145">
        <f t="shared" ca="1" si="53"/>
        <v>96.986391850799464</v>
      </c>
      <c r="BY35" s="143">
        <f t="shared" ca="1" si="8"/>
        <v>82.903793896733148</v>
      </c>
      <c r="BZ35" s="144">
        <f t="shared" ca="1" si="9"/>
        <v>91.327590715445666</v>
      </c>
      <c r="CA35" s="145">
        <f t="shared" ca="1" si="10"/>
        <v>96.193061123352336</v>
      </c>
      <c r="CB35" s="143">
        <f t="shared" ca="1" si="11"/>
        <v>80.849115826844823</v>
      </c>
      <c r="CC35" s="144">
        <f t="shared" ca="1" si="12"/>
        <v>89.8304864472086</v>
      </c>
      <c r="CD35" s="145">
        <f t="shared" ca="1" si="13"/>
        <v>95.077365637537355</v>
      </c>
      <c r="CE35" s="143">
        <f t="shared" ca="1" si="14"/>
        <v>78.67320500810068</v>
      </c>
      <c r="CF35" s="144">
        <f t="shared" ca="1" si="15"/>
        <v>88.15191998949814</v>
      </c>
      <c r="CG35" s="145">
        <f t="shared" ca="1" si="16"/>
        <v>93.755513718192432</v>
      </c>
      <c r="CH35" s="143">
        <f t="shared" ca="1" si="17"/>
        <v>76.41220221069527</v>
      </c>
      <c r="CI35" s="144">
        <f t="shared" ca="1" si="18"/>
        <v>86.329849058881251</v>
      </c>
      <c r="CJ35" s="145">
        <f t="shared" ca="1" si="19"/>
        <v>92.265148784287476</v>
      </c>
      <c r="CK35" s="143">
        <f t="shared" ca="1" si="20"/>
        <v>73.997470777989605</v>
      </c>
      <c r="CL35" s="144">
        <f t="shared" ca="1" si="21"/>
        <v>84.28428507855979</v>
      </c>
      <c r="CM35" s="145">
        <f t="shared" ca="1" si="22"/>
        <v>90.518007282251688</v>
      </c>
      <c r="CN35" s="143">
        <f t="shared" ca="1" si="23"/>
        <v>71.287825183203026</v>
      </c>
      <c r="CO35" s="144">
        <f t="shared" ca="1" si="24"/>
        <v>81.859471043824726</v>
      </c>
      <c r="CP35" s="145">
        <f t="shared" ca="1" si="25"/>
        <v>88.319318364865211</v>
      </c>
      <c r="CQ35" s="143">
        <f t="shared" ca="1" si="26"/>
        <v>68.457690482752838</v>
      </c>
      <c r="CR35" s="144">
        <f t="shared" ca="1" si="27"/>
        <v>79.241415333595683</v>
      </c>
      <c r="CS35" s="145">
        <f t="shared" ca="1" si="28"/>
        <v>85.888989052431782</v>
      </c>
    </row>
    <row r="36" spans="2:97" x14ac:dyDescent="0.25">
      <c r="B36" s="65"/>
      <c r="C36" s="66" t="s">
        <v>11</v>
      </c>
      <c r="D36" s="128">
        <f ca="1">SUMIF('Model - Absolute - 66 areas'!$C:$C,'Model - Absolute - 26 areas'!$C36,INDIRECT(D$5))</f>
        <v>1030.199999999998</v>
      </c>
      <c r="E36" s="68">
        <f ca="1">SUMIF('Model - Absolute - 66 areas'!$C:$C,'Model - Absolute - 26 areas'!$C36,INDIRECT(E$5))</f>
        <v>991.03831507442601</v>
      </c>
      <c r="F36" s="176">
        <f ca="1">SUMIF('Model - Absolute - 66 areas'!$C:$C,'Model - Absolute - 26 areas'!$C36,INDIRECT(F$5))</f>
        <v>1028.5391480038252</v>
      </c>
      <c r="G36" s="144">
        <f ca="1">SUMIF('Model - Absolute - 66 areas'!$C:$C,'Model - Absolute - 26 areas'!$C36,INDIRECT(G$5))</f>
        <v>1008.3724975233198</v>
      </c>
      <c r="H36" s="145">
        <f ca="1">SUMIF('Model - Absolute - 66 areas'!$C:$C,'Model - Absolute - 26 areas'!$C36,INDIRECT(H$5))</f>
        <v>1023.6281499849914</v>
      </c>
      <c r="I36" s="143">
        <f ca="1">SUMIF('Model - Absolute - 66 areas'!$C:$C,'Model - Absolute - 26 areas'!$C36,INDIRECT(I$5))</f>
        <v>1030.2769200822404</v>
      </c>
      <c r="J36" s="144">
        <f ca="1">SUMIF('Model - Absolute - 66 areas'!$C:$C,'Model - Absolute - 26 areas'!$C36,INDIRECT(J$5))</f>
        <v>1038.5893614903348</v>
      </c>
      <c r="K36" s="145">
        <f ca="1">SUMIF('Model - Absolute - 66 areas'!$C:$C,'Model - Absolute - 26 areas'!$C36,INDIRECT(K$5))</f>
        <v>1059.5918663945677</v>
      </c>
      <c r="L36" s="143">
        <f ca="1">SUMIF('Model - Absolute - 66 areas'!$C:$C,'Model - Absolute - 26 areas'!$C36,INDIRECT(L$5))</f>
        <v>1032.0224269895623</v>
      </c>
      <c r="M36" s="144">
        <f ca="1">SUMIF('Model - Absolute - 66 areas'!$C:$C,'Model - Absolute - 26 areas'!$C36,INDIRECT(M$5))</f>
        <v>1077.267759072537</v>
      </c>
      <c r="N36" s="145">
        <f ca="1">SUMIF('Model - Absolute - 66 areas'!$C:$C,'Model - Absolute - 26 areas'!$C36,INDIRECT(N$5))</f>
        <v>1104.5663639011275</v>
      </c>
      <c r="O36" s="143">
        <f ca="1">SUMIF('Model - Absolute - 66 areas'!$C:$C,'Model - Absolute - 26 areas'!$C36,INDIRECT(O$5))</f>
        <v>1030.7186284395029</v>
      </c>
      <c r="P36" s="144">
        <f ca="1">SUMIF('Model - Absolute - 66 areas'!$C:$C,'Model - Absolute - 26 areas'!$C36,INDIRECT(P$5))</f>
        <v>1086.9557732929468</v>
      </c>
      <c r="Q36" s="145">
        <f ca="1">SUMIF('Model - Absolute - 66 areas'!$C:$C,'Model - Absolute - 26 areas'!$C36,INDIRECT(Q$5))</f>
        <v>1120.1041316989049</v>
      </c>
      <c r="R36" s="143">
        <f ca="1">SUMIF('Model - Absolute - 66 areas'!$C:$C,'Model - Absolute - 26 areas'!$C36,INDIRECT(R$5))</f>
        <v>1029.4181183094206</v>
      </c>
      <c r="S36" s="144">
        <f ca="1">SUMIF('Model - Absolute - 66 areas'!$C:$C,'Model - Absolute - 26 areas'!$C36,INDIRECT(S$5))</f>
        <v>1096.4985404697159</v>
      </c>
      <c r="T36" s="145">
        <f ca="1">SUMIF('Model - Absolute - 66 areas'!$C:$C,'Model - Absolute - 26 areas'!$C36,INDIRECT(T$5))</f>
        <v>1135.6192567409857</v>
      </c>
      <c r="U36" s="143">
        <f ca="1">SUMIF('Model - Absolute - 66 areas'!$C:$C,'Model - Absolute - 26 areas'!$C36,INDIRECT(U$5))</f>
        <v>1028.1208841567386</v>
      </c>
      <c r="V36" s="144">
        <f ca="1">SUMIF('Model - Absolute - 66 areas'!$C:$C,'Model - Absolute - 26 areas'!$C36,INDIRECT(V$5))</f>
        <v>1105.8966972542585</v>
      </c>
      <c r="W36" s="145">
        <f ca="1">SUMIF('Model - Absolute - 66 areas'!$C:$C,'Model - Absolute - 26 areas'!$C36,INDIRECT(W$5))</f>
        <v>1151.1110098778945</v>
      </c>
      <c r="X36" s="143">
        <f ca="1">SUMIF('Model - Absolute - 66 areas'!$C:$C,'Model - Absolute - 26 areas'!$C36,INDIRECT(X$5))</f>
        <v>1026.8269135923974</v>
      </c>
      <c r="Y36" s="144">
        <f ca="1">SUMIF('Model - Absolute - 66 areas'!$C:$C,'Model - Absolute - 26 areas'!$C36,INDIRECT(Y$5))</f>
        <v>1115.15088536143</v>
      </c>
      <c r="Z36" s="145">
        <f ca="1">SUMIF('Model - Absolute - 66 areas'!$C:$C,'Model - Absolute - 26 areas'!$C36,INDIRECT(Z$5))</f>
        <v>1166.5786637243141</v>
      </c>
      <c r="AA36" s="143">
        <f ca="1">SUMIF('Model - Absolute - 66 areas'!$C:$C,'Model - Absolute - 26 areas'!$C36,INDIRECT(AA$5))</f>
        <v>1025.5361942806171</v>
      </c>
      <c r="AB36" s="144">
        <f ca="1">SUMIF('Model - Absolute - 66 areas'!$C:$C,'Model - Absolute - 26 areas'!$C36,INDIRECT(AB$5))</f>
        <v>1124.2617514931885</v>
      </c>
      <c r="AC36" s="145">
        <f ca="1">SUMIF('Model - Absolute - 66 areas'!$C:$C,'Model - Absolute - 26 areas'!$C36,INDIRECT(AC$5))</f>
        <v>1182.0214927264703</v>
      </c>
      <c r="AD36" s="143">
        <f ca="1">SUMIF('Model - Absolute - 66 areas'!$C:$C,'Model - Absolute - 26 areas'!$C36,INDIRECT(AD$5))</f>
        <v>1022.9676401194474</v>
      </c>
      <c r="AE36" s="144">
        <f ca="1">SUMIF('Model - Absolute - 66 areas'!$C:$C,'Model - Absolute - 26 areas'!$C36,INDIRECT(AE$5))</f>
        <v>1131.6064970956199</v>
      </c>
      <c r="AF36" s="145">
        <f ca="1">SUMIF('Model - Absolute - 66 areas'!$C:$C,'Model - Absolute - 26 areas'!$C36,INDIRECT(AF$5))</f>
        <v>1195.8560510233142</v>
      </c>
      <c r="AG36" s="143">
        <f ca="1">SUMIF('Model - Absolute - 66 areas'!$C:$C,'Model - Absolute - 26 areas'!$C36,INDIRECT(AG$5))</f>
        <v>1020.4067656694161</v>
      </c>
      <c r="AH36" s="144">
        <f ca="1">SUMIF('Model - Absolute - 66 areas'!$C:$C,'Model - Absolute - 26 areas'!$C36,INDIRECT(AH$5))</f>
        <v>1138.827965173334</v>
      </c>
      <c r="AI36" s="145">
        <f ca="1">SUMIF('Model - Absolute - 66 areas'!$C:$C,'Model - Absolute - 26 areas'!$C36,INDIRECT(AI$5))</f>
        <v>1209.6703566059246</v>
      </c>
      <c r="AJ36" s="143">
        <f ca="1">SUMIF('Model - Absolute - 66 areas'!$C:$C,'Model - Absolute - 26 areas'!$C36,INDIRECT(AJ$5))</f>
        <v>1017.8535423760078</v>
      </c>
      <c r="AK36" s="144">
        <f ca="1">SUMIF('Model - Absolute - 66 areas'!$C:$C,'Model - Absolute - 26 areas'!$C36,INDIRECT(AK$5))</f>
        <v>1145.9267404298812</v>
      </c>
      <c r="AL36" s="145">
        <f ca="1">SUMIF('Model - Absolute - 66 areas'!$C:$C,'Model - Absolute - 26 areas'!$C36,INDIRECT(AL$5))</f>
        <v>1223.4637831602749</v>
      </c>
      <c r="AM36" s="143">
        <f ca="1">SUMIF('Model - Absolute - 66 areas'!$C:$C,'Model - Absolute - 26 areas'!$C36,INDIRECT(AM$5))</f>
        <v>1015.307941812103</v>
      </c>
      <c r="AN36" s="144">
        <f ca="1">SUMIF('Model - Absolute - 66 areas'!$C:$C,'Model - Absolute - 26 areas'!$C36,INDIRECT(AN$5))</f>
        <v>1152.9034119584408</v>
      </c>
      <c r="AO36" s="145">
        <f ca="1">SUMIF('Model - Absolute - 66 areas'!$C:$C,'Model - Absolute - 26 areas'!$C36,INDIRECT(AO$5))</f>
        <v>1237.2357063076174</v>
      </c>
      <c r="AP36" s="143">
        <f ca="1">SUMIF('Model - Absolute - 66 areas'!$C:$C,'Model - Absolute - 26 areas'!$C36,INDIRECT(AP$5))</f>
        <v>1012.7699356773437</v>
      </c>
      <c r="AQ36" s="144">
        <f ca="1">SUMIF('Model - Absolute - 66 areas'!$C:$C,'Model - Absolute - 26 areas'!$C36,INDIRECT(AQ$5))</f>
        <v>1159.7585731695237</v>
      </c>
      <c r="AR36" s="145">
        <f ca="1">SUMIF('Model - Absolute - 66 areas'!$C:$C,'Model - Absolute - 26 areas'!$C36,INDIRECT(AR$5))</f>
        <v>1250.9855036668196</v>
      </c>
      <c r="AS36" s="143">
        <f ca="1">SUMIF('Model - Absolute - 66 areas'!$C:$C,'Model - Absolute - 26 areas'!$C36,INDIRECT(AS$5))</f>
        <v>1008.5121962949963</v>
      </c>
      <c r="AT36" s="144">
        <f ca="1">SUMIF('Model - Absolute - 66 areas'!$C:$C,'Model - Absolute - 26 areas'!$C36,INDIRECT(AT$5))</f>
        <v>1164.782198436038</v>
      </c>
      <c r="AU36" s="145">
        <f ca="1">SUMIF('Model - Absolute - 66 areas'!$C:$C,'Model - Absolute - 26 areas'!$C36,INDIRECT(AU$5))</f>
        <v>1262.798202949788</v>
      </c>
      <c r="AV36" s="143">
        <f ca="1">SUMIF('Model - Absolute - 66 areas'!$C:$C,'Model - Absolute - 26 areas'!$C36,INDIRECT(AV$5))</f>
        <v>1004.2734490340889</v>
      </c>
      <c r="AW36" s="144">
        <f ca="1">SUMIF('Model - Absolute - 66 areas'!$C:$C,'Model - Absolute - 26 areas'!$C36,INDIRECT(AW$5))</f>
        <v>1169.700896866842</v>
      </c>
      <c r="AX36" s="145">
        <f ca="1">SUMIF('Model - Absolute - 66 areas'!$C:$C,'Model - Absolute - 26 areas'!$C36,INDIRECT(AX$5))</f>
        <v>1274.5844807908575</v>
      </c>
      <c r="AY36" s="128">
        <f t="shared" ca="1" si="7"/>
        <v>222.430232871209</v>
      </c>
      <c r="AZ36" s="68">
        <f t="shared" ca="1" si="29"/>
        <v>198.3424221656083</v>
      </c>
      <c r="BA36" s="176">
        <f t="shared" ca="1" si="30"/>
        <v>217.42694637860507</v>
      </c>
      <c r="BB36" s="144">
        <f t="shared" ca="1" si="31"/>
        <v>213.16383860952223</v>
      </c>
      <c r="BC36" s="145">
        <f t="shared" ca="1" si="32"/>
        <v>216.38879114165687</v>
      </c>
      <c r="BD36" s="143">
        <f t="shared" ca="1" si="33"/>
        <v>214.93974701575107</v>
      </c>
      <c r="BE36" s="144">
        <f t="shared" ca="1" si="34"/>
        <v>216.67391578000564</v>
      </c>
      <c r="BF36" s="145">
        <f t="shared" ca="1" si="35"/>
        <v>221.05552717284607</v>
      </c>
      <c r="BG36" s="143">
        <f t="shared" ca="1" si="36"/>
        <v>212.2484218799498</v>
      </c>
      <c r="BH36" s="144">
        <f t="shared" ca="1" si="37"/>
        <v>221.55369478962737</v>
      </c>
      <c r="BI36" s="145">
        <f t="shared" ca="1" si="38"/>
        <v>227.16799700134791</v>
      </c>
      <c r="BJ36" s="143">
        <f t="shared" ca="1" si="39"/>
        <v>208.7656740950089</v>
      </c>
      <c r="BK36" s="144">
        <f t="shared" ca="1" si="40"/>
        <v>220.15615946178903</v>
      </c>
      <c r="BL36" s="145">
        <f t="shared" ca="1" si="41"/>
        <v>226.87015414163679</v>
      </c>
      <c r="BM36" s="143">
        <f t="shared" ca="1" si="42"/>
        <v>205.20903877459693</v>
      </c>
      <c r="BN36" s="144">
        <f t="shared" ca="1" si="43"/>
        <v>218.58116493720522</v>
      </c>
      <c r="BO36" s="145">
        <f t="shared" ca="1" si="44"/>
        <v>226.37967211268119</v>
      </c>
      <c r="BP36" s="143">
        <f t="shared" ca="1" si="45"/>
        <v>201.47878451989487</v>
      </c>
      <c r="BQ36" s="144">
        <f t="shared" ca="1" si="46"/>
        <v>216.72035438722369</v>
      </c>
      <c r="BR36" s="145">
        <f t="shared" ca="1" si="47"/>
        <v>225.58091241176427</v>
      </c>
      <c r="BS36" s="143">
        <f t="shared" ca="1" si="48"/>
        <v>197.65554075455688</v>
      </c>
      <c r="BT36" s="144">
        <f t="shared" ca="1" si="49"/>
        <v>214.65716212862253</v>
      </c>
      <c r="BU36" s="145">
        <f t="shared" ca="1" si="50"/>
        <v>224.55657673060125</v>
      </c>
      <c r="BV36" s="143">
        <f t="shared" ca="1" si="51"/>
        <v>193.67881681761503</v>
      </c>
      <c r="BW36" s="144">
        <f t="shared" ca="1" si="52"/>
        <v>212.32374540933915</v>
      </c>
      <c r="BX36" s="145">
        <f t="shared" ca="1" si="53"/>
        <v>223.23202773437288</v>
      </c>
      <c r="BY36" s="143">
        <f t="shared" ca="1" si="8"/>
        <v>189.21238427930791</v>
      </c>
      <c r="BZ36" s="144">
        <f t="shared" ca="1" si="9"/>
        <v>209.3066828159069</v>
      </c>
      <c r="CA36" s="145">
        <f t="shared" ca="1" si="10"/>
        <v>221.19054972505128</v>
      </c>
      <c r="CB36" s="143">
        <f t="shared" ca="1" si="11"/>
        <v>184.23991640062835</v>
      </c>
      <c r="CC36" s="144">
        <f t="shared" ca="1" si="12"/>
        <v>205.6214993445152</v>
      </c>
      <c r="CD36" s="145">
        <f t="shared" ca="1" si="13"/>
        <v>218.41247321325332</v>
      </c>
      <c r="CE36" s="143">
        <f t="shared" ca="1" si="14"/>
        <v>179.00662956540828</v>
      </c>
      <c r="CF36" s="144">
        <f t="shared" ca="1" si="15"/>
        <v>201.53045108473034</v>
      </c>
      <c r="CG36" s="145">
        <f t="shared" ca="1" si="16"/>
        <v>215.16664146752072</v>
      </c>
      <c r="CH36" s="143">
        <f t="shared" ca="1" si="17"/>
        <v>173.59584503809995</v>
      </c>
      <c r="CI36" s="144">
        <f t="shared" ca="1" si="18"/>
        <v>197.12171431361929</v>
      </c>
      <c r="CJ36" s="145">
        <f t="shared" ca="1" si="19"/>
        <v>211.5407248410248</v>
      </c>
      <c r="CK36" s="143">
        <f t="shared" ca="1" si="20"/>
        <v>167.85270321867827</v>
      </c>
      <c r="CL36" s="144">
        <f t="shared" ca="1" si="21"/>
        <v>192.2140505260426</v>
      </c>
      <c r="CM36" s="145">
        <f t="shared" ca="1" si="22"/>
        <v>207.33366096360206</v>
      </c>
      <c r="CN36" s="143">
        <f t="shared" ca="1" si="23"/>
        <v>161.46234142594105</v>
      </c>
      <c r="CO36" s="144">
        <f t="shared" ca="1" si="24"/>
        <v>186.48109730516984</v>
      </c>
      <c r="CP36" s="145">
        <f t="shared" ca="1" si="25"/>
        <v>202.17341480429954</v>
      </c>
      <c r="CQ36" s="143">
        <f t="shared" ca="1" si="26"/>
        <v>154.81855166932701</v>
      </c>
      <c r="CR36" s="144">
        <f t="shared" ca="1" si="27"/>
        <v>180.32080696090412</v>
      </c>
      <c r="CS36" s="145">
        <f t="shared" ca="1" si="28"/>
        <v>196.48963485595806</v>
      </c>
    </row>
    <row r="37" spans="2:97" ht="15.75" thickBot="1" x14ac:dyDescent="0.3">
      <c r="B37" s="73"/>
      <c r="C37" s="74" t="s">
        <v>16</v>
      </c>
      <c r="D37" s="129">
        <f ca="1">SUMIF('Model - Absolute - 66 areas'!$C:$C,'Model - Absolute - 26 areas'!$C37,INDIRECT(D$5))</f>
        <v>464.02406207384547</v>
      </c>
      <c r="E37" s="76">
        <f ca="1">SUMIF('Model - Absolute - 66 areas'!$C:$C,'Model - Absolute - 26 areas'!$C37,INDIRECT(E$5))</f>
        <v>443.50534406046518</v>
      </c>
      <c r="F37" s="177">
        <f ca="1">SUMIF('Model - Absolute - 66 areas'!$C:$C,'Model - Absolute - 26 areas'!$C37,INDIRECT(F$5))</f>
        <v>457.28530213022231</v>
      </c>
      <c r="G37" s="147">
        <f ca="1">SUMIF('Model - Absolute - 66 areas'!$C:$C,'Model - Absolute - 26 areas'!$C37,INDIRECT(G$5))</f>
        <v>448.35821514135364</v>
      </c>
      <c r="H37" s="148">
        <f ca="1">SUMIF('Model - Absolute - 66 areas'!$C:$C,'Model - Absolute - 26 areas'!$C37,INDIRECT(H$5))</f>
        <v>455.67720926290076</v>
      </c>
      <c r="I37" s="146">
        <f ca="1">SUMIF('Model - Absolute - 66 areas'!$C:$C,'Model - Absolute - 26 areas'!$C37,INDIRECT(I$5))</f>
        <v>455.10093540448395</v>
      </c>
      <c r="J37" s="147">
        <f ca="1">SUMIF('Model - Absolute - 66 areas'!$C:$C,'Model - Absolute - 26 areas'!$C37,INDIRECT(J$5))</f>
        <v>458.82807665136954</v>
      </c>
      <c r="K37" s="148">
        <f ca="1">SUMIF('Model - Absolute - 66 areas'!$C:$C,'Model - Absolute - 26 areas'!$C37,INDIRECT(K$5))</f>
        <v>468.83975381126669</v>
      </c>
      <c r="L37" s="146">
        <f ca="1">SUMIF('Model - Absolute - 66 areas'!$C:$C,'Model - Absolute - 26 areas'!$C37,INDIRECT(L$5))</f>
        <v>452.93453515637759</v>
      </c>
      <c r="M37" s="147">
        <f ca="1">SUMIF('Model - Absolute - 66 areas'!$C:$C,'Model - Absolute - 26 areas'!$C37,INDIRECT(M$5))</f>
        <v>472.86588194021675</v>
      </c>
      <c r="N37" s="148">
        <f ca="1">SUMIF('Model - Absolute - 66 areas'!$C:$C,'Model - Absolute - 26 areas'!$C37,INDIRECT(N$5))</f>
        <v>485.79585434887338</v>
      </c>
      <c r="O37" s="146">
        <f ca="1">SUMIF('Model - Absolute - 66 areas'!$C:$C,'Model - Absolute - 26 areas'!$C37,INDIRECT(O$5))</f>
        <v>450.88132023075968</v>
      </c>
      <c r="P37" s="147">
        <f ca="1">SUMIF('Model - Absolute - 66 areas'!$C:$C,'Model - Absolute - 26 areas'!$C37,INDIRECT(P$5))</f>
        <v>475.65114810408545</v>
      </c>
      <c r="Q37" s="148">
        <f ca="1">SUMIF('Model - Absolute - 66 areas'!$C:$C,'Model - Absolute - 26 areas'!$C37,INDIRECT(Q$5))</f>
        <v>491.46652146060853</v>
      </c>
      <c r="R37" s="146">
        <f ca="1">SUMIF('Model - Absolute - 66 areas'!$C:$C,'Model - Absolute - 26 areas'!$C37,INDIRECT(R$5))</f>
        <v>448.83776006907141</v>
      </c>
      <c r="S37" s="147">
        <f ca="1">SUMIF('Model - Absolute - 66 areas'!$C:$C,'Model - Absolute - 26 areas'!$C37,INDIRECT(S$5))</f>
        <v>478.3515243730036</v>
      </c>
      <c r="T37" s="148">
        <f ca="1">SUMIF('Model - Absolute - 66 areas'!$C:$C,'Model - Absolute - 26 areas'!$C37,INDIRECT(T$5))</f>
        <v>497.09814971576264</v>
      </c>
      <c r="U37" s="146">
        <f ca="1">SUMIF('Model - Absolute - 66 areas'!$C:$C,'Model - Absolute - 26 areas'!$C37,INDIRECT(U$5))</f>
        <v>446.80380752873486</v>
      </c>
      <c r="V37" s="147">
        <f ca="1">SUMIF('Model - Absolute - 66 areas'!$C:$C,'Model - Absolute - 26 areas'!$C37,INDIRECT(V$5))</f>
        <v>480.96798098217448</v>
      </c>
      <c r="W37" s="148">
        <f ca="1">SUMIF('Model - Absolute - 66 areas'!$C:$C,'Model - Absolute - 26 areas'!$C37,INDIRECT(W$5))</f>
        <v>502.69061040786198</v>
      </c>
      <c r="X37" s="146">
        <f ca="1">SUMIF('Model - Absolute - 66 areas'!$C:$C,'Model - Absolute - 26 areas'!$C37,INDIRECT(X$5))</f>
        <v>444.77941570585494</v>
      </c>
      <c r="Y37" s="147">
        <f ca="1">SUMIF('Model - Absolute - 66 areas'!$C:$C,'Model - Absolute - 26 areas'!$C37,INDIRECT(Y$5))</f>
        <v>483.50148284432561</v>
      </c>
      <c r="Z37" s="148">
        <f ca="1">SUMIF('Model - Absolute - 66 areas'!$C:$C,'Model - Absolute - 26 areas'!$C37,INDIRECT(Z$5))</f>
        <v>508.24377775973983</v>
      </c>
      <c r="AA37" s="146">
        <f ca="1">SUMIF('Model - Absolute - 66 areas'!$C:$C,'Model - Absolute - 26 areas'!$C37,INDIRECT(AA$5))</f>
        <v>442.76453793397047</v>
      </c>
      <c r="AB37" s="147">
        <f ca="1">SUMIF('Model - Absolute - 66 areas'!$C:$C,'Model - Absolute - 26 areas'!$C37,INDIRECT(AB$5))</f>
        <v>485.95298952917358</v>
      </c>
      <c r="AC37" s="148">
        <f ca="1">SUMIF('Model - Absolute - 66 areas'!$C:$C,'Model - Absolute - 26 areas'!$C37,INDIRECT(AC$5))</f>
        <v>513.75752892727814</v>
      </c>
      <c r="AD37" s="146">
        <f ca="1">SUMIF('Model - Absolute - 66 areas'!$C:$C,'Model - Absolute - 26 areas'!$C37,INDIRECT(AD$5))</f>
        <v>439.87774507634367</v>
      </c>
      <c r="AE37" s="147">
        <f ca="1">SUMIF('Model - Absolute - 66 areas'!$C:$C,'Model - Absolute - 26 areas'!$C37,INDIRECT(AE$5))</f>
        <v>487.44442063637359</v>
      </c>
      <c r="AF37" s="148">
        <f ca="1">SUMIF('Model - Absolute - 66 areas'!$C:$C,'Model - Absolute - 26 areas'!$C37,INDIRECT(AF$5))</f>
        <v>518.38688035426537</v>
      </c>
      <c r="AG37" s="146">
        <f ca="1">SUMIF('Model - Absolute - 66 areas'!$C:$C,'Model - Absolute - 26 areas'!$C37,INDIRECT(AG$5))</f>
        <v>437.01050299705753</v>
      </c>
      <c r="AH37" s="147">
        <f ca="1">SUMIF('Model - Absolute - 66 areas'!$C:$C,'Model - Absolute - 26 areas'!$C37,INDIRECT(AH$5))</f>
        <v>488.86662473582555</v>
      </c>
      <c r="AI37" s="148">
        <f ca="1">SUMIF('Model - Absolute - 66 areas'!$C:$C,'Model - Absolute - 26 areas'!$C37,INDIRECT(AI$5))</f>
        <v>522.97909390671271</v>
      </c>
      <c r="AJ37" s="146">
        <f ca="1">SUMIF('Model - Absolute - 66 areas'!$C:$C,'Model - Absolute - 26 areas'!$C37,INDIRECT(AJ$5))</f>
        <v>434.16267535382832</v>
      </c>
      <c r="AK37" s="147">
        <f ca="1">SUMIF('Model - Absolute - 66 areas'!$C:$C,'Model - Absolute - 26 areas'!$C37,INDIRECT(AK$5))</f>
        <v>490.22048979368634</v>
      </c>
      <c r="AL37" s="148">
        <f ca="1">SUMIF('Model - Absolute - 66 areas'!$C:$C,'Model - Absolute - 26 areas'!$C37,INDIRECT(AL$5))</f>
        <v>527.53408541858971</v>
      </c>
      <c r="AM37" s="146">
        <f ca="1">SUMIF('Model - Absolute - 66 areas'!$C:$C,'Model - Absolute - 26 areas'!$C37,INDIRECT(AM$5))</f>
        <v>431.33412677617048</v>
      </c>
      <c r="AN37" s="147">
        <f ca="1">SUMIF('Model - Absolute - 66 areas'!$C:$C,'Model - Absolute - 26 areas'!$C37,INDIRECT(AN$5))</f>
        <v>491.50689824477951</v>
      </c>
      <c r="AO37" s="148">
        <f ca="1">SUMIF('Model - Absolute - 66 areas'!$C:$C,'Model - Absolute - 26 areas'!$C37,INDIRECT(AO$5))</f>
        <v>532.05177368990257</v>
      </c>
      <c r="AP37" s="146">
        <f ca="1">SUMIF('Model - Absolute - 66 areas'!$C:$C,'Model - Absolute - 26 areas'!$C37,INDIRECT(AP$5))</f>
        <v>428.52472285835756</v>
      </c>
      <c r="AQ37" s="147">
        <f ca="1">SUMIF('Model - Absolute - 66 areas'!$C:$C,'Model - Absolute - 26 areas'!$C37,INDIRECT(AQ$5))</f>
        <v>492.72672697595681</v>
      </c>
      <c r="AR37" s="148">
        <f ca="1">SUMIF('Model - Absolute - 66 areas'!$C:$C,'Model - Absolute - 26 areas'!$C37,INDIRECT(AR$5))</f>
        <v>536.53208048601425</v>
      </c>
      <c r="AS37" s="146">
        <f ca="1">SUMIF('Model - Absolute - 66 areas'!$C:$C,'Model - Absolute - 26 areas'!$C37,INDIRECT(AS$5))</f>
        <v>424.82650729256284</v>
      </c>
      <c r="AT37" s="147">
        <f ca="1">SUMIF('Model - Absolute - 66 areas'!$C:$C,'Model - Absolute - 26 areas'!$C37,INDIRECT(AT$5))</f>
        <v>492.91750722644599</v>
      </c>
      <c r="AU37" s="148">
        <f ca="1">SUMIF('Model - Absolute - 66 areas'!$C:$C,'Model - Absolute - 26 areas'!$C37,INDIRECT(AU$5))</f>
        <v>539.95185154384671</v>
      </c>
      <c r="AV37" s="146">
        <f ca="1">SUMIF('Model - Absolute - 66 areas'!$C:$C,'Model - Absolute - 26 areas'!$C37,INDIRECT(AV$5))</f>
        <v>421.16071676952924</v>
      </c>
      <c r="AW37" s="147">
        <f ca="1">SUMIF('Model - Absolute - 66 areas'!$C:$C,'Model - Absolute - 26 areas'!$C37,INDIRECT(AW$5))</f>
        <v>493.05476930908583</v>
      </c>
      <c r="AX37" s="148">
        <f ca="1">SUMIF('Model - Absolute - 66 areas'!$C:$C,'Model - Absolute - 26 areas'!$C37,INDIRECT(AX$5))</f>
        <v>543.33470416439457</v>
      </c>
      <c r="AY37" s="129">
        <f t="shared" ca="1" si="7"/>
        <v>100.18732302944088</v>
      </c>
      <c r="AZ37" s="76">
        <f t="shared" ca="1" si="29"/>
        <v>88.761375666628979</v>
      </c>
      <c r="BA37" s="177">
        <f t="shared" ca="1" si="30"/>
        <v>96.667343249848074</v>
      </c>
      <c r="BB37" s="147">
        <f t="shared" ca="1" si="31"/>
        <v>94.780211128710121</v>
      </c>
      <c r="BC37" s="148">
        <f t="shared" ca="1" si="32"/>
        <v>96.327402157364105</v>
      </c>
      <c r="BD37" s="146">
        <f t="shared" ca="1" si="33"/>
        <v>94.944648390903652</v>
      </c>
      <c r="BE37" s="147">
        <f t="shared" ca="1" si="34"/>
        <v>95.722216810696651</v>
      </c>
      <c r="BF37" s="148">
        <f t="shared" ca="1" si="35"/>
        <v>97.810885705443795</v>
      </c>
      <c r="BG37" s="146">
        <f t="shared" ca="1" si="36"/>
        <v>93.151696889279023</v>
      </c>
      <c r="BH37" s="147">
        <f t="shared" ca="1" si="37"/>
        <v>97.250829611764587</v>
      </c>
      <c r="BI37" s="148">
        <f t="shared" ca="1" si="38"/>
        <v>99.910041434025118</v>
      </c>
      <c r="BJ37" s="146">
        <f t="shared" ca="1" si="39"/>
        <v>91.323218730733259</v>
      </c>
      <c r="BK37" s="147">
        <f t="shared" ca="1" si="40"/>
        <v>96.340193946385639</v>
      </c>
      <c r="BL37" s="148">
        <f t="shared" ca="1" si="41"/>
        <v>99.543499862023879</v>
      </c>
      <c r="BM37" s="146">
        <f t="shared" ca="1" si="42"/>
        <v>89.473425492820397</v>
      </c>
      <c r="BN37" s="147">
        <f t="shared" ca="1" si="43"/>
        <v>95.356837777593768</v>
      </c>
      <c r="BO37" s="148">
        <f t="shared" ca="1" si="44"/>
        <v>99.093878051542745</v>
      </c>
      <c r="BP37" s="146">
        <f t="shared" ca="1" si="45"/>
        <v>87.559244683163783</v>
      </c>
      <c r="BQ37" s="147">
        <f t="shared" ca="1" si="46"/>
        <v>94.254329130525804</v>
      </c>
      <c r="BR37" s="148">
        <f t="shared" ca="1" si="47"/>
        <v>98.511269185637445</v>
      </c>
      <c r="BS37" s="146">
        <f t="shared" ca="1" si="48"/>
        <v>85.616294980298917</v>
      </c>
      <c r="BT37" s="147">
        <f t="shared" ca="1" si="49"/>
        <v>93.069967082262167</v>
      </c>
      <c r="BU37" s="148">
        <f t="shared" ca="1" si="50"/>
        <v>97.832650662404674</v>
      </c>
      <c r="BV37" s="146">
        <f t="shared" ca="1" si="51"/>
        <v>83.618805766288304</v>
      </c>
      <c r="BW37" s="147">
        <f t="shared" ca="1" si="52"/>
        <v>91.775210437126233</v>
      </c>
      <c r="BX37" s="148">
        <f t="shared" ca="1" si="53"/>
        <v>97.026268686280645</v>
      </c>
      <c r="BY37" s="146">
        <f t="shared" ca="1" si="8"/>
        <v>81.361632248291002</v>
      </c>
      <c r="BZ37" s="147">
        <f t="shared" ca="1" si="9"/>
        <v>90.159764019011178</v>
      </c>
      <c r="CA37" s="148">
        <f t="shared" ca="1" si="10"/>
        <v>95.883011118015318</v>
      </c>
      <c r="CB37" s="146">
        <f t="shared" ca="1" si="11"/>
        <v>78.904591038804426</v>
      </c>
      <c r="CC37" s="147">
        <f t="shared" ca="1" si="12"/>
        <v>88.267492045976539</v>
      </c>
      <c r="CD37" s="148">
        <f t="shared" ca="1" si="13"/>
        <v>94.426681380771086</v>
      </c>
      <c r="CE37" s="146">
        <f t="shared" ca="1" si="14"/>
        <v>76.35479365407501</v>
      </c>
      <c r="CF37" s="147">
        <f t="shared" ca="1" si="15"/>
        <v>86.213501224377993</v>
      </c>
      <c r="CG37" s="148">
        <f t="shared" ca="1" si="16"/>
        <v>92.775723304176068</v>
      </c>
      <c r="CH37" s="146">
        <f t="shared" ca="1" si="17"/>
        <v>73.748868838590681</v>
      </c>
      <c r="CI37" s="147">
        <f t="shared" ca="1" si="18"/>
        <v>84.037119999843583</v>
      </c>
      <c r="CJ37" s="148">
        <f t="shared" ca="1" si="19"/>
        <v>90.969422629426688</v>
      </c>
      <c r="CK37" s="146">
        <f t="shared" ca="1" si="20"/>
        <v>71.02208566223274</v>
      </c>
      <c r="CL37" s="147">
        <f t="shared" ca="1" si="21"/>
        <v>81.662685825771774</v>
      </c>
      <c r="CM37" s="148">
        <f t="shared" ca="1" si="22"/>
        <v>88.922821364052083</v>
      </c>
      <c r="CN37" s="146">
        <f t="shared" ca="1" si="23"/>
        <v>68.014529540897854</v>
      </c>
      <c r="CO37" s="147">
        <f t="shared" ca="1" si="24"/>
        <v>78.915867491740556</v>
      </c>
      <c r="CP37" s="148">
        <f t="shared" ca="1" si="25"/>
        <v>86.446044507765521</v>
      </c>
      <c r="CQ37" s="146">
        <f t="shared" ca="1" si="26"/>
        <v>64.926034092593952</v>
      </c>
      <c r="CR37" s="147">
        <f t="shared" ca="1" si="27"/>
        <v>76.00920381944276</v>
      </c>
      <c r="CS37" s="148">
        <f t="shared" ca="1" si="28"/>
        <v>83.760346399000071</v>
      </c>
    </row>
    <row r="39" spans="2:97" x14ac:dyDescent="0.25">
      <c r="B39" t="s">
        <v>225</v>
      </c>
    </row>
    <row r="40" spans="2:97" x14ac:dyDescent="0.25">
      <c r="B40" t="s">
        <v>226</v>
      </c>
    </row>
  </sheetData>
  <mergeCells count="36">
    <mergeCell ref="I10:K10"/>
    <mergeCell ref="AD10:AF10"/>
    <mergeCell ref="AG10:AI10"/>
    <mergeCell ref="AJ10:AL10"/>
    <mergeCell ref="AM10:AO10"/>
    <mergeCell ref="X10:Z10"/>
    <mergeCell ref="L10:N10"/>
    <mergeCell ref="O10:Q10"/>
    <mergeCell ref="R10:T10"/>
    <mergeCell ref="U10:W10"/>
    <mergeCell ref="AA10:AC10"/>
    <mergeCell ref="B2:C2"/>
    <mergeCell ref="B6:C6"/>
    <mergeCell ref="B8:C8"/>
    <mergeCell ref="B9:C9"/>
    <mergeCell ref="F10:H10"/>
    <mergeCell ref="B10:B11"/>
    <mergeCell ref="C10:C11"/>
    <mergeCell ref="CE10:CG10"/>
    <mergeCell ref="CH10:CJ10"/>
    <mergeCell ref="CK10:CM10"/>
    <mergeCell ref="CN10:CP10"/>
    <mergeCell ref="CQ10:CS10"/>
    <mergeCell ref="AP10:AR10"/>
    <mergeCell ref="BY10:CA10"/>
    <mergeCell ref="CB10:CD10"/>
    <mergeCell ref="BG10:BI10"/>
    <mergeCell ref="BJ10:BL10"/>
    <mergeCell ref="BV10:BX10"/>
    <mergeCell ref="AS10:AU10"/>
    <mergeCell ref="AV10:AX10"/>
    <mergeCell ref="BA10:BC10"/>
    <mergeCell ref="BD10:BF10"/>
    <mergeCell ref="BM10:BO10"/>
    <mergeCell ref="BP10:BR10"/>
    <mergeCell ref="BS10:BU10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CZ79"/>
  <sheetViews>
    <sheetView zoomScale="85" zoomScaleNormal="85" workbookViewId="0">
      <pane xSplit="5" ySplit="10" topLeftCell="F11" activePane="bottomRight" state="frozen"/>
      <selection activeCell="D81" sqref="D81"/>
      <selection pane="topRight" activeCell="D81" sqref="D81"/>
      <selection pane="bottomLeft" activeCell="D81" sqref="D81"/>
      <selection pane="bottomRight" activeCell="B1" sqref="B1"/>
    </sheetView>
  </sheetViews>
  <sheetFormatPr defaultRowHeight="15" outlineLevelRow="1" x14ac:dyDescent="0.25"/>
  <cols>
    <col min="1" max="1" width="1.7109375" customWidth="1"/>
    <col min="2" max="2" width="4.42578125" bestFit="1" customWidth="1"/>
    <col min="3" max="3" width="27" bestFit="1" customWidth="1"/>
    <col min="4" max="4" width="27.85546875" bestFit="1" customWidth="1"/>
    <col min="5" max="5" width="21.28515625" bestFit="1" customWidth="1"/>
    <col min="6" max="7" width="15.42578125" customWidth="1"/>
    <col min="8" max="8" width="13.85546875" bestFit="1" customWidth="1"/>
    <col min="9" max="9" width="13.85546875" customWidth="1"/>
    <col min="10" max="10" width="11.140625" bestFit="1" customWidth="1"/>
    <col min="11" max="104" width="11.140625" customWidth="1"/>
  </cols>
  <sheetData>
    <row r="1" spans="2:104" x14ac:dyDescent="0.25">
      <c r="F1" s="111"/>
      <c r="G1" s="111"/>
      <c r="H1" s="111"/>
      <c r="I1" s="111"/>
      <c r="J1" s="26"/>
      <c r="K1" s="26"/>
      <c r="L1" s="26"/>
      <c r="M1" s="26"/>
      <c r="N1" s="112" t="s">
        <v>199</v>
      </c>
      <c r="O1" s="110" t="s">
        <v>200</v>
      </c>
      <c r="P1" s="110"/>
      <c r="Q1" s="110"/>
      <c r="R1" s="110"/>
      <c r="S1" s="115"/>
      <c r="T1" s="114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  <c r="AJ1" s="110"/>
      <c r="AK1" s="110"/>
      <c r="AL1" s="110"/>
      <c r="AM1" s="110"/>
      <c r="AN1" s="110"/>
      <c r="AO1" s="110"/>
      <c r="AP1" s="110"/>
      <c r="AQ1" s="110"/>
      <c r="AR1" s="110"/>
      <c r="AS1" s="110"/>
      <c r="AT1" s="110"/>
      <c r="AU1" s="110"/>
      <c r="AV1" s="110"/>
      <c r="AW1" s="110"/>
      <c r="AX1" s="110"/>
      <c r="AY1" s="110"/>
      <c r="AZ1" s="110"/>
      <c r="BA1" s="110"/>
      <c r="BB1" s="110"/>
      <c r="BC1" s="110"/>
      <c r="BD1" s="110"/>
      <c r="BE1" s="110"/>
      <c r="BF1" s="110"/>
      <c r="BG1" s="110"/>
      <c r="BH1" s="110"/>
      <c r="BI1" s="110"/>
      <c r="BJ1" s="110"/>
      <c r="BK1" s="110"/>
      <c r="BL1" s="110"/>
      <c r="BM1" s="110"/>
      <c r="BN1" s="110"/>
      <c r="BO1" s="110"/>
      <c r="BP1" s="110"/>
      <c r="BQ1" s="110"/>
      <c r="BR1" s="110"/>
      <c r="BS1" s="110"/>
      <c r="BT1" s="110"/>
      <c r="BU1" s="110"/>
      <c r="BV1" s="110"/>
      <c r="BW1" s="110"/>
      <c r="BX1" s="110"/>
      <c r="BY1" s="110"/>
      <c r="BZ1" s="110"/>
      <c r="CA1" s="110"/>
      <c r="CB1" s="110"/>
      <c r="CC1" s="110"/>
      <c r="CD1" s="110"/>
      <c r="CE1" s="110"/>
      <c r="CF1" s="110"/>
      <c r="CG1" s="110"/>
      <c r="CH1" s="110"/>
      <c r="CI1" s="110"/>
      <c r="CJ1" s="110"/>
      <c r="CK1" s="110"/>
      <c r="CL1" s="110"/>
      <c r="CM1" s="110"/>
      <c r="CN1" s="110"/>
      <c r="CO1" s="110"/>
      <c r="CP1" s="110"/>
      <c r="CQ1" s="110"/>
      <c r="CR1" s="110"/>
      <c r="CS1" s="110"/>
      <c r="CT1" s="110"/>
      <c r="CU1" s="110"/>
      <c r="CV1" s="110"/>
      <c r="CW1" s="110"/>
      <c r="CX1" s="110"/>
      <c r="CY1" s="110"/>
      <c r="CZ1" s="110"/>
    </row>
    <row r="2" spans="2:104" hidden="1" outlineLevel="1" x14ac:dyDescent="0.25">
      <c r="E2" t="s">
        <v>203</v>
      </c>
      <c r="F2" s="1"/>
      <c r="G2" s="1">
        <f>MATCH('Model - Absolute - 66 areas'!G$8,'Stats NZ - TLA Population'!$5:$5)</f>
        <v>5</v>
      </c>
      <c r="H2" s="1">
        <f>MATCH('Model - Absolute - 66 areas'!H$8,'Stats NZ - TLA Population'!$5:$5)</f>
        <v>5</v>
      </c>
      <c r="I2" s="1">
        <f>MATCH('Model - Absolute - 66 areas'!I$8,'Stats NZ - TLA Population'!$5:$5)</f>
        <v>5</v>
      </c>
      <c r="J2" s="1"/>
      <c r="K2" s="1">
        <f>MATCH('Model - Absolute - 66 areas'!K$8,'Stats NZ - TLA Population'!$5:$5)</f>
        <v>6</v>
      </c>
      <c r="L2" s="1">
        <f>MATCH('Model - Absolute - 66 areas'!L$8,'Stats NZ - TLA Population'!$5:$5)</f>
        <v>6</v>
      </c>
      <c r="M2" s="1">
        <f>MATCH('Model - Absolute - 66 areas'!M$8,'Stats NZ - TLA Population'!$5:$5)</f>
        <v>6</v>
      </c>
      <c r="N2" s="113"/>
      <c r="O2" s="1">
        <f>MATCH('Model - Absolute - 66 areas'!O$8,'Stats NZ - TLA Population'!$5:$5)</f>
        <v>7</v>
      </c>
      <c r="P2" s="1">
        <f>MATCH('Model - Absolute - 66 areas'!P$8,'Stats NZ - TLA Population'!$5:$5)</f>
        <v>7</v>
      </c>
      <c r="Q2" s="1">
        <f>MATCH('Model - Absolute - 66 areas'!Q$8,'Stats NZ - TLA Population'!$5:$5)</f>
        <v>7</v>
      </c>
      <c r="R2" s="113"/>
      <c r="S2" s="113"/>
      <c r="T2" s="113"/>
      <c r="U2" s="1">
        <f>MATCH('Model - Absolute - 66 areas'!U$8,'Stats NZ - TLA Population'!$5:$5)</f>
        <v>8</v>
      </c>
      <c r="V2" s="1">
        <f>MATCH('Model - Absolute - 66 areas'!V$8,'Stats NZ - TLA Population'!$5:$5)</f>
        <v>8</v>
      </c>
      <c r="W2" s="1">
        <f>MATCH('Model - Absolute - 66 areas'!W$8,'Stats NZ - TLA Population'!$5:$5)</f>
        <v>8</v>
      </c>
      <c r="X2" s="113"/>
      <c r="Y2" s="113"/>
      <c r="Z2" s="113"/>
      <c r="AA2" s="1">
        <f>MATCH('Model - Absolute - 66 areas'!AA$8,'Stats NZ - TLA Population'!$5:$5)</f>
        <v>9</v>
      </c>
      <c r="AB2" s="1">
        <f>MATCH('Model - Absolute - 66 areas'!AB$8,'Stats NZ - TLA Population'!$5:$5)</f>
        <v>9</v>
      </c>
      <c r="AC2" s="1">
        <f>MATCH('Model - Absolute - 66 areas'!AC$8,'Stats NZ - TLA Population'!$5:$5)</f>
        <v>9</v>
      </c>
      <c r="AD2" s="1"/>
      <c r="AE2" s="1"/>
      <c r="AF2" s="1"/>
      <c r="AG2" s="1">
        <f>MATCH('Model - Absolute - 66 areas'!AG$8,'Stats NZ - TLA Population'!$5:$5)</f>
        <v>10</v>
      </c>
      <c r="AH2" s="1">
        <f>MATCH('Model - Absolute - 66 areas'!AH$8,'Stats NZ - TLA Population'!$5:$5)</f>
        <v>10</v>
      </c>
      <c r="AI2" s="1">
        <f>MATCH('Model - Absolute - 66 areas'!AI$8,'Stats NZ - TLA Population'!$5:$5)</f>
        <v>10</v>
      </c>
      <c r="AJ2" s="1"/>
      <c r="AK2" s="1"/>
      <c r="AL2" s="1"/>
      <c r="AM2" s="1">
        <f>MATCH('Model - Absolute - 66 areas'!AM$8,'Stats NZ - TLA Population'!$5:$5)</f>
        <v>11</v>
      </c>
      <c r="AN2" s="1">
        <f>MATCH('Model - Absolute - 66 areas'!AN$8,'Stats NZ - TLA Population'!$5:$5)</f>
        <v>11</v>
      </c>
      <c r="AO2" s="1">
        <f>MATCH('Model - Absolute - 66 areas'!AO$8,'Stats NZ - TLA Population'!$5:$5)</f>
        <v>11</v>
      </c>
      <c r="AP2" s="1"/>
      <c r="AQ2" s="1"/>
      <c r="AR2" s="1"/>
      <c r="AS2" s="1">
        <f>MATCH('Model - Absolute - 66 areas'!AS$8,'Stats NZ - TLA Population'!$5:$5)</f>
        <v>12</v>
      </c>
      <c r="AT2" s="1">
        <f>MATCH('Model - Absolute - 66 areas'!AT$8,'Stats NZ - TLA Population'!$5:$5)</f>
        <v>12</v>
      </c>
      <c r="AU2" s="1">
        <f>MATCH('Model - Absolute - 66 areas'!AU$8,'Stats NZ - TLA Population'!$5:$5)</f>
        <v>12</v>
      </c>
      <c r="AV2" s="1"/>
      <c r="AW2" s="1"/>
      <c r="AX2" s="1"/>
      <c r="AY2" s="1">
        <f>MATCH('Model - Absolute - 66 areas'!AY$8,'Stats NZ - TLA Population'!$5:$5)</f>
        <v>13</v>
      </c>
      <c r="AZ2" s="1">
        <f>MATCH('Model - Absolute - 66 areas'!AZ$8,'Stats NZ - TLA Population'!$5:$5)</f>
        <v>13</v>
      </c>
      <c r="BA2" s="1">
        <f>MATCH('Model - Absolute - 66 areas'!BA$8,'Stats NZ - TLA Population'!$5:$5)</f>
        <v>13</v>
      </c>
      <c r="BB2" s="1"/>
      <c r="BC2" s="1"/>
      <c r="BD2" s="1"/>
      <c r="BE2" s="1">
        <f>MATCH('Model - Absolute - 66 areas'!BE$8,'Stats NZ - TLA Population'!$5:$5)</f>
        <v>14</v>
      </c>
      <c r="BF2" s="1">
        <f>MATCH('Model - Absolute - 66 areas'!BF$8,'Stats NZ - TLA Population'!$5:$5)</f>
        <v>14</v>
      </c>
      <c r="BG2" s="1">
        <f>MATCH('Model - Absolute - 66 areas'!BG$8,'Stats NZ - TLA Population'!$5:$5)</f>
        <v>14</v>
      </c>
      <c r="BH2" s="1"/>
      <c r="BI2" s="1"/>
      <c r="BJ2" s="1"/>
      <c r="BK2" s="1">
        <f>MATCH('Model - Absolute - 66 areas'!BK$8,'Stats NZ - TLA Population'!$5:$5)</f>
        <v>15</v>
      </c>
      <c r="BL2" s="1">
        <f>MATCH('Model - Absolute - 66 areas'!BL$8,'Stats NZ - TLA Population'!$5:$5)</f>
        <v>15</v>
      </c>
      <c r="BM2" s="1">
        <f>MATCH('Model - Absolute - 66 areas'!BM$8,'Stats NZ - TLA Population'!$5:$5)</f>
        <v>15</v>
      </c>
      <c r="BN2" s="1"/>
      <c r="BO2" s="1"/>
      <c r="BP2" s="1"/>
      <c r="BQ2" s="1">
        <f>MATCH('Model - Absolute - 66 areas'!BQ$8,'Stats NZ - TLA Population'!$5:$5)</f>
        <v>16</v>
      </c>
      <c r="BR2" s="1">
        <f>MATCH('Model - Absolute - 66 areas'!BR$8,'Stats NZ - TLA Population'!$5:$5)</f>
        <v>16</v>
      </c>
      <c r="BS2" s="1">
        <f>MATCH('Model - Absolute - 66 areas'!BS$8,'Stats NZ - TLA Population'!$5:$5)</f>
        <v>16</v>
      </c>
      <c r="BT2" s="1"/>
      <c r="BU2" s="1"/>
      <c r="BV2" s="1"/>
      <c r="BW2" s="1">
        <f>MATCH('Model - Absolute - 66 areas'!BW$8,'Stats NZ - TLA Population'!$5:$5)</f>
        <v>17</v>
      </c>
      <c r="BX2" s="1">
        <f>MATCH('Model - Absolute - 66 areas'!BX$8,'Stats NZ - TLA Population'!$5:$5)</f>
        <v>17</v>
      </c>
      <c r="BY2" s="1">
        <f>MATCH('Model - Absolute - 66 areas'!BY$8,'Stats NZ - TLA Population'!$5:$5)</f>
        <v>17</v>
      </c>
      <c r="BZ2" s="1"/>
      <c r="CA2" s="1"/>
      <c r="CB2" s="1"/>
      <c r="CC2" s="1">
        <f>MATCH('Model - Absolute - 66 areas'!CC$8,'Stats NZ - TLA Population'!$5:$5)</f>
        <v>18</v>
      </c>
      <c r="CD2" s="1">
        <f>MATCH('Model - Absolute - 66 areas'!CD$8,'Stats NZ - TLA Population'!$5:$5)</f>
        <v>18</v>
      </c>
      <c r="CE2" s="1">
        <f>MATCH('Model - Absolute - 66 areas'!CE$8,'Stats NZ - TLA Population'!$5:$5)</f>
        <v>18</v>
      </c>
      <c r="CF2" s="1"/>
      <c r="CG2" s="1"/>
      <c r="CH2" s="1"/>
      <c r="CI2" s="1">
        <f>MATCH('Model - Absolute - 66 areas'!CI$8,'Stats NZ - TLA Population'!$5:$5)</f>
        <v>19</v>
      </c>
      <c r="CJ2" s="1">
        <f>MATCH('Model - Absolute - 66 areas'!CJ$8,'Stats NZ - TLA Population'!$5:$5)</f>
        <v>19</v>
      </c>
      <c r="CK2" s="1">
        <f>MATCH('Model - Absolute - 66 areas'!CK$8,'Stats NZ - TLA Population'!$5:$5)</f>
        <v>19</v>
      </c>
      <c r="CL2" s="1"/>
      <c r="CM2" s="1"/>
      <c r="CN2" s="1"/>
      <c r="CO2" s="1">
        <f>MATCH('Model - Absolute - 66 areas'!CO$8,'Stats NZ - TLA Population'!$5:$5)</f>
        <v>20</v>
      </c>
      <c r="CP2" s="1">
        <f>MATCH('Model - Absolute - 66 areas'!CP$8,'Stats NZ - TLA Population'!$5:$5)</f>
        <v>20</v>
      </c>
      <c r="CQ2" s="1">
        <f>MATCH('Model - Absolute - 66 areas'!CQ$8,'Stats NZ - TLA Population'!$5:$5)</f>
        <v>20</v>
      </c>
      <c r="CR2" s="1"/>
      <c r="CS2" s="1"/>
      <c r="CT2" s="1"/>
      <c r="CU2" s="1">
        <f>MATCH('Model - Absolute - 66 areas'!CU$8,'Stats NZ - TLA Population'!$5:$5)</f>
        <v>21</v>
      </c>
      <c r="CV2" s="1">
        <f>MATCH('Model - Absolute - 66 areas'!CV$8,'Stats NZ - TLA Population'!$5:$5)</f>
        <v>21</v>
      </c>
      <c r="CW2" s="1">
        <f>MATCH('Model - Absolute - 66 areas'!CW$8,'Stats NZ - TLA Population'!$5:$5)</f>
        <v>21</v>
      </c>
      <c r="CX2" s="1"/>
      <c r="CY2" s="1"/>
      <c r="CZ2" s="1"/>
    </row>
    <row r="3" spans="2:104" hidden="1" outlineLevel="1" x14ac:dyDescent="0.25">
      <c r="E3" t="s">
        <v>204</v>
      </c>
      <c r="F3" s="1" t="s">
        <v>208</v>
      </c>
      <c r="G3" s="1"/>
      <c r="H3" s="1"/>
      <c r="I3" s="1"/>
      <c r="J3" s="1"/>
      <c r="K3" s="1"/>
      <c r="L3" s="1"/>
      <c r="M3" s="1"/>
      <c r="N3" s="124" t="str">
        <f>N8&amp;N10</f>
        <v>2020Medium</v>
      </c>
      <c r="O3" s="1"/>
      <c r="P3" s="1"/>
      <c r="Q3" s="1"/>
      <c r="R3" s="124" t="str">
        <f>R8&amp;R10</f>
        <v>2021Low*</v>
      </c>
      <c r="S3" s="124" t="str">
        <f>S8&amp;S10</f>
        <v>2021Medium</v>
      </c>
      <c r="T3" s="124" t="str">
        <f>T8&amp;T10</f>
        <v>2021High</v>
      </c>
      <c r="U3" s="1"/>
      <c r="V3" s="1"/>
      <c r="W3" s="1"/>
      <c r="X3" s="124" t="str">
        <f>X8&amp;X10</f>
        <v>2022Low</v>
      </c>
      <c r="Y3" s="124" t="str">
        <f>Y8&amp;Y10</f>
        <v>2022Medium</v>
      </c>
      <c r="Z3" s="124" t="str">
        <f>Z8&amp;Z10</f>
        <v>2022High</v>
      </c>
      <c r="AA3" s="1"/>
      <c r="AB3" s="1"/>
      <c r="AC3" s="1"/>
      <c r="AD3" s="124" t="str">
        <f t="shared" ref="AD3:CN3" si="0">AD8&amp;AD10</f>
        <v>2023Low</v>
      </c>
      <c r="AE3" s="124" t="str">
        <f t="shared" si="0"/>
        <v>2023Medium</v>
      </c>
      <c r="AF3" s="124" t="str">
        <f t="shared" si="0"/>
        <v>2023High</v>
      </c>
      <c r="AG3" s="1"/>
      <c r="AH3" s="1"/>
      <c r="AI3" s="1"/>
      <c r="AJ3" s="124" t="str">
        <f t="shared" si="0"/>
        <v>2024Low</v>
      </c>
      <c r="AK3" s="124" t="str">
        <f t="shared" si="0"/>
        <v>2024Medium</v>
      </c>
      <c r="AL3" s="124" t="str">
        <f t="shared" si="0"/>
        <v>2024High</v>
      </c>
      <c r="AM3" s="1"/>
      <c r="AN3" s="1"/>
      <c r="AO3" s="1"/>
      <c r="AP3" s="124" t="str">
        <f t="shared" si="0"/>
        <v>2025Low</v>
      </c>
      <c r="AQ3" s="124" t="str">
        <f t="shared" si="0"/>
        <v>2025Medium</v>
      </c>
      <c r="AR3" s="124" t="str">
        <f t="shared" si="0"/>
        <v>2025High</v>
      </c>
      <c r="AS3" s="1"/>
      <c r="AT3" s="1"/>
      <c r="AU3" s="1"/>
      <c r="AV3" s="124" t="str">
        <f t="shared" si="0"/>
        <v>2026Low</v>
      </c>
      <c r="AW3" s="124" t="str">
        <f t="shared" si="0"/>
        <v>2026Medium</v>
      </c>
      <c r="AX3" s="124" t="str">
        <f t="shared" si="0"/>
        <v>2026High</v>
      </c>
      <c r="AY3" s="1"/>
      <c r="AZ3" s="1"/>
      <c r="BA3" s="1"/>
      <c r="BB3" s="124" t="str">
        <f t="shared" si="0"/>
        <v>2027Low</v>
      </c>
      <c r="BC3" s="124" t="str">
        <f t="shared" si="0"/>
        <v>2027Medium</v>
      </c>
      <c r="BD3" s="124" t="str">
        <f t="shared" si="0"/>
        <v>2027High</v>
      </c>
      <c r="BE3" s="1"/>
      <c r="BF3" s="1"/>
      <c r="BG3" s="1"/>
      <c r="BH3" s="124" t="str">
        <f t="shared" si="0"/>
        <v>2028Low</v>
      </c>
      <c r="BI3" s="124" t="str">
        <f t="shared" si="0"/>
        <v>2028Medium</v>
      </c>
      <c r="BJ3" s="124" t="str">
        <f t="shared" si="0"/>
        <v>2028High</v>
      </c>
      <c r="BK3" s="1"/>
      <c r="BL3" s="1"/>
      <c r="BM3" s="1"/>
      <c r="BN3" s="124" t="str">
        <f t="shared" si="0"/>
        <v>2029Low</v>
      </c>
      <c r="BO3" s="124" t="str">
        <f t="shared" si="0"/>
        <v>2029Medium</v>
      </c>
      <c r="BP3" s="124" t="str">
        <f t="shared" si="0"/>
        <v>2029High</v>
      </c>
      <c r="BQ3" s="1"/>
      <c r="BR3" s="1"/>
      <c r="BS3" s="1"/>
      <c r="BT3" s="124" t="str">
        <f t="shared" si="0"/>
        <v>2030Low</v>
      </c>
      <c r="BU3" s="124" t="str">
        <f t="shared" si="0"/>
        <v>2030Medium</v>
      </c>
      <c r="BV3" s="124" t="str">
        <f t="shared" si="0"/>
        <v>2030High</v>
      </c>
      <c r="BW3" s="1"/>
      <c r="BX3" s="1"/>
      <c r="BY3" s="1"/>
      <c r="BZ3" s="124" t="str">
        <f t="shared" si="0"/>
        <v>2031Low</v>
      </c>
      <c r="CA3" s="124" t="str">
        <f t="shared" si="0"/>
        <v>2031Medium</v>
      </c>
      <c r="CB3" s="124" t="str">
        <f t="shared" si="0"/>
        <v>2031High</v>
      </c>
      <c r="CC3" s="1"/>
      <c r="CD3" s="1"/>
      <c r="CE3" s="1"/>
      <c r="CF3" s="124" t="str">
        <f t="shared" si="0"/>
        <v>2032Low</v>
      </c>
      <c r="CG3" s="124" t="str">
        <f t="shared" si="0"/>
        <v>2032Medium</v>
      </c>
      <c r="CH3" s="124" t="str">
        <f t="shared" si="0"/>
        <v>2032High</v>
      </c>
      <c r="CI3" s="1"/>
      <c r="CJ3" s="1"/>
      <c r="CK3" s="1"/>
      <c r="CL3" s="124" t="str">
        <f t="shared" si="0"/>
        <v>2033Low</v>
      </c>
      <c r="CM3" s="124" t="str">
        <f t="shared" si="0"/>
        <v>2033Medium</v>
      </c>
      <c r="CN3" s="124" t="str">
        <f t="shared" si="0"/>
        <v>2033High</v>
      </c>
      <c r="CO3" s="1"/>
      <c r="CP3" s="1"/>
      <c r="CQ3" s="1"/>
      <c r="CR3" s="124" t="str">
        <f t="shared" ref="CR3:CZ3" si="1">CR8&amp;CR10</f>
        <v>2034Low</v>
      </c>
      <c r="CS3" s="124" t="str">
        <f t="shared" si="1"/>
        <v>2034Medium</v>
      </c>
      <c r="CT3" s="124" t="str">
        <f t="shared" si="1"/>
        <v>2034High</v>
      </c>
      <c r="CU3" s="1"/>
      <c r="CV3" s="1"/>
      <c r="CW3" s="1"/>
      <c r="CX3" s="124" t="str">
        <f t="shared" si="1"/>
        <v>2035Low</v>
      </c>
      <c r="CY3" s="124" t="str">
        <f t="shared" si="1"/>
        <v>2035Medium</v>
      </c>
      <c r="CZ3" s="124" t="str">
        <f t="shared" si="1"/>
        <v>2035High</v>
      </c>
    </row>
    <row r="4" spans="2:104" hidden="1" outlineLevel="1" x14ac:dyDescent="0.25">
      <c r="E4" s="109" t="s">
        <v>142</v>
      </c>
      <c r="F4" s="1">
        <f>_xlfn.XLOOKUP(F8,'VFEM3 - Run 202204'!$2:$2,'VFEM3 - Run 202204'!$3:$3,"Check",0)/10^6</f>
        <v>43964.282284059998</v>
      </c>
      <c r="G4" s="1"/>
      <c r="H4" s="1"/>
      <c r="I4" s="1"/>
      <c r="J4" s="1"/>
      <c r="K4" s="1"/>
      <c r="L4" s="1"/>
      <c r="M4" s="1"/>
      <c r="N4" s="1">
        <f>_xlfn.XLOOKUP(N8,'VFEM3 - Run 202204'!$2:$2,'VFEM3 - Run 202204'!$3:$3,"Check",0)/10^6</f>
        <v>42554.830735019998</v>
      </c>
      <c r="O4" s="1"/>
      <c r="P4" s="1"/>
      <c r="Q4" s="1"/>
      <c r="R4" s="1"/>
      <c r="S4" s="1">
        <f>_xlfn.XLOOKUP(S8,'VFEM3 - Run 202204'!$2:$2,'VFEM3 - Run 202204'!$3:$3,"Check",0)/10^6</f>
        <v>43568.098000000005</v>
      </c>
      <c r="T4" s="1">
        <f ca="1">SUMPRODUCT(Q11:Q76,$J11:$J76)/10^6*T6</f>
        <v>44296.131445644729</v>
      </c>
      <c r="U4" s="1"/>
      <c r="V4" s="1"/>
      <c r="W4" s="1"/>
      <c r="X4" s="1"/>
      <c r="Y4" s="1">
        <f>_xlfn.XLOOKUP(Y8,'VFEM3 - Run 202204'!$2:$2,'VFEM3 - Run 202204'!$3:$3,"Check",0)/10^6</f>
        <v>45153.365000020007</v>
      </c>
      <c r="Z4" s="1">
        <f ca="1">SUMPRODUCT(W11:W76,$J11:$J76)/10^6*Z6</f>
        <v>46162.845680901461</v>
      </c>
      <c r="AA4" s="1"/>
      <c r="AB4" s="1"/>
      <c r="AC4" s="1"/>
      <c r="AD4" s="1"/>
      <c r="AE4" s="1">
        <f>_xlfn.XLOOKUP(AE8,'VFEM3 - Run 202204'!$2:$2,'VFEM3 - Run 202204'!$3:$3,"Check",0)/10^6</f>
        <v>47127.900000009999</v>
      </c>
      <c r="AF4" s="1">
        <f ca="1">SUMPRODUCT(AC11:AC76,$J11:$J76)/10^6*AF6</f>
        <v>48449.463700384673</v>
      </c>
      <c r="AG4" s="1"/>
      <c r="AH4" s="1"/>
      <c r="AI4" s="1"/>
      <c r="AJ4" s="1"/>
      <c r="AK4" s="1">
        <f>_xlfn.XLOOKUP(AK8,'VFEM3 - Run 202204'!$2:$2,'VFEM3 - Run 202204'!$3:$3,"Check",0)/10^6</f>
        <v>47798.139999989988</v>
      </c>
      <c r="AL4" s="1">
        <f ca="1">SUMPRODUCT(AI11:AI76,$J11:$J76)/10^6*AL6</f>
        <v>49392.062332231595</v>
      </c>
      <c r="AM4" s="1"/>
      <c r="AN4" s="1"/>
      <c r="AO4" s="1"/>
      <c r="AP4" s="1"/>
      <c r="AQ4" s="1">
        <f>_xlfn.XLOOKUP(AQ8,'VFEM3 - Run 202204'!$2:$2,'VFEM3 - Run 202204'!$3:$3,"Check",0)/10^6</f>
        <v>48468.379999990007</v>
      </c>
      <c r="AR4" s="1">
        <f ca="1">SUMPRODUCT(AO11:AO76,$J11:$J76)/10^6*AR6</f>
        <v>50343.209581063944</v>
      </c>
      <c r="AS4" s="1"/>
      <c r="AT4" s="1"/>
      <c r="AU4" s="1"/>
      <c r="AV4" s="1"/>
      <c r="AW4" s="1">
        <f>_xlfn.XLOOKUP(AW8,'VFEM3 - Run 202204'!$2:$2,'VFEM3 - Run 202204'!$3:$3,"Check",0)/10^6</f>
        <v>49138.619999969997</v>
      </c>
      <c r="AX4" s="1">
        <f ca="1">SUMPRODUCT(AU11:AU76,$J11:$J76)/10^6*AX6</f>
        <v>51302.974294486208</v>
      </c>
      <c r="AY4" s="1"/>
      <c r="AZ4" s="1"/>
      <c r="BA4" s="1"/>
      <c r="BB4" s="1"/>
      <c r="BC4" s="1">
        <f>_xlfn.XLOOKUP(BC8,'VFEM3 - Run 202204'!$2:$2,'VFEM3 - Run 202204'!$3:$3,"Check",0)/10^6</f>
        <v>49808.860000010012</v>
      </c>
      <c r="BD4" s="1">
        <f ca="1">SUMPRODUCT(BA11:BA76,$J11:$J76)/10^6*BD6</f>
        <v>52271.425884417637</v>
      </c>
      <c r="BE4" s="1"/>
      <c r="BF4" s="1"/>
      <c r="BG4" s="1"/>
      <c r="BH4" s="1"/>
      <c r="BI4" s="1">
        <f>_xlfn.XLOOKUP(BI8,'VFEM3 - Run 202204'!$2:$2,'VFEM3 - Run 202204'!$3:$3,"Check",0)/10^6</f>
        <v>50479.09999997</v>
      </c>
      <c r="BJ4" s="1">
        <f ca="1">SUMPRODUCT(BG11:BG76,$J11:$J76)/10^6*BJ6</f>
        <v>53248.63433127608</v>
      </c>
      <c r="BK4" s="1"/>
      <c r="BL4" s="1"/>
      <c r="BM4" s="1"/>
      <c r="BN4" s="1"/>
      <c r="BO4" s="1">
        <f>_xlfn.XLOOKUP(BO8,'VFEM3 - Run 202204'!$2:$2,'VFEM3 - Run 202204'!$3:$3,"Check",0)/10^6</f>
        <v>51072.89999997001</v>
      </c>
      <c r="BP4" s="1">
        <f ca="1">SUMPRODUCT(BM11:BM76,$J11:$J76)/10^6*BP6</f>
        <v>54145.467636641777</v>
      </c>
      <c r="BQ4" s="1"/>
      <c r="BR4" s="1"/>
      <c r="BS4" s="1"/>
      <c r="BT4" s="1"/>
      <c r="BU4" s="1">
        <f>_xlfn.XLOOKUP(BU8,'VFEM3 - Run 202204'!$2:$2,'VFEM3 - Run 202204'!$3:$3,"Check",0)/10^6</f>
        <v>51666.700000000004</v>
      </c>
      <c r="BV4" s="1">
        <f ca="1">SUMPRODUCT(BS11:BS76,$J11:$J76)/10^6*BV6</f>
        <v>55049.998009825336</v>
      </c>
      <c r="BW4" s="1"/>
      <c r="BX4" s="1"/>
      <c r="BY4" s="1"/>
      <c r="BZ4" s="1"/>
      <c r="CA4" s="1">
        <f>_xlfn.XLOOKUP(CA8,'VFEM3 - Run 202204'!$2:$2,'VFEM3 - Run 202204'!$3:$3,"Check",0)/10^6</f>
        <v>52260.499999999993</v>
      </c>
      <c r="CB4" s="1">
        <f ca="1">SUMPRODUCT(BY11:BY76,$J11:$J76)/10^6*CB6</f>
        <v>55962.281949389529</v>
      </c>
      <c r="CC4" s="1"/>
      <c r="CD4" s="1"/>
      <c r="CE4" s="1"/>
      <c r="CF4" s="1"/>
      <c r="CG4" s="1">
        <f>_xlfn.XLOOKUP(CG8,'VFEM3 - Run 202204'!$2:$2,'VFEM3 - Run 202204'!$3:$3,"Check",0)/10^6</f>
        <v>52854.299999989991</v>
      </c>
      <c r="CH4" s="1">
        <f ca="1">SUMPRODUCT(CE11:CE76,$J11:$J76)/10^6*CH6</f>
        <v>56882.376362106712</v>
      </c>
      <c r="CI4" s="1"/>
      <c r="CJ4" s="1"/>
      <c r="CK4" s="1"/>
      <c r="CL4" s="1"/>
      <c r="CM4" s="1">
        <f>_xlfn.XLOOKUP(CM8,'VFEM3 - Run 202204'!$2:$2,'VFEM3 - Run 202204'!$3:$3,"Check",0)/10^6</f>
        <v>53448.099999990001</v>
      </c>
      <c r="CN4" s="1">
        <f ca="1">SUMPRODUCT(CK11:CK76,$J11:$J76)/10^6*CN6</f>
        <v>57810.338565762635</v>
      </c>
      <c r="CO4" s="1"/>
      <c r="CP4" s="1"/>
      <c r="CQ4" s="1"/>
      <c r="CR4" s="1"/>
      <c r="CS4" s="1">
        <f>_xlfn.XLOOKUP(CS8,'VFEM3 - Run 202204'!$2:$2,'VFEM3 - Run 202204'!$3:$3,"Check",0)/10^6</f>
        <v>53967.42000002</v>
      </c>
      <c r="CT4" s="1">
        <f ca="1">SUMPRODUCT(CQ11:CQ76,$J11:$J76)/10^6*CT6</f>
        <v>58657.666619974283</v>
      </c>
      <c r="CU4" s="1"/>
      <c r="CV4" s="1"/>
      <c r="CW4" s="1"/>
      <c r="CX4" s="1"/>
      <c r="CY4" s="1">
        <f>_xlfn.XLOOKUP(CY8,'VFEM3 - Run 202204'!$2:$2,'VFEM3 - Run 202204'!$3:$3,"Check",0)/10^6</f>
        <v>54486.74</v>
      </c>
      <c r="CZ4" s="1">
        <f ca="1">SUMPRODUCT(CW11:CW76,$J11:$J76)/10^6*CZ6</f>
        <v>59511.846013400238</v>
      </c>
    </row>
    <row r="5" spans="2:104" hidden="1" outlineLevel="1" x14ac:dyDescent="0.25">
      <c r="E5" s="109" t="s">
        <v>202</v>
      </c>
      <c r="F5" s="1"/>
      <c r="G5" s="1"/>
      <c r="H5" s="1"/>
      <c r="I5" s="1"/>
      <c r="J5" s="1"/>
      <c r="K5" s="1"/>
      <c r="L5" s="1"/>
      <c r="M5" s="1"/>
      <c r="N5" s="1">
        <f ca="1">SUMPRODUCT(L11:L76,$J11:$J76)/10^6</f>
        <v>44531.748597832135</v>
      </c>
      <c r="O5" s="1"/>
      <c r="P5" s="1"/>
      <c r="Q5" s="1"/>
      <c r="R5" s="1"/>
      <c r="S5" s="1">
        <f ca="1">SUMPRODUCT(P11:P76,$J11:$J76)/10^6</f>
        <v>45107.68390967801</v>
      </c>
      <c r="T5" s="1">
        <f ca="1">SUMPRODUCT(Q11:Q76,$J11:$J76)/10^6</f>
        <v>45861.444207908513</v>
      </c>
      <c r="U5" s="1"/>
      <c r="V5" s="1"/>
      <c r="W5" s="1"/>
      <c r="X5" s="1"/>
      <c r="Y5" s="1">
        <f ca="1">SUMPRODUCT(V11:V76,$J11:$J76)/10^6</f>
        <v>45692.25261093289</v>
      </c>
      <c r="Z5" s="1">
        <f ca="1">SUMPRODUCT(W11:W76,$J11:$J76)/10^6</f>
        <v>46713.781045783129</v>
      </c>
      <c r="AA5" s="1"/>
      <c r="AB5" s="1"/>
      <c r="AC5" s="1"/>
      <c r="AD5" s="1"/>
      <c r="AE5" s="1">
        <f ca="1">SUMPRODUCT(AB11:AB76,$J11:$J76)/10^6</f>
        <v>46285.604354271498</v>
      </c>
      <c r="AF5" s="1">
        <f ca="1">SUMPRODUCT(AC11:AC76,$J11:$J76)/10^6</f>
        <v>47583.548344232775</v>
      </c>
      <c r="AG5" s="1"/>
      <c r="AH5" s="1"/>
      <c r="AI5" s="1"/>
      <c r="AJ5" s="1"/>
      <c r="AK5" s="1">
        <f ca="1">SUMPRODUCT(AH11:AH76,$J11:$J76)/10^6</f>
        <v>46699.464169542218</v>
      </c>
      <c r="AL5" s="1">
        <f ca="1">SUMPRODUCT(AI11:AI76,$J11:$J76)/10^6</f>
        <v>48256.749010407693</v>
      </c>
      <c r="AM5" s="1"/>
      <c r="AN5" s="1"/>
      <c r="AO5" s="1"/>
      <c r="AP5" s="1"/>
      <c r="AQ5" s="1">
        <f ca="1">SUMPRODUCT(AN11:AN76,$J11:$J76)/10^6</f>
        <v>47117.808117121938</v>
      </c>
      <c r="AR5" s="1">
        <f ca="1">SUMPRODUCT(AO11:AO76,$J11:$J76)/10^6</f>
        <v>48940.395553577706</v>
      </c>
      <c r="AS5" s="1"/>
      <c r="AT5" s="1"/>
      <c r="AU5" s="1"/>
      <c r="AV5" s="1"/>
      <c r="AW5" s="1">
        <f ca="1">SUMPRODUCT(AT11:AT76,$J11:$J76)/10^6</f>
        <v>47540.690174340525</v>
      </c>
      <c r="AX5" s="1">
        <f ca="1">SUMPRODUCT(AU11:AU76,$J11:$J76)/10^6</f>
        <v>49634.662226123044</v>
      </c>
      <c r="AY5" s="1"/>
      <c r="AZ5" s="1"/>
      <c r="BA5" s="1"/>
      <c r="BB5" s="1"/>
      <c r="BC5" s="1">
        <f ca="1">SUMPRODUCT(AZ11:AZ76,$J11:$J76)/10^6</f>
        <v>47968.165013548853</v>
      </c>
      <c r="BD5" s="1">
        <f ca="1">SUMPRODUCT(BA11:BA76,$J11:$J76)/10^6</f>
        <v>50339.726352233913</v>
      </c>
      <c r="BE5" s="1"/>
      <c r="BF5" s="1"/>
      <c r="BG5" s="1"/>
      <c r="BH5" s="1"/>
      <c r="BI5" s="1">
        <f ca="1">SUMPRODUCT(BF11:BF76,$J11:$J76)/10^6</f>
        <v>48400.288011514589</v>
      </c>
      <c r="BJ5" s="1">
        <f ca="1">SUMPRODUCT(BG11:BG76,$J11:$J76)/10^6</f>
        <v>51055.768384442621</v>
      </c>
      <c r="BK5" s="1"/>
      <c r="BL5" s="1"/>
      <c r="BM5" s="1"/>
      <c r="BN5" s="1"/>
      <c r="BO5" s="1">
        <f ca="1">SUMPRODUCT(BL11:BL76,$J11:$J76)/10^6</f>
        <v>48778.720777626069</v>
      </c>
      <c r="BP5" s="1">
        <f ca="1">SUMPRODUCT(BM11:BM76,$J11:$J76)/10^6</f>
        <v>51713.269605275775</v>
      </c>
      <c r="BQ5" s="1"/>
      <c r="BR5" s="1"/>
      <c r="BS5" s="1"/>
      <c r="BT5" s="1"/>
      <c r="BU5" s="1">
        <f ca="1">SUMPRODUCT(BR11:BR76,$J11:$J76)/10^6</f>
        <v>49160.911287279028</v>
      </c>
      <c r="BV5" s="1">
        <f ca="1">SUMPRODUCT(BS11:BS76,$J11:$J76)/10^6</f>
        <v>52380.12237139028</v>
      </c>
      <c r="BW5" s="1"/>
      <c r="BX5" s="1"/>
      <c r="BY5" s="1"/>
      <c r="BZ5" s="1"/>
      <c r="CA5" s="1">
        <f ca="1">SUMPRODUCT(BX11:BX76,$J11:$J76)/10^6</f>
        <v>49546.900920412896</v>
      </c>
      <c r="CB5" s="1">
        <f ca="1">SUMPRODUCT(BY11:BY76,$J11:$J76)/10^6</f>
        <v>53056.469781701562</v>
      </c>
      <c r="CC5" s="1"/>
      <c r="CD5" s="1"/>
      <c r="CE5" s="1"/>
      <c r="CF5" s="1"/>
      <c r="CG5" s="1">
        <f ca="1">SUMPRODUCT(CD11:CD76,$J11:$J76)/10^6</f>
        <v>49936.731541466674</v>
      </c>
      <c r="CH5" s="1">
        <f ca="1">SUMPRODUCT(CE11:CE76,$J11:$J76)/10^6</f>
        <v>53742.457242565521</v>
      </c>
      <c r="CI5" s="1"/>
      <c r="CJ5" s="1"/>
      <c r="CK5" s="1"/>
      <c r="CL5" s="1"/>
      <c r="CM5" s="1">
        <f ca="1">SUMPRODUCT(CJ11:CJ76,$J11:$J76)/10^6</f>
        <v>50330.445505292388</v>
      </c>
      <c r="CN5" s="1">
        <f ca="1">SUMPRODUCT(CK11:CK76,$J11:$J76)/10^6</f>
        <v>54438.232506434528</v>
      </c>
      <c r="CO5" s="1"/>
      <c r="CP5" s="1"/>
      <c r="CQ5" s="1"/>
      <c r="CR5" s="1"/>
      <c r="CS5" s="1">
        <f ca="1">SUMPRODUCT(CP11:CP76,$J11:$J76)/10^6</f>
        <v>50669.873411153785</v>
      </c>
      <c r="CT5" s="1">
        <f ca="1">SUMPRODUCT(CQ11:CQ76,$J11:$J76)/10^6</f>
        <v>55073.534036399309</v>
      </c>
      <c r="CU5" s="1"/>
      <c r="CV5" s="1"/>
      <c r="CW5" s="1"/>
      <c r="CX5" s="1"/>
      <c r="CY5" s="1">
        <f ca="1">SUMPRODUCT(CV11:CV76,$J11:$J76)/10^6</f>
        <v>51012.442275278663</v>
      </c>
      <c r="CZ5" s="1">
        <f ca="1">SUMPRODUCT(CW11:CW76,$J11:$J76)/10^6</f>
        <v>55717.126946002871</v>
      </c>
    </row>
    <row r="6" spans="2:104" s="88" customFormat="1" collapsed="1" x14ac:dyDescent="0.25">
      <c r="E6" s="116" t="s">
        <v>174</v>
      </c>
      <c r="N6" s="88">
        <f ca="1">N4/N5</f>
        <v>0.95560655206545431</v>
      </c>
      <c r="S6" s="88">
        <f ca="1">S4/S5</f>
        <v>0.96586865526590071</v>
      </c>
      <c r="T6" s="88">
        <f ca="1">S6</f>
        <v>0.96586865526590071</v>
      </c>
      <c r="Y6" s="88">
        <f ca="1">Y4/Y5</f>
        <v>0.98820614918022354</v>
      </c>
      <c r="Z6" s="88">
        <f ca="1">Y6</f>
        <v>0.98820614918022354</v>
      </c>
      <c r="AE6" s="88">
        <f ca="1">AE4/AE5</f>
        <v>1.018197788653499</v>
      </c>
      <c r="AF6" s="88">
        <f ca="1">AE6</f>
        <v>1.018197788653499</v>
      </c>
      <c r="AK6" s="88">
        <f ca="1">AK4/AK5</f>
        <v>1.0235265189865783</v>
      </c>
      <c r="AL6" s="88">
        <f ca="1">AK6</f>
        <v>1.0235265189865783</v>
      </c>
      <c r="AQ6" s="88">
        <f ca="1">AQ4/AQ5</f>
        <v>1.0286637247537262</v>
      </c>
      <c r="AR6" s="88">
        <f ca="1">AQ6</f>
        <v>1.0286637247537262</v>
      </c>
      <c r="AW6" s="88">
        <f ca="1">AW4/AW5</f>
        <v>1.0336118348254846</v>
      </c>
      <c r="AX6" s="88">
        <f ca="1">AW6</f>
        <v>1.0336118348254846</v>
      </c>
      <c r="BC6" s="88">
        <f ca="1">BC4/BC5</f>
        <v>1.0383732624740023</v>
      </c>
      <c r="BD6" s="88">
        <f ca="1">BC6</f>
        <v>1.0383732624740023</v>
      </c>
      <c r="BI6" s="88">
        <f ca="1">BI4/BI5</f>
        <v>1.0429504053356222</v>
      </c>
      <c r="BJ6" s="88">
        <f ca="1">BI6</f>
        <v>1.0429504053356222</v>
      </c>
      <c r="BO6" s="88">
        <f ca="1">BO4/BO5</f>
        <v>1.0470323777616619</v>
      </c>
      <c r="BP6" s="88">
        <f ca="1">BO6</f>
        <v>1.0470323777616619</v>
      </c>
      <c r="BU6" s="88">
        <f ca="1">BU4/BU5</f>
        <v>1.0509711607679124</v>
      </c>
      <c r="BV6" s="88">
        <f ca="1">BU6</f>
        <v>1.0509711607679124</v>
      </c>
      <c r="CA6" s="88">
        <f ca="1">CA4/CA5</f>
        <v>1.0547682908351008</v>
      </c>
      <c r="CB6" s="88">
        <f ca="1">CA6</f>
        <v>1.0547682908351008</v>
      </c>
      <c r="CG6" s="88">
        <f ca="1">CG4/CG5</f>
        <v>1.0584252987422818</v>
      </c>
      <c r="CH6" s="88">
        <f ca="1">CG6</f>
        <v>1.0584252987422818</v>
      </c>
      <c r="CM6" s="88">
        <f ca="1">CM4/CM5</f>
        <v>1.0619437094863344</v>
      </c>
      <c r="CN6" s="88">
        <f ca="1">CM6</f>
        <v>1.0619437094863344</v>
      </c>
      <c r="CS6" s="88">
        <f ca="1">CS4/CS5</f>
        <v>1.0650790374412171</v>
      </c>
      <c r="CT6" s="88">
        <f ca="1">CS6</f>
        <v>1.0650790374412171</v>
      </c>
      <c r="CY6" s="88">
        <f ca="1">CY4/CY5</f>
        <v>1.0681068690256579</v>
      </c>
      <c r="CZ6" s="88">
        <f ca="1">CY6</f>
        <v>1.0681068690256579</v>
      </c>
    </row>
    <row r="7" spans="2:104" ht="15.75" thickBot="1" x14ac:dyDescent="0.3">
      <c r="E7" s="109" t="s">
        <v>201</v>
      </c>
      <c r="F7" s="1">
        <f ca="1">SUM(F11:F76)</f>
        <v>43964.299999999967</v>
      </c>
      <c r="G7" s="1">
        <f ca="1">SUM(G11:G76)</f>
        <v>4922588.291897146</v>
      </c>
      <c r="H7" s="1">
        <f ca="1">SUM(H11:H76)</f>
        <v>4949605.1682581771</v>
      </c>
      <c r="I7" s="1">
        <f ca="1">SUM(I11:I76)</f>
        <v>4976855.5579155805</v>
      </c>
      <c r="J7" s="1"/>
      <c r="K7" s="1">
        <f t="shared" ref="K7:AP7" ca="1" si="2">SUM(K11:K76)</f>
        <v>4958043.7397553278</v>
      </c>
      <c r="L7" s="1">
        <f t="shared" ca="1" si="2"/>
        <v>5012643.1048084116</v>
      </c>
      <c r="M7" s="1">
        <f t="shared" ca="1" si="2"/>
        <v>5068019.6571708126</v>
      </c>
      <c r="N7" s="1">
        <f t="shared" ca="1" si="2"/>
        <v>42554.830735020012</v>
      </c>
      <c r="O7" s="1">
        <f t="shared" ca="1" si="2"/>
        <v>4993830.0155306216</v>
      </c>
      <c r="P7" s="1">
        <f t="shared" ca="1" si="2"/>
        <v>5076588.3202828504</v>
      </c>
      <c r="Q7" s="1">
        <f t="shared" ca="1" si="2"/>
        <v>5160990.5158960763</v>
      </c>
      <c r="R7" s="1">
        <f t="shared" ca="1" si="2"/>
        <v>44370.273606518291</v>
      </c>
      <c r="S7" s="1">
        <f t="shared" ca="1" si="2"/>
        <v>43568.098000000013</v>
      </c>
      <c r="T7" s="1">
        <f t="shared" ca="1" si="2"/>
        <v>44296.131445644744</v>
      </c>
      <c r="U7" s="1">
        <f t="shared" ca="1" si="2"/>
        <v>5029950.8432699023</v>
      </c>
      <c r="V7" s="1">
        <f t="shared" ca="1" si="2"/>
        <v>5141455.5980130695</v>
      </c>
      <c r="W7" s="1">
        <f t="shared" ca="1" si="2"/>
        <v>5255807.2703915127</v>
      </c>
      <c r="X7" s="1">
        <f t="shared" ca="1" si="2"/>
        <v>44698.426419249467</v>
      </c>
      <c r="Y7" s="1">
        <f t="shared" ca="1" si="2"/>
        <v>45153.36500002</v>
      </c>
      <c r="Z7" s="1">
        <f t="shared" ca="1" si="2"/>
        <v>46162.845680901453</v>
      </c>
      <c r="AA7" s="1">
        <f t="shared" ca="1" si="2"/>
        <v>5066409.9999999991</v>
      </c>
      <c r="AB7" s="1">
        <f t="shared" ca="1" si="2"/>
        <v>5207259.9999999991</v>
      </c>
      <c r="AC7" s="1">
        <f t="shared" ca="1" si="2"/>
        <v>5352510.0000000009</v>
      </c>
      <c r="AD7" s="1">
        <f t="shared" ca="1" si="2"/>
        <v>45029.87519128577</v>
      </c>
      <c r="AE7" s="1">
        <f t="shared" ca="1" si="2"/>
        <v>47127.900000009999</v>
      </c>
      <c r="AF7" s="1">
        <f t="shared" ca="1" si="2"/>
        <v>48449.46370038468</v>
      </c>
      <c r="AG7" s="1">
        <f t="shared" ca="1" si="2"/>
        <v>5084949.5477627739</v>
      </c>
      <c r="AH7" s="1">
        <f t="shared" ca="1" si="2"/>
        <v>5253620.7691868767</v>
      </c>
      <c r="AI7" s="1">
        <f t="shared" ca="1" si="2"/>
        <v>5427911.5149083156</v>
      </c>
      <c r="AJ7" s="1">
        <f t="shared" ca="1" si="2"/>
        <v>45196.392695269744</v>
      </c>
      <c r="AK7" s="1">
        <f t="shared" ca="1" si="2"/>
        <v>47798.139999989973</v>
      </c>
      <c r="AL7" s="1">
        <f t="shared" ca="1" si="2"/>
        <v>49392.062332231573</v>
      </c>
      <c r="AM7" s="1">
        <f t="shared" ca="1" si="2"/>
        <v>5103618.4417108875</v>
      </c>
      <c r="AN7" s="1">
        <f t="shared" ca="1" si="2"/>
        <v>5300472.3799055377</v>
      </c>
      <c r="AO7" s="1">
        <f t="shared" ca="1" si="2"/>
        <v>5504469.156855071</v>
      </c>
      <c r="AP7" s="1">
        <f t="shared" ca="1" si="2"/>
        <v>45364.153142022653</v>
      </c>
      <c r="AQ7" s="1">
        <f t="shared" ref="AQ7:BV7" ca="1" si="3">SUM(AQ11:AQ76)</f>
        <v>48468.379999990015</v>
      </c>
      <c r="AR7" s="1">
        <f t="shared" ca="1" si="3"/>
        <v>50343.209581063973</v>
      </c>
      <c r="AS7" s="1">
        <f t="shared" ca="1" si="3"/>
        <v>5122417.5583935538</v>
      </c>
      <c r="AT7" s="1">
        <f t="shared" ca="1" si="3"/>
        <v>5347820.5702357311</v>
      </c>
      <c r="AU7" s="1">
        <f t="shared" ca="1" si="3"/>
        <v>5582201.8773394674</v>
      </c>
      <c r="AV7" s="1">
        <f t="shared" ca="1" si="3"/>
        <v>45533.165329241405</v>
      </c>
      <c r="AW7" s="1">
        <f t="shared" ca="1" si="3"/>
        <v>49138.619999970018</v>
      </c>
      <c r="AX7" s="1">
        <f t="shared" ca="1" si="3"/>
        <v>51302.974294486172</v>
      </c>
      <c r="AY7" s="1">
        <f t="shared" ca="1" si="3"/>
        <v>5141347.7811173843</v>
      </c>
      <c r="AZ7" s="1">
        <f t="shared" ca="1" si="3"/>
        <v>5395671.1496614767</v>
      </c>
      <c r="BA7" s="1">
        <f t="shared" ca="1" si="3"/>
        <v>5661128.9547047503</v>
      </c>
      <c r="BB7" s="1">
        <f t="shared" ca="1" si="3"/>
        <v>45703.438127588954</v>
      </c>
      <c r="BC7" s="1">
        <f t="shared" ca="1" si="3"/>
        <v>49808.860000010005</v>
      </c>
      <c r="BD7" s="1">
        <f t="shared" ca="1" si="3"/>
        <v>52271.425884417578</v>
      </c>
      <c r="BE7" s="1">
        <f t="shared" ca="1" si="3"/>
        <v>5160410.0000000009</v>
      </c>
      <c r="BF7" s="1">
        <f t="shared" ca="1" si="3"/>
        <v>5444030.0000000009</v>
      </c>
      <c r="BG7" s="1">
        <f t="shared" ca="1" si="3"/>
        <v>5741269.9999999991</v>
      </c>
      <c r="BH7" s="1">
        <f t="shared" ca="1" si="3"/>
        <v>45874.980481312428</v>
      </c>
      <c r="BI7" s="1">
        <f t="shared" ca="1" si="3"/>
        <v>50479.099999970043</v>
      </c>
      <c r="BJ7" s="1">
        <f t="shared" ca="1" si="3"/>
        <v>53248.634331276029</v>
      </c>
      <c r="BK7" s="1">
        <f t="shared" ca="1" si="3"/>
        <v>5173965.3784466647</v>
      </c>
      <c r="BL7" s="1">
        <f t="shared" ca="1" si="3"/>
        <v>5486652.344968765</v>
      </c>
      <c r="BM7" s="1">
        <f t="shared" ca="1" si="3"/>
        <v>5815197.3410439966</v>
      </c>
      <c r="BN7" s="1">
        <f t="shared" ca="1" si="3"/>
        <v>45994.899921101984</v>
      </c>
      <c r="BO7" s="1">
        <f t="shared" ca="1" si="3"/>
        <v>51072.899999970025</v>
      </c>
      <c r="BP7" s="1">
        <f t="shared" ca="1" si="3"/>
        <v>54145.46763664177</v>
      </c>
      <c r="BQ7" s="1">
        <f t="shared" ca="1" si="3"/>
        <v>5187622.525668269</v>
      </c>
      <c r="BR7" s="1">
        <f t="shared" ca="1" si="3"/>
        <v>5529688.0617281282</v>
      </c>
      <c r="BS7" s="1">
        <f t="shared" ca="1" si="3"/>
        <v>5890166.189056077</v>
      </c>
      <c r="BT7" s="1">
        <f t="shared" ca="1" si="3"/>
        <v>46115.813992069801</v>
      </c>
      <c r="BU7" s="1">
        <f t="shared" ca="1" si="3"/>
        <v>51666.69999999999</v>
      </c>
      <c r="BV7" s="1">
        <f t="shared" ca="1" si="3"/>
        <v>55049.998009825329</v>
      </c>
      <c r="BW7" s="1">
        <f t="shared" ref="BW7:CZ7" ca="1" si="4">SUM(BW11:BW76)</f>
        <v>5201381.9816424791</v>
      </c>
      <c r="BX7" s="1">
        <f t="shared" ca="1" si="4"/>
        <v>5573141.580793228</v>
      </c>
      <c r="BY7" s="1">
        <f t="shared" ca="1" si="4"/>
        <v>5966192.2419328168</v>
      </c>
      <c r="BZ7" s="1">
        <f t="shared" ca="1" si="4"/>
        <v>46237.728075647392</v>
      </c>
      <c r="CA7" s="1">
        <f t="shared" ca="1" si="4"/>
        <v>52260.500000000015</v>
      </c>
      <c r="CB7" s="1">
        <f t="shared" ca="1" si="4"/>
        <v>55962.281949389529</v>
      </c>
      <c r="CC7" s="1">
        <f t="shared" ca="1" si="4"/>
        <v>5215244.2903899336</v>
      </c>
      <c r="CD7" s="1">
        <f t="shared" ca="1" si="4"/>
        <v>5617017.3829803169</v>
      </c>
      <c r="CE7" s="1">
        <f t="shared" ca="1" si="4"/>
        <v>6043291.4459829917</v>
      </c>
      <c r="CF7" s="1">
        <f t="shared" ca="1" si="4"/>
        <v>46360.647598048781</v>
      </c>
      <c r="CG7" s="1">
        <f t="shared" ca="1" si="4"/>
        <v>52854.299999989977</v>
      </c>
      <c r="CH7" s="1">
        <f t="shared" ca="1" si="4"/>
        <v>56882.376362106726</v>
      </c>
      <c r="CI7" s="1">
        <f t="shared" ca="1" si="4"/>
        <v>5229209.9999999981</v>
      </c>
      <c r="CJ7" s="1">
        <f t="shared" ca="1" si="4"/>
        <v>5661320</v>
      </c>
      <c r="CK7" s="1">
        <f t="shared" ca="1" si="4"/>
        <v>6121480.0000000009</v>
      </c>
      <c r="CL7" s="1">
        <f t="shared" ca="1" si="4"/>
        <v>46484.578030568562</v>
      </c>
      <c r="CM7" s="1">
        <f t="shared" ca="1" si="4"/>
        <v>53448.099999989972</v>
      </c>
      <c r="CN7" s="1">
        <f t="shared" ca="1" si="4"/>
        <v>57810.338565762642</v>
      </c>
      <c r="CO7" s="1">
        <f t="shared" ca="1" si="4"/>
        <v>5237213.1022095764</v>
      </c>
      <c r="CP7" s="1">
        <f t="shared" ca="1" si="4"/>
        <v>5699829.238651894</v>
      </c>
      <c r="CQ7" s="1">
        <f t="shared" ca="1" si="4"/>
        <v>6193184.4976990856</v>
      </c>
      <c r="CR7" s="1">
        <f t="shared" ca="1" si="4"/>
        <v>46553.155323359548</v>
      </c>
      <c r="CS7" s="1">
        <f t="shared" ca="1" si="4"/>
        <v>53967.420000019949</v>
      </c>
      <c r="CT7" s="1">
        <f t="shared" ca="1" si="4"/>
        <v>58657.666619974254</v>
      </c>
      <c r="CU7" s="1">
        <f t="shared" ca="1" si="4"/>
        <v>5245303.414738236</v>
      </c>
      <c r="CV7" s="1">
        <f t="shared" ca="1" si="4"/>
        <v>5738684.4407640835</v>
      </c>
      <c r="CW7" s="1">
        <f t="shared" ca="1" si="4"/>
        <v>6265816.7842028514</v>
      </c>
      <c r="CX7" s="1">
        <f t="shared" ca="1" si="4"/>
        <v>46622.612501225929</v>
      </c>
      <c r="CY7" s="1">
        <f t="shared" ca="1" si="4"/>
        <v>54486.739999999976</v>
      </c>
      <c r="CZ7" s="1">
        <f t="shared" ca="1" si="4"/>
        <v>59511.846013400253</v>
      </c>
    </row>
    <row r="8" spans="2:104" x14ac:dyDescent="0.25">
      <c r="B8" s="191" t="s">
        <v>56</v>
      </c>
      <c r="C8" s="215" t="s">
        <v>146</v>
      </c>
      <c r="D8" s="215" t="s">
        <v>134</v>
      </c>
      <c r="E8" s="218" t="s">
        <v>0</v>
      </c>
      <c r="F8" s="57">
        <v>2019</v>
      </c>
      <c r="G8" s="58">
        <v>2019</v>
      </c>
      <c r="H8" s="58">
        <v>2019</v>
      </c>
      <c r="I8" s="58">
        <v>2019</v>
      </c>
      <c r="J8" s="59">
        <v>2019</v>
      </c>
      <c r="K8" s="103">
        <f>J8+1</f>
        <v>2020</v>
      </c>
      <c r="L8" s="103">
        <f>K8</f>
        <v>2020</v>
      </c>
      <c r="M8" s="103">
        <f>L8</f>
        <v>2020</v>
      </c>
      <c r="N8" s="104">
        <f>M8</f>
        <v>2020</v>
      </c>
      <c r="O8" s="105">
        <f>N8+1</f>
        <v>2021</v>
      </c>
      <c r="P8" s="105">
        <f>O8</f>
        <v>2021</v>
      </c>
      <c r="Q8" s="105">
        <f>P8</f>
        <v>2021</v>
      </c>
      <c r="R8" s="105">
        <f>Q8</f>
        <v>2021</v>
      </c>
      <c r="S8" s="105">
        <f>R8</f>
        <v>2021</v>
      </c>
      <c r="T8" s="106">
        <f>S8</f>
        <v>2021</v>
      </c>
      <c r="U8" s="103">
        <f>T8+1</f>
        <v>2022</v>
      </c>
      <c r="V8" s="103">
        <f>U8</f>
        <v>2022</v>
      </c>
      <c r="W8" s="103">
        <f>V8</f>
        <v>2022</v>
      </c>
      <c r="X8" s="103">
        <f>W8</f>
        <v>2022</v>
      </c>
      <c r="Y8" s="103">
        <f>X8</f>
        <v>2022</v>
      </c>
      <c r="Z8" s="104">
        <f>Y8</f>
        <v>2022</v>
      </c>
      <c r="AA8" s="105">
        <f>Z8+1</f>
        <v>2023</v>
      </c>
      <c r="AB8" s="105">
        <f>AA8</f>
        <v>2023</v>
      </c>
      <c r="AC8" s="105">
        <f>AB8</f>
        <v>2023</v>
      </c>
      <c r="AD8" s="105">
        <f>AC8</f>
        <v>2023</v>
      </c>
      <c r="AE8" s="105">
        <f>AD8</f>
        <v>2023</v>
      </c>
      <c r="AF8" s="106">
        <f>AE8</f>
        <v>2023</v>
      </c>
      <c r="AG8" s="103">
        <f>AF8+1</f>
        <v>2024</v>
      </c>
      <c r="AH8" s="103">
        <f>AG8</f>
        <v>2024</v>
      </c>
      <c r="AI8" s="103">
        <f>AH8</f>
        <v>2024</v>
      </c>
      <c r="AJ8" s="103">
        <f>AI8</f>
        <v>2024</v>
      </c>
      <c r="AK8" s="103">
        <f>AJ8</f>
        <v>2024</v>
      </c>
      <c r="AL8" s="104">
        <f>AK8</f>
        <v>2024</v>
      </c>
      <c r="AM8" s="105">
        <f>AL8+1</f>
        <v>2025</v>
      </c>
      <c r="AN8" s="105">
        <f>AM8</f>
        <v>2025</v>
      </c>
      <c r="AO8" s="105">
        <f>AN8</f>
        <v>2025</v>
      </c>
      <c r="AP8" s="105">
        <f>AO8</f>
        <v>2025</v>
      </c>
      <c r="AQ8" s="105">
        <f>AP8</f>
        <v>2025</v>
      </c>
      <c r="AR8" s="106">
        <f>AQ8</f>
        <v>2025</v>
      </c>
      <c r="AS8" s="103">
        <f>AR8+1</f>
        <v>2026</v>
      </c>
      <c r="AT8" s="103">
        <f>AS8</f>
        <v>2026</v>
      </c>
      <c r="AU8" s="103">
        <f>AT8</f>
        <v>2026</v>
      </c>
      <c r="AV8" s="103">
        <f>AU8</f>
        <v>2026</v>
      </c>
      <c r="AW8" s="103">
        <f>AV8</f>
        <v>2026</v>
      </c>
      <c r="AX8" s="104">
        <f>AW8</f>
        <v>2026</v>
      </c>
      <c r="AY8" s="105">
        <f>AX8+1</f>
        <v>2027</v>
      </c>
      <c r="AZ8" s="105">
        <f>AY8</f>
        <v>2027</v>
      </c>
      <c r="BA8" s="105">
        <f>AZ8</f>
        <v>2027</v>
      </c>
      <c r="BB8" s="105">
        <f>BA8</f>
        <v>2027</v>
      </c>
      <c r="BC8" s="105">
        <f>BB8</f>
        <v>2027</v>
      </c>
      <c r="BD8" s="106">
        <f>BC8</f>
        <v>2027</v>
      </c>
      <c r="BE8" s="103">
        <f>BD8+1</f>
        <v>2028</v>
      </c>
      <c r="BF8" s="103">
        <f>BE8</f>
        <v>2028</v>
      </c>
      <c r="BG8" s="103">
        <f>BF8</f>
        <v>2028</v>
      </c>
      <c r="BH8" s="103">
        <f>BG8</f>
        <v>2028</v>
      </c>
      <c r="BI8" s="103">
        <f>BH8</f>
        <v>2028</v>
      </c>
      <c r="BJ8" s="104">
        <f>BI8</f>
        <v>2028</v>
      </c>
      <c r="BK8" s="105">
        <f>BJ8+1</f>
        <v>2029</v>
      </c>
      <c r="BL8" s="105">
        <f>BK8</f>
        <v>2029</v>
      </c>
      <c r="BM8" s="105">
        <f>BL8</f>
        <v>2029</v>
      </c>
      <c r="BN8" s="105">
        <f>BM8</f>
        <v>2029</v>
      </c>
      <c r="BO8" s="105">
        <f>BN8</f>
        <v>2029</v>
      </c>
      <c r="BP8" s="106">
        <f>BO8</f>
        <v>2029</v>
      </c>
      <c r="BQ8" s="103">
        <f>BP8+1</f>
        <v>2030</v>
      </c>
      <c r="BR8" s="103">
        <f>BQ8</f>
        <v>2030</v>
      </c>
      <c r="BS8" s="103">
        <f>BR8</f>
        <v>2030</v>
      </c>
      <c r="BT8" s="103">
        <f>BS8</f>
        <v>2030</v>
      </c>
      <c r="BU8" s="103">
        <f>BT8</f>
        <v>2030</v>
      </c>
      <c r="BV8" s="104">
        <f>BU8</f>
        <v>2030</v>
      </c>
      <c r="BW8" s="105">
        <f>BV8+1</f>
        <v>2031</v>
      </c>
      <c r="BX8" s="105">
        <f>BW8</f>
        <v>2031</v>
      </c>
      <c r="BY8" s="105">
        <f>BX8</f>
        <v>2031</v>
      </c>
      <c r="BZ8" s="105">
        <f>BY8</f>
        <v>2031</v>
      </c>
      <c r="CA8" s="105">
        <f>BZ8</f>
        <v>2031</v>
      </c>
      <c r="CB8" s="106">
        <f>CA8</f>
        <v>2031</v>
      </c>
      <c r="CC8" s="103">
        <f>CB8+1</f>
        <v>2032</v>
      </c>
      <c r="CD8" s="103">
        <f>CC8</f>
        <v>2032</v>
      </c>
      <c r="CE8" s="103">
        <f>CD8</f>
        <v>2032</v>
      </c>
      <c r="CF8" s="103">
        <f>CE8</f>
        <v>2032</v>
      </c>
      <c r="CG8" s="103">
        <f>CF8</f>
        <v>2032</v>
      </c>
      <c r="CH8" s="104">
        <f>CG8</f>
        <v>2032</v>
      </c>
      <c r="CI8" s="105">
        <f>CH8+1</f>
        <v>2033</v>
      </c>
      <c r="CJ8" s="105">
        <f>CI8</f>
        <v>2033</v>
      </c>
      <c r="CK8" s="105">
        <f>CJ8</f>
        <v>2033</v>
      </c>
      <c r="CL8" s="105">
        <f>CK8</f>
        <v>2033</v>
      </c>
      <c r="CM8" s="105">
        <f>CL8</f>
        <v>2033</v>
      </c>
      <c r="CN8" s="106">
        <f>CM8</f>
        <v>2033</v>
      </c>
      <c r="CO8" s="103">
        <f>CN8+1</f>
        <v>2034</v>
      </c>
      <c r="CP8" s="103">
        <f>CO8</f>
        <v>2034</v>
      </c>
      <c r="CQ8" s="103">
        <f>CP8</f>
        <v>2034</v>
      </c>
      <c r="CR8" s="103">
        <f>CQ8</f>
        <v>2034</v>
      </c>
      <c r="CS8" s="103">
        <f>CR8</f>
        <v>2034</v>
      </c>
      <c r="CT8" s="104">
        <f>CS8</f>
        <v>2034</v>
      </c>
      <c r="CU8" s="105">
        <f>CT8+1</f>
        <v>2035</v>
      </c>
      <c r="CV8" s="105">
        <f>CU8</f>
        <v>2035</v>
      </c>
      <c r="CW8" s="105">
        <f>CV8</f>
        <v>2035</v>
      </c>
      <c r="CX8" s="105">
        <f>CW8</f>
        <v>2035</v>
      </c>
      <c r="CY8" s="105">
        <f>CX8</f>
        <v>2035</v>
      </c>
      <c r="CZ8" s="106">
        <f>CY8</f>
        <v>2035</v>
      </c>
    </row>
    <row r="9" spans="2:104" ht="30" x14ac:dyDescent="0.25">
      <c r="B9" s="214"/>
      <c r="C9" s="216"/>
      <c r="D9" s="216"/>
      <c r="E9" s="219"/>
      <c r="F9" s="221" t="s">
        <v>141</v>
      </c>
      <c r="G9" s="211" t="s">
        <v>147</v>
      </c>
      <c r="H9" s="212"/>
      <c r="I9" s="213"/>
      <c r="J9" s="209" t="s">
        <v>140</v>
      </c>
      <c r="K9" s="206" t="s">
        <v>147</v>
      </c>
      <c r="L9" s="207"/>
      <c r="M9" s="207"/>
      <c r="N9" s="117" t="s">
        <v>141</v>
      </c>
      <c r="O9" s="203" t="s">
        <v>147</v>
      </c>
      <c r="P9" s="204"/>
      <c r="Q9" s="204"/>
      <c r="R9" s="204" t="s">
        <v>141</v>
      </c>
      <c r="S9" s="204"/>
      <c r="T9" s="205"/>
      <c r="U9" s="206" t="s">
        <v>147</v>
      </c>
      <c r="V9" s="207"/>
      <c r="W9" s="207"/>
      <c r="X9" s="207" t="s">
        <v>141</v>
      </c>
      <c r="Y9" s="207"/>
      <c r="Z9" s="208"/>
      <c r="AA9" s="203" t="s">
        <v>147</v>
      </c>
      <c r="AB9" s="204"/>
      <c r="AC9" s="204"/>
      <c r="AD9" s="204" t="s">
        <v>141</v>
      </c>
      <c r="AE9" s="204"/>
      <c r="AF9" s="205"/>
      <c r="AG9" s="206" t="s">
        <v>147</v>
      </c>
      <c r="AH9" s="207"/>
      <c r="AI9" s="207"/>
      <c r="AJ9" s="207" t="s">
        <v>141</v>
      </c>
      <c r="AK9" s="207"/>
      <c r="AL9" s="208"/>
      <c r="AM9" s="203" t="s">
        <v>147</v>
      </c>
      <c r="AN9" s="204"/>
      <c r="AO9" s="204"/>
      <c r="AP9" s="204" t="s">
        <v>141</v>
      </c>
      <c r="AQ9" s="204"/>
      <c r="AR9" s="205"/>
      <c r="AS9" s="206" t="s">
        <v>147</v>
      </c>
      <c r="AT9" s="207"/>
      <c r="AU9" s="207"/>
      <c r="AV9" s="207" t="s">
        <v>141</v>
      </c>
      <c r="AW9" s="207"/>
      <c r="AX9" s="208"/>
      <c r="AY9" s="203" t="s">
        <v>147</v>
      </c>
      <c r="AZ9" s="204"/>
      <c r="BA9" s="204"/>
      <c r="BB9" s="204" t="s">
        <v>141</v>
      </c>
      <c r="BC9" s="204"/>
      <c r="BD9" s="205"/>
      <c r="BE9" s="206" t="s">
        <v>147</v>
      </c>
      <c r="BF9" s="207"/>
      <c r="BG9" s="207"/>
      <c r="BH9" s="207" t="s">
        <v>141</v>
      </c>
      <c r="BI9" s="207"/>
      <c r="BJ9" s="208"/>
      <c r="BK9" s="203" t="s">
        <v>147</v>
      </c>
      <c r="BL9" s="204"/>
      <c r="BM9" s="204"/>
      <c r="BN9" s="204" t="s">
        <v>141</v>
      </c>
      <c r="BO9" s="204"/>
      <c r="BP9" s="205"/>
      <c r="BQ9" s="206" t="s">
        <v>147</v>
      </c>
      <c r="BR9" s="207"/>
      <c r="BS9" s="207"/>
      <c r="BT9" s="207" t="s">
        <v>141</v>
      </c>
      <c r="BU9" s="207"/>
      <c r="BV9" s="208"/>
      <c r="BW9" s="203" t="s">
        <v>147</v>
      </c>
      <c r="BX9" s="204"/>
      <c r="BY9" s="204"/>
      <c r="BZ9" s="204" t="s">
        <v>141</v>
      </c>
      <c r="CA9" s="204"/>
      <c r="CB9" s="205"/>
      <c r="CC9" s="206" t="s">
        <v>147</v>
      </c>
      <c r="CD9" s="207"/>
      <c r="CE9" s="207"/>
      <c r="CF9" s="207" t="s">
        <v>141</v>
      </c>
      <c r="CG9" s="207"/>
      <c r="CH9" s="208"/>
      <c r="CI9" s="203" t="s">
        <v>147</v>
      </c>
      <c r="CJ9" s="204"/>
      <c r="CK9" s="204"/>
      <c r="CL9" s="204" t="s">
        <v>141</v>
      </c>
      <c r="CM9" s="204"/>
      <c r="CN9" s="205"/>
      <c r="CO9" s="206" t="s">
        <v>147</v>
      </c>
      <c r="CP9" s="207"/>
      <c r="CQ9" s="207"/>
      <c r="CR9" s="207" t="s">
        <v>141</v>
      </c>
      <c r="CS9" s="207"/>
      <c r="CT9" s="208"/>
      <c r="CU9" s="203" t="s">
        <v>147</v>
      </c>
      <c r="CV9" s="204"/>
      <c r="CW9" s="204"/>
      <c r="CX9" s="204" t="s">
        <v>141</v>
      </c>
      <c r="CY9" s="204"/>
      <c r="CZ9" s="205"/>
    </row>
    <row r="10" spans="2:104" ht="30" customHeight="1" thickBot="1" x14ac:dyDescent="0.3">
      <c r="B10" s="192"/>
      <c r="C10" s="217"/>
      <c r="D10" s="217"/>
      <c r="E10" s="220"/>
      <c r="F10" s="222"/>
      <c r="G10" s="101" t="s">
        <v>31</v>
      </c>
      <c r="H10" s="60" t="s">
        <v>30</v>
      </c>
      <c r="I10" s="102" t="s">
        <v>29</v>
      </c>
      <c r="J10" s="210"/>
      <c r="K10" s="118" t="s">
        <v>31</v>
      </c>
      <c r="L10" s="119" t="s">
        <v>30</v>
      </c>
      <c r="M10" s="119" t="s">
        <v>29</v>
      </c>
      <c r="N10" s="120" t="s">
        <v>30</v>
      </c>
      <c r="O10" s="121" t="s">
        <v>31</v>
      </c>
      <c r="P10" s="122" t="s">
        <v>30</v>
      </c>
      <c r="Q10" s="122" t="s">
        <v>29</v>
      </c>
      <c r="R10" s="122" t="s">
        <v>227</v>
      </c>
      <c r="S10" s="122" t="s">
        <v>30</v>
      </c>
      <c r="T10" s="123" t="s">
        <v>29</v>
      </c>
      <c r="U10" s="118" t="s">
        <v>31</v>
      </c>
      <c r="V10" s="119" t="s">
        <v>30</v>
      </c>
      <c r="W10" s="119" t="s">
        <v>29</v>
      </c>
      <c r="X10" s="119" t="s">
        <v>31</v>
      </c>
      <c r="Y10" s="119" t="s">
        <v>30</v>
      </c>
      <c r="Z10" s="120" t="s">
        <v>29</v>
      </c>
      <c r="AA10" s="121" t="s">
        <v>31</v>
      </c>
      <c r="AB10" s="122" t="s">
        <v>30</v>
      </c>
      <c r="AC10" s="122" t="s">
        <v>29</v>
      </c>
      <c r="AD10" s="122" t="s">
        <v>31</v>
      </c>
      <c r="AE10" s="122" t="s">
        <v>30</v>
      </c>
      <c r="AF10" s="123" t="s">
        <v>29</v>
      </c>
      <c r="AG10" s="118" t="s">
        <v>31</v>
      </c>
      <c r="AH10" s="119" t="s">
        <v>30</v>
      </c>
      <c r="AI10" s="119" t="s">
        <v>29</v>
      </c>
      <c r="AJ10" s="119" t="s">
        <v>31</v>
      </c>
      <c r="AK10" s="119" t="s">
        <v>30</v>
      </c>
      <c r="AL10" s="120" t="s">
        <v>29</v>
      </c>
      <c r="AM10" s="121" t="s">
        <v>31</v>
      </c>
      <c r="AN10" s="122" t="s">
        <v>30</v>
      </c>
      <c r="AO10" s="122" t="s">
        <v>29</v>
      </c>
      <c r="AP10" s="122" t="s">
        <v>31</v>
      </c>
      <c r="AQ10" s="122" t="s">
        <v>30</v>
      </c>
      <c r="AR10" s="123" t="s">
        <v>29</v>
      </c>
      <c r="AS10" s="118" t="s">
        <v>31</v>
      </c>
      <c r="AT10" s="119" t="s">
        <v>30</v>
      </c>
      <c r="AU10" s="119" t="s">
        <v>29</v>
      </c>
      <c r="AV10" s="119" t="s">
        <v>31</v>
      </c>
      <c r="AW10" s="119" t="s">
        <v>30</v>
      </c>
      <c r="AX10" s="120" t="s">
        <v>29</v>
      </c>
      <c r="AY10" s="121" t="s">
        <v>31</v>
      </c>
      <c r="AZ10" s="122" t="s">
        <v>30</v>
      </c>
      <c r="BA10" s="122" t="s">
        <v>29</v>
      </c>
      <c r="BB10" s="122" t="s">
        <v>31</v>
      </c>
      <c r="BC10" s="122" t="s">
        <v>30</v>
      </c>
      <c r="BD10" s="123" t="s">
        <v>29</v>
      </c>
      <c r="BE10" s="118" t="s">
        <v>31</v>
      </c>
      <c r="BF10" s="119" t="s">
        <v>30</v>
      </c>
      <c r="BG10" s="119" t="s">
        <v>29</v>
      </c>
      <c r="BH10" s="119" t="s">
        <v>31</v>
      </c>
      <c r="BI10" s="119" t="s">
        <v>30</v>
      </c>
      <c r="BJ10" s="120" t="s">
        <v>29</v>
      </c>
      <c r="BK10" s="121" t="s">
        <v>31</v>
      </c>
      <c r="BL10" s="122" t="s">
        <v>30</v>
      </c>
      <c r="BM10" s="122" t="s">
        <v>29</v>
      </c>
      <c r="BN10" s="122" t="s">
        <v>31</v>
      </c>
      <c r="BO10" s="122" t="s">
        <v>30</v>
      </c>
      <c r="BP10" s="123" t="s">
        <v>29</v>
      </c>
      <c r="BQ10" s="118" t="s">
        <v>31</v>
      </c>
      <c r="BR10" s="119" t="s">
        <v>30</v>
      </c>
      <c r="BS10" s="119" t="s">
        <v>29</v>
      </c>
      <c r="BT10" s="119" t="s">
        <v>31</v>
      </c>
      <c r="BU10" s="119" t="s">
        <v>30</v>
      </c>
      <c r="BV10" s="120" t="s">
        <v>29</v>
      </c>
      <c r="BW10" s="121" t="s">
        <v>31</v>
      </c>
      <c r="BX10" s="122" t="s">
        <v>30</v>
      </c>
      <c r="BY10" s="122" t="s">
        <v>29</v>
      </c>
      <c r="BZ10" s="122" t="s">
        <v>31</v>
      </c>
      <c r="CA10" s="122" t="s">
        <v>30</v>
      </c>
      <c r="CB10" s="123" t="s">
        <v>29</v>
      </c>
      <c r="CC10" s="118" t="s">
        <v>31</v>
      </c>
      <c r="CD10" s="119" t="s">
        <v>30</v>
      </c>
      <c r="CE10" s="119" t="s">
        <v>29</v>
      </c>
      <c r="CF10" s="119" t="s">
        <v>31</v>
      </c>
      <c r="CG10" s="119" t="s">
        <v>30</v>
      </c>
      <c r="CH10" s="120" t="s">
        <v>29</v>
      </c>
      <c r="CI10" s="121" t="s">
        <v>31</v>
      </c>
      <c r="CJ10" s="122" t="s">
        <v>30</v>
      </c>
      <c r="CK10" s="122" t="s">
        <v>29</v>
      </c>
      <c r="CL10" s="122" t="s">
        <v>31</v>
      </c>
      <c r="CM10" s="122" t="s">
        <v>30</v>
      </c>
      <c r="CN10" s="123" t="s">
        <v>29</v>
      </c>
      <c r="CO10" s="118" t="s">
        <v>31</v>
      </c>
      <c r="CP10" s="119" t="s">
        <v>30</v>
      </c>
      <c r="CQ10" s="119" t="s">
        <v>29</v>
      </c>
      <c r="CR10" s="119" t="s">
        <v>31</v>
      </c>
      <c r="CS10" s="119" t="s">
        <v>30</v>
      </c>
      <c r="CT10" s="120" t="s">
        <v>29</v>
      </c>
      <c r="CU10" s="121" t="s">
        <v>31</v>
      </c>
      <c r="CV10" s="122" t="s">
        <v>30</v>
      </c>
      <c r="CW10" s="122" t="s">
        <v>29</v>
      </c>
      <c r="CX10" s="122" t="s">
        <v>31</v>
      </c>
      <c r="CY10" s="122" t="s">
        <v>30</v>
      </c>
      <c r="CZ10" s="123" t="s">
        <v>29</v>
      </c>
    </row>
    <row r="11" spans="2:104" x14ac:dyDescent="0.25">
      <c r="B11" s="92">
        <v>1</v>
      </c>
      <c r="C11" s="19" t="s">
        <v>1</v>
      </c>
      <c r="D11" s="19" t="s">
        <v>1</v>
      </c>
      <c r="E11" s="42" t="s">
        <v>1</v>
      </c>
      <c r="F11" s="56">
        <f ca="1">SUMIF('NVED - 2019 - VKT 74 TLA-Region'!$B:$B,'Model - Absolute - 66 areas'!$D11,'NVED - 2019 - VKT 74 TLA-Region'!$J:$J)</f>
        <v>14424.800000000001</v>
      </c>
      <c r="G11" s="51">
        <f ca="1">OFFSET('Stats NZ - TLA Population'!$A$1,MATCH(G$10&amp;"_"&amp;$D11,'Stats NZ - TLA Population'!$D:$D,0)-1,G$2-1)</f>
        <v>1666690.2818661681</v>
      </c>
      <c r="H11" s="61">
        <f ca="1">OFFSET('Stats NZ - TLA Population'!$A$1,MATCH(H$10&amp;"_"&amp;$D11,'Stats NZ - TLA Population'!$D:$D,0)-1,H$2-1)</f>
        <v>1676568.2143176838</v>
      </c>
      <c r="I11" s="53">
        <f ca="1">OFFSET('Stats NZ - TLA Population'!$A$1,MATCH(I$10&amp;"_"&amp;$D11,'Stats NZ - TLA Population'!$D:$D,0)-1,I$2-1)</f>
        <v>1686410.533777314</v>
      </c>
      <c r="J11" s="49">
        <f ca="1">F11/H11*10^6</f>
        <v>8603.7656427063357</v>
      </c>
      <c r="K11" s="51">
        <f ca="1">OFFSET('Stats NZ - TLA Population'!$A$1,MATCH(K$10&amp;"_"&amp;$D11,'Stats NZ - TLA Population'!$D:$D,0)-1,K$2-1)</f>
        <v>1680941.3852853312</v>
      </c>
      <c r="L11" s="61">
        <f ca="1">OFFSET('Stats NZ - TLA Population'!$A$1,MATCH(L$10&amp;"_"&amp;$D11,'Stats NZ - TLA Population'!$D:$D,0)-1,L$2-1)</f>
        <v>1700925.217396274</v>
      </c>
      <c r="M11" s="53">
        <f ca="1">OFFSET('Stats NZ - TLA Population'!$A$1,MATCH(M$10&amp;"_"&amp;$D11,'Stats NZ - TLA Population'!$D:$D,0)-1,M$2-1)</f>
        <v>1720954.4515388762</v>
      </c>
      <c r="N11" s="44">
        <f ca="1">(L11*J11/10^6)*N$6</f>
        <v>13984.692161130859</v>
      </c>
      <c r="O11" s="51">
        <f ca="1">OFFSET('Stats NZ - TLA Population'!$A$1,MATCH(O$10&amp;"_"&amp;$D11,'Stats NZ - TLA Population'!$D:$D,0)-1,O$2-1)</f>
        <v>1695314.3433471194</v>
      </c>
      <c r="P11" s="61">
        <f ca="1">OFFSET('Stats NZ - TLA Population'!$A$1,MATCH(P$10&amp;"_"&amp;$D11,'Stats NZ - TLA Population'!$D:$D,0)-1,P$2-1)</f>
        <v>1725636.0764014556</v>
      </c>
      <c r="Q11" s="53">
        <f ca="1">OFFSET('Stats NZ - TLA Population'!$A$1,MATCH(Q$10&amp;"_"&amp;$D11,'Stats NZ - TLA Population'!$D:$D,0)-1,Q$2-1)</f>
        <v>1756205.9563502206</v>
      </c>
      <c r="R11" s="170">
        <f ca="1">O11*$J11/10^6</f>
        <v>14586.0873008772</v>
      </c>
      <c r="S11" s="44">
        <f ca="1">((P11)*$J11/10^6)*S$6</f>
        <v>14340.221389720024</v>
      </c>
      <c r="T11" s="49">
        <f t="shared" ref="T11:T74" ca="1" si="5">((Q11)*$J11/10^6)*T$6</f>
        <v>14594.26037993204</v>
      </c>
      <c r="U11" s="51">
        <f ca="1">OFFSET('Stats NZ - TLA Population'!$A$1,MATCH(U$10&amp;"_"&amp;$D11,'Stats NZ - TLA Population'!$D:$D,0)-1,U$2-1)</f>
        <v>1709810.1979746383</v>
      </c>
      <c r="V11" s="61">
        <f ca="1">OFFSET('Stats NZ - TLA Population'!$A$1,MATCH(V$10&amp;"_"&amp;$D11,'Stats NZ - TLA Population'!$D:$D,0)-1,V$2-1)</f>
        <v>1750705.9321141513</v>
      </c>
      <c r="W11" s="53">
        <f ca="1">OFFSET('Stats NZ - TLA Population'!$A$1,MATCH(W$10&amp;"_"&amp;$D11,'Stats NZ - TLA Population'!$D:$D,0)-1,W$2-1)</f>
        <v>1792179.542208134</v>
      </c>
      <c r="X11" s="51">
        <f ca="1">U11*$J11/10^6</f>
        <v>14710.806236883112</v>
      </c>
      <c r="Y11" s="44">
        <f ca="1">((V11)*$J11/10^6)*Y$6</f>
        <v>14885.016742358088</v>
      </c>
      <c r="Z11" s="49">
        <f t="shared" ref="Z11:Z74" ca="1" si="6">((W11)*$J11/10^6)*Z$6</f>
        <v>15237.63757335594</v>
      </c>
      <c r="AA11" s="51">
        <f ca="1">OFFSET('Stats NZ - TLA Population'!$A$1,MATCH(AA$10&amp;"_"&amp;$D11,'Stats NZ - TLA Population'!$D:$D,0)-1,AA$2-1)</f>
        <v>1724429.9999999991</v>
      </c>
      <c r="AB11" s="61">
        <f ca="1">OFFSET('Stats NZ - TLA Population'!$A$1,MATCH(AB$10&amp;"_"&amp;$D11,'Stats NZ - TLA Population'!$D:$D,0)-1,AB$2-1)</f>
        <v>1776139.9999999993</v>
      </c>
      <c r="AC11" s="53">
        <f ca="1">OFFSET('Stats NZ - TLA Population'!$A$1,MATCH(AC$10&amp;"_"&amp;$D11,'Stats NZ - TLA Population'!$D:$D,0)-1,AC$2-1)</f>
        <v>1828890.0000000009</v>
      </c>
      <c r="AD11" s="51">
        <f ca="1">AA11*$J11/10^6</f>
        <v>14836.591587252078</v>
      </c>
      <c r="AE11" s="44">
        <f ca="1">((AB11)*$J11/10^6)*AE$6</f>
        <v>15559.581675979061</v>
      </c>
      <c r="AF11" s="49">
        <f t="shared" ref="AF11:AF74" ca="1" si="7">((AC11)*$J11/10^6)*AF$6</f>
        <v>16021.689355220517</v>
      </c>
      <c r="AG11" s="51">
        <f ca="1">OFFSET('Stats NZ - TLA Population'!$A$1,MATCH(AG$10&amp;"_"&amp;$D11,'Stats NZ - TLA Population'!$D:$D,0)-1,AG$2-1)</f>
        <v>1735929.600435291</v>
      </c>
      <c r="AH11" s="61">
        <f ca="1">OFFSET('Stats NZ - TLA Population'!$A$1,MATCH(AH$10&amp;"_"&amp;$D11,'Stats NZ - TLA Population'!$D:$D,0)-1,AH$2-1)</f>
        <v>1798161.1379505766</v>
      </c>
      <c r="AI11" s="53">
        <f ca="1">OFFSET('Stats NZ - TLA Population'!$A$1,MATCH(AI$10&amp;"_"&amp;$D11,'Stats NZ - TLA Population'!$D:$D,0)-1,AI$2-1)</f>
        <v>1861716.2781340061</v>
      </c>
      <c r="AJ11" s="51">
        <f ca="1">AG11*$J11/10^6</f>
        <v>14935.531454382093</v>
      </c>
      <c r="AK11" s="44">
        <f ca="1">((AH11)*$J11/10^6)*AK$6</f>
        <v>15834.934782791031</v>
      </c>
      <c r="AL11" s="49">
        <f t="shared" ref="AL11:AL74" ca="1" si="8">((AI11)*$J11/10^6)*AL$6</f>
        <v>16394.61293325021</v>
      </c>
      <c r="AM11" s="51">
        <f ca="1">OFFSET('Stats NZ - TLA Population'!$A$1,MATCH(AM$10&amp;"_"&amp;$D11,'Stats NZ - TLA Population'!$D:$D,0)-1,AM$2-1)</f>
        <v>1747505.8875497582</v>
      </c>
      <c r="AN11" s="61">
        <f ca="1">OFFSET('Stats NZ - TLA Population'!$A$1,MATCH(AN$10&amp;"_"&amp;$D11,'Stats NZ - TLA Population'!$D:$D,0)-1,AN$2-1)</f>
        <v>1820455.3008409883</v>
      </c>
      <c r="AO11" s="53">
        <f ca="1">OFFSET('Stats NZ - TLA Population'!$A$1,MATCH(AO$10&amp;"_"&amp;$D11,'Stats NZ - TLA Population'!$D:$D,0)-1,AO$2-1)</f>
        <v>1895131.746725684</v>
      </c>
      <c r="AP11" s="51">
        <f ca="1">AM11*$J11/10^6</f>
        <v>15035.131115727652</v>
      </c>
      <c r="AQ11" s="44">
        <f ca="1">((AN11)*$J11/10^6)*AQ$6</f>
        <v>16111.724121732112</v>
      </c>
      <c r="AR11" s="49">
        <f t="shared" ref="AR11:AR74" ca="1" si="9">((AO11)*$J11/10^6)*AR$6</f>
        <v>16772.639165309316</v>
      </c>
      <c r="AS11" s="51">
        <f ca="1">OFFSET('Stats NZ - TLA Population'!$A$1,MATCH(AS$10&amp;"_"&amp;$D11,'Stats NZ - TLA Population'!$D:$D,0)-1,AS$2-1)</f>
        <v>1759159.3727391488</v>
      </c>
      <c r="AT11" s="61">
        <f ca="1">OFFSET('Stats NZ - TLA Population'!$A$1,MATCH(AT$10&amp;"_"&amp;$D11,'Stats NZ - TLA Population'!$D:$D,0)-1,AT$2-1)</f>
        <v>1843025.8737196343</v>
      </c>
      <c r="AU11" s="53">
        <f ca="1">OFFSET('Stats NZ - TLA Population'!$A$1,MATCH(AU$10&amp;"_"&amp;$D11,'Stats NZ - TLA Population'!$D:$D,0)-1,AU$2-1)</f>
        <v>1929146.9810036351</v>
      </c>
      <c r="AV11" s="51">
        <f ca="1">AS11*$J11/10^6</f>
        <v>15135.394971217916</v>
      </c>
      <c r="AW11" s="44">
        <f ca="1">((AT11)*$J11/10^6)*AW$6</f>
        <v>16389.944301729152</v>
      </c>
      <c r="AX11" s="49">
        <f t="shared" ref="AX11:AX74" ca="1" si="10">((AU11)*$J11/10^6)*AX$6</f>
        <v>17155.815346577401</v>
      </c>
      <c r="AY11" s="51">
        <f ca="1">OFFSET('Stats NZ - TLA Population'!$A$1,MATCH(AY$10&amp;"_"&amp;$D11,'Stats NZ - TLA Population'!$D:$D,0)-1,AY$2-1)</f>
        <v>1770890.5708095243</v>
      </c>
      <c r="AZ11" s="61">
        <f ca="1">OFFSET('Stats NZ - TLA Population'!$A$1,MATCH(AZ$10&amp;"_"&amp;$D11,'Stats NZ - TLA Population'!$D:$D,0)-1,AZ$2-1)</f>
        <v>1865876.2836038</v>
      </c>
      <c r="BA11" s="53">
        <f ca="1">OFFSET('Stats NZ - TLA Population'!$A$1,MATCH(BA$10&amp;"_"&amp;$D11,'Stats NZ - TLA Population'!$D:$D,0)-1,BA$2-1)</f>
        <v>1963772.7460085305</v>
      </c>
      <c r="BB11" s="51">
        <f ca="1">AY11*$J11/10^6</f>
        <v>15236.327450123596</v>
      </c>
      <c r="BC11" s="44">
        <f ca="1">((AZ11)*$J11/10^6)*BC$6</f>
        <v>16669.589820749192</v>
      </c>
      <c r="BD11" s="49">
        <f t="shared" ref="BD11:BD74" ca="1" si="11">((BA11)*$J11/10^6)*BD$6</f>
        <v>17544.189003733271</v>
      </c>
      <c r="BE11" s="51">
        <f ca="1">OFFSET('Stats NZ - TLA Population'!$A$1,MATCH(BE$10&amp;"_"&amp;$D11,'Stats NZ - TLA Population'!$D:$D,0)-1,BE$2-1)</f>
        <v>1782700.0000000012</v>
      </c>
      <c r="BF11" s="61">
        <f ca="1">OFFSET('Stats NZ - TLA Population'!$A$1,MATCH(BF$10&amp;"_"&amp;$D11,'Stats NZ - TLA Population'!$D:$D,0)-1,BF$2-1)</f>
        <v>1889010.0000000009</v>
      </c>
      <c r="BG11" s="53">
        <f ca="1">OFFSET('Stats NZ - TLA Population'!$A$1,MATCH(BG$10&amp;"_"&amp;$D11,'Stats NZ - TLA Population'!$D:$D,0)-1,BG$2-1)</f>
        <v>1999019.9999999991</v>
      </c>
      <c r="BH11" s="51">
        <f ca="1">BE11*$J11/10^6</f>
        <v>15337.933011252593</v>
      </c>
      <c r="BI11" s="44">
        <f ca="1">((BF11)*$J11/10^6)*BI$6</f>
        <v>16950.655065998664</v>
      </c>
      <c r="BJ11" s="49">
        <f t="shared" ref="BJ11:BJ74" ca="1" si="12">((BG11)*$J11/10^6)*BJ$6</f>
        <v>17937.807894099355</v>
      </c>
      <c r="BK11" s="51">
        <f ca="1">OFFSET('Stats NZ - TLA Population'!$A$1,MATCH(BK$10&amp;"_"&amp;$D11,'Stats NZ - TLA Population'!$D:$D,0)-1,BK$2-1)</f>
        <v>1793055.002938241</v>
      </c>
      <c r="BL11" s="61">
        <f ca="1">OFFSET('Stats NZ - TLA Population'!$A$1,MATCH(BL$10&amp;"_"&amp;$D11,'Stats NZ - TLA Population'!$D:$D,0)-1,BL$2-1)</f>
        <v>1910472.7133624295</v>
      </c>
      <c r="BM11" s="53">
        <f ca="1">OFFSET('Stats NZ - TLA Population'!$A$1,MATCH(BM$10&amp;"_"&amp;$D11,'Stats NZ - TLA Population'!$D:$D,0)-1,BM$2-1)</f>
        <v>2032233.8110958328</v>
      </c>
      <c r="BN11" s="51">
        <f ca="1">BK11*$J11/10^6</f>
        <v>15427.025029762744</v>
      </c>
      <c r="BO11" s="44">
        <f ca="1">((BL11)*$J11/10^6)*BO$6</f>
        <v>17210.342890375956</v>
      </c>
      <c r="BP11" s="49">
        <f t="shared" ref="BP11:BP74" ca="1" si="13">((BM11)*$J11/10^6)*BP$6</f>
        <v>18307.218144360762</v>
      </c>
      <c r="BQ11" s="51">
        <f ca="1">OFFSET('Stats NZ - TLA Population'!$A$1,MATCH(BQ$10&amp;"_"&amp;$D11,'Stats NZ - TLA Population'!$D:$D,0)-1,BQ$2-1)</f>
        <v>1803470.1540146156</v>
      </c>
      <c r="BR11" s="61">
        <f ca="1">OFFSET('Stats NZ - TLA Population'!$A$1,MATCH(BR$10&amp;"_"&amp;$D11,'Stats NZ - TLA Population'!$D:$D,0)-1,BR$2-1)</f>
        <v>1932179.2835942656</v>
      </c>
      <c r="BS11" s="53">
        <f ca="1">OFFSET('Stats NZ - TLA Population'!$A$1,MATCH(BS$10&amp;"_"&amp;$D11,'Stats NZ - TLA Population'!$D:$D,0)-1,BS$2-1)</f>
        <v>2065999.4712214451</v>
      </c>
      <c r="BT11" s="51">
        <f ca="1">BQ11*$J11/10^6</f>
        <v>15516.634548757254</v>
      </c>
      <c r="BU11" s="44">
        <f ca="1">((BR11)*$J11/10^6)*BU$6</f>
        <v>17471.363216354177</v>
      </c>
      <c r="BV11" s="49">
        <f t="shared" ref="BV11:BV74" ca="1" si="14">((BS11)*$J11/10^6)*BV$6</f>
        <v>18681.40677885729</v>
      </c>
      <c r="BW11" s="51">
        <f ca="1">OFFSET('Stats NZ - TLA Population'!$A$1,MATCH(BW$10&amp;"_"&amp;$D11,'Stats NZ - TLA Population'!$D:$D,0)-1,BW$2-1)</f>
        <v>1813945.8026059947</v>
      </c>
      <c r="BX11" s="61">
        <f ca="1">OFFSET('Stats NZ - TLA Population'!$A$1,MATCH(BX$10&amp;"_"&amp;$D11,'Stats NZ - TLA Population'!$D:$D,0)-1,BX$2-1)</f>
        <v>1954132.4813690833</v>
      </c>
      <c r="BY11" s="53">
        <f ca="1">OFFSET('Stats NZ - TLA Population'!$A$1,MATCH(BY$10&amp;"_"&amp;$D11,'Stats NZ - TLA Population'!$D:$D,0)-1,BY$2-1)</f>
        <v>2100326.1493743602</v>
      </c>
      <c r="BZ11" s="51">
        <f ca="1">BW11*$J11/10^6</f>
        <v>15606.764574192826</v>
      </c>
      <c r="CA11" s="44">
        <f ca="1">((BX11)*$J11/10^6)*CA$6</f>
        <v>17733.7115867143</v>
      </c>
      <c r="CB11" s="49">
        <f t="shared" ref="CB11:CB74" ca="1" si="15">((BY11)*$J11/10^6)*CB$6</f>
        <v>19060.416080359006</v>
      </c>
      <c r="CC11" s="51">
        <f ca="1">OFFSET('Stats NZ - TLA Population'!$A$1,MATCH(CC$10&amp;"_"&amp;$D11,'Stats NZ - TLA Population'!$D:$D,0)-1,CC$2-1)</f>
        <v>1824482.3001186408</v>
      </c>
      <c r="CD11" s="61">
        <f ca="1">OFFSET('Stats NZ - TLA Population'!$A$1,MATCH(CD$10&amp;"_"&amp;$D11,'Stats NZ - TLA Population'!$D:$D,0)-1,CD$2-1)</f>
        <v>1976335.10884053</v>
      </c>
      <c r="CE11" s="53">
        <f ca="1">OFFSET('Stats NZ - TLA Population'!$A$1,MATCH(CE$10&amp;"_"&amp;$D11,'Stats NZ - TLA Population'!$D:$D,0)-1,CE$2-1)</f>
        <v>2135223.1668954245</v>
      </c>
      <c r="CF11" s="51">
        <f ca="1">CC11*$J11/10^6</f>
        <v>15697.418129486592</v>
      </c>
      <c r="CG11" s="44">
        <f ca="1">((CD11)*$J11/10^6)*CG$6</f>
        <v>17997.383453712544</v>
      </c>
      <c r="CH11" s="49">
        <f t="shared" ref="CH11:CH74" ca="1" si="16">((CE11)*$J11/10^6)*CH$6</f>
        <v>19444.28853283514</v>
      </c>
      <c r="CI11" s="51">
        <f ca="1">OFFSET('Stats NZ - TLA Population'!$A$1,MATCH(CI$10&amp;"_"&amp;$D11,'Stats NZ - TLA Population'!$D:$D,0)-1,CI$2-1)</f>
        <v>1835079.9999999988</v>
      </c>
      <c r="CJ11" s="61">
        <f ca="1">OFFSET('Stats NZ - TLA Population'!$A$1,MATCH(CJ$10&amp;"_"&amp;$D11,'Stats NZ - TLA Population'!$D:$D,0)-1,CJ$2-1)</f>
        <v>1998790</v>
      </c>
      <c r="CK11" s="53">
        <f ca="1">OFFSET('Stats NZ - TLA Population'!$A$1,MATCH(CK$10&amp;"_"&amp;$D11,'Stats NZ - TLA Population'!$D:$D,0)-1,CK$2-1)</f>
        <v>2170700.0000000009</v>
      </c>
      <c r="CL11" s="51">
        <f ca="1">CI11*$J11/10^6</f>
        <v>15788.598255617533</v>
      </c>
      <c r="CM11" s="44">
        <f ca="1">((CJ11)*$J11/10^6)*CM$6</f>
        <v>18262.374179422663</v>
      </c>
      <c r="CN11" s="49">
        <f t="shared" ref="CN11:CN74" ca="1" si="17">((CK11)*$J11/10^6)*CN$6</f>
        <v>19833.066821063137</v>
      </c>
      <c r="CO11" s="51">
        <f ca="1">OFFSET('Stats NZ - TLA Population'!$A$1,MATCH(CO$10&amp;"_"&amp;$D11,'Stats NZ - TLA Population'!$D:$D,0)-1,CO$2-1)</f>
        <v>1843928.2597457026</v>
      </c>
      <c r="CP11" s="61">
        <f ca="1">OFFSET('Stats NZ - TLA Population'!$A$1,MATCH(CP$10&amp;"_"&amp;$D11,'Stats NZ - TLA Population'!$D:$D,0)-1,CP$2-1)</f>
        <v>2019377.5071790346</v>
      </c>
      <c r="CQ11" s="53">
        <f ca="1">OFFSET('Stats NZ - TLA Population'!$A$1,MATCH(CQ$10&amp;"_"&amp;$D11,'Stats NZ - TLA Population'!$D:$D,0)-1,CQ$2-1)</f>
        <v>2203755.7932023914</v>
      </c>
      <c r="CR11" s="51">
        <f ca="1">CO11*$J11/10^6</f>
        <v>15864.726608815361</v>
      </c>
      <c r="CS11" s="44">
        <f ca="1">((CP11)*$J11/10^6)*CS$6</f>
        <v>18504.95033528336</v>
      </c>
      <c r="CT11" s="49">
        <f t="shared" ref="CT11:CT74" ca="1" si="18">((CQ11)*$J11/10^6)*CT$6</f>
        <v>20194.5358702501</v>
      </c>
      <c r="CU11" s="51">
        <f ca="1">OFFSET('Stats NZ - TLA Population'!$A$1,MATCH(CU$10&amp;"_"&amp;$D11,'Stats NZ - TLA Population'!$D:$D,0)-1,CU$2-1)</f>
        <v>1852819.1834082522</v>
      </c>
      <c r="CV11" s="61">
        <f ca="1">OFFSET('Stats NZ - TLA Population'!$A$1,MATCH(CV$10&amp;"_"&amp;$D11,'Stats NZ - TLA Population'!$D:$D,0)-1,CV$2-1)</f>
        <v>2040177.0653748577</v>
      </c>
      <c r="CW11" s="53">
        <f ca="1">OFFSET('Stats NZ - TLA Population'!$A$1,MATCH(CW$10&amp;"_"&amp;$D11,'Stats NZ - TLA Population'!$D:$D,0)-1,CW$2-1)</f>
        <v>2237314.9657129506</v>
      </c>
      <c r="CX11" s="51">
        <f ca="1">CU11*$J11/10^6</f>
        <v>15941.22203235513</v>
      </c>
      <c r="CY11" s="44">
        <f ca="1">((CV11)*$J11/10^6)*CY$6</f>
        <v>18748.699197188962</v>
      </c>
      <c r="CZ11" s="49">
        <f t="shared" ref="CZ11:CZ74" ca="1" si="19">((CW11)*$J11/10^6)*CZ$6</f>
        <v>20560.345478549945</v>
      </c>
    </row>
    <row r="12" spans="2:104" x14ac:dyDescent="0.25">
      <c r="B12" s="92">
        <v>1</v>
      </c>
      <c r="C12" s="19" t="s">
        <v>17</v>
      </c>
      <c r="D12" s="19" t="s">
        <v>69</v>
      </c>
      <c r="E12" s="42" t="s">
        <v>3</v>
      </c>
      <c r="F12" s="56">
        <f ca="1">SUMIF('NVED - 2019 - VKT 74 TLA-Region'!$B:$B,'Model - Absolute - 66 areas'!$D12,'NVED - 2019 - VKT 74 TLA-Region'!$J:$J)</f>
        <v>2886.1201067210777</v>
      </c>
      <c r="G12" s="51">
        <f ca="1">OFFSET('Stats NZ - TLA Population'!$A$1,MATCH(G$10&amp;"_"&amp;$D12,'Stats NZ - TLA Population'!$D:$D,0)-1,G$2-1)</f>
        <v>385607.82630674914</v>
      </c>
      <c r="H12" s="61">
        <f ca="1">OFFSET('Stats NZ - TLA Population'!$A$1,MATCH(H$10&amp;"_"&amp;$D12,'Stats NZ - TLA Population'!$D:$D,0)-1,H$2-1)</f>
        <v>387484.51770425803</v>
      </c>
      <c r="I12" s="53">
        <f ca="1">OFFSET('Stats NZ - TLA Population'!$A$1,MATCH(I$10&amp;"_"&amp;$D12,'Stats NZ - TLA Population'!$D:$D,0)-1,I$2-1)</f>
        <v>389376.55303477857</v>
      </c>
      <c r="J12" s="49">
        <f t="shared" ref="J12:J75" ca="1" si="20">F12/H12*10^6</f>
        <v>7448.34948198851</v>
      </c>
      <c r="K12" s="51">
        <f ca="1">OFFSET('Stats NZ - TLA Population'!$A$1,MATCH(K$10&amp;"_"&amp;$D12,'Stats NZ - TLA Population'!$D:$D,0)-1,K$2-1)</f>
        <v>387373.70251143939</v>
      </c>
      <c r="L12" s="61">
        <f ca="1">OFFSET('Stats NZ - TLA Population'!$A$1,MATCH(L$10&amp;"_"&amp;$D12,'Stats NZ - TLA Population'!$D:$D,0)-1,L$2-1)</f>
        <v>391153.44916113443</v>
      </c>
      <c r="M12" s="53">
        <f ca="1">OFFSET('Stats NZ - TLA Population'!$A$1,MATCH(M$10&amp;"_"&amp;$D12,'Stats NZ - TLA Population'!$D:$D,0)-1,M$2-1)</f>
        <v>394982.6756630083</v>
      </c>
      <c r="N12" s="44">
        <f t="shared" ref="N12:N75" ca="1" si="21">(L12*J12/10^6)*N$6</f>
        <v>2784.109606521246</v>
      </c>
      <c r="O12" s="51">
        <f ca="1">OFFSET('Stats NZ - TLA Population'!$A$1,MATCH(O$10&amp;"_"&amp;$D12,'Stats NZ - TLA Population'!$D:$D,0)-1,O$2-1)</f>
        <v>389147.66547826864</v>
      </c>
      <c r="P12" s="61">
        <f ca="1">OFFSET('Stats NZ - TLA Population'!$A$1,MATCH(P$10&amp;"_"&amp;$D12,'Stats NZ - TLA Population'!$D:$D,0)-1,P$2-1)</f>
        <v>394857.12022029224</v>
      </c>
      <c r="Q12" s="53">
        <f ca="1">OFFSET('Stats NZ - TLA Population'!$A$1,MATCH(Q$10&amp;"_"&amp;$D12,'Stats NZ - TLA Population'!$D:$D,0)-1,Q$2-1)</f>
        <v>400669.51350297272</v>
      </c>
      <c r="R12" s="170">
        <f t="shared" ref="R12:R75" ca="1" si="22">O12*$J12/10^6</f>
        <v>2898.5078125821005</v>
      </c>
      <c r="S12" s="44">
        <f t="shared" ref="S12:S75" ca="1" si="23">((P12)*$J12/10^6)*S$6</f>
        <v>2840.6523874333461</v>
      </c>
      <c r="T12" s="49">
        <f t="shared" ca="1" si="5"/>
        <v>2882.4674846156795</v>
      </c>
      <c r="U12" s="51">
        <f ca="1">OFFSET('Stats NZ - TLA Population'!$A$1,MATCH(U$10&amp;"_"&amp;$D12,'Stats NZ - TLA Population'!$D:$D,0)-1,U$2-1)</f>
        <v>390929.75224025315</v>
      </c>
      <c r="V12" s="61">
        <f ca="1">OFFSET('Stats NZ - TLA Population'!$A$1,MATCH(V$10&amp;"_"&amp;$D12,'Stats NZ - TLA Population'!$D:$D,0)-1,V$2-1)</f>
        <v>398595.8598167309</v>
      </c>
      <c r="W12" s="53">
        <f ca="1">OFFSET('Stats NZ - TLA Population'!$A$1,MATCH(W$10&amp;"_"&amp;$D12,'Stats NZ - TLA Population'!$D:$D,0)-1,W$2-1)</f>
        <v>406438.22866721172</v>
      </c>
      <c r="X12" s="51">
        <f t="shared" ref="X12:X75" ca="1" si="24">U12*$J12/10^6</f>
        <v>2911.781417592586</v>
      </c>
      <c r="Y12" s="44">
        <f t="shared" ref="Y12:Y75" ca="1" si="25">((V12)*$J12/10^6)*Y$6</f>
        <v>2933.8667232360121</v>
      </c>
      <c r="Z12" s="49">
        <f t="shared" ca="1" si="6"/>
        <v>2991.5905164845103</v>
      </c>
      <c r="AA12" s="51">
        <f ca="1">OFFSET('Stats NZ - TLA Population'!$A$1,MATCH(AA$10&amp;"_"&amp;$D12,'Stats NZ - TLA Population'!$D:$D,0)-1,AA$2-1)</f>
        <v>392720</v>
      </c>
      <c r="AB12" s="61">
        <f ca="1">OFFSET('Stats NZ - TLA Population'!$A$1,MATCH(AB$10&amp;"_"&amp;$D12,'Stats NZ - TLA Population'!$D:$D,0)-1,AB$2-1)</f>
        <v>402370</v>
      </c>
      <c r="AC12" s="53">
        <f ca="1">OFFSET('Stats NZ - TLA Population'!$A$1,MATCH(AC$10&amp;"_"&amp;$D12,'Stats NZ - TLA Population'!$D:$D,0)-1,AC$2-1)</f>
        <v>412290.00000000006</v>
      </c>
      <c r="AD12" s="51">
        <f t="shared" ref="AD12:AD75" ca="1" si="26">AA12*$J12/10^6</f>
        <v>2925.1158085665279</v>
      </c>
      <c r="AE12" s="44">
        <f t="shared" ref="AE12:AE75" ca="1" si="27">((AB12)*$J12/10^6)*AE$6</f>
        <v>3051.5310150145333</v>
      </c>
      <c r="AF12" s="49">
        <f t="shared" ca="1" si="7"/>
        <v>3126.7632332935909</v>
      </c>
      <c r="AG12" s="51">
        <f ca="1">OFFSET('Stats NZ - TLA Population'!$A$1,MATCH(AG$10&amp;"_"&amp;$D12,'Stats NZ - TLA Population'!$D:$D,0)-1,AG$2-1)</f>
        <v>393590.13559093099</v>
      </c>
      <c r="AH12" s="61">
        <f ca="1">OFFSET('Stats NZ - TLA Population'!$A$1,MATCH(AH$10&amp;"_"&amp;$D12,'Stats NZ - TLA Population'!$D:$D,0)-1,AH$2-1)</f>
        <v>405264.06800339615</v>
      </c>
      <c r="AI12" s="53">
        <f ca="1">OFFSET('Stats NZ - TLA Population'!$A$1,MATCH(AI$10&amp;"_"&amp;$D12,'Stats NZ - TLA Population'!$D:$D,0)-1,AI$2-1)</f>
        <v>417256.8771856784</v>
      </c>
      <c r="AJ12" s="51">
        <f t="shared" ref="AJ12:AJ75" ca="1" si="28">AG12*$J12/10^6</f>
        <v>2931.5968825444984</v>
      </c>
      <c r="AK12" s="44">
        <f t="shared" ref="AK12:AK75" ca="1" si="29">((AH12)*$J12/10^6)*AK$6</f>
        <v>3089.5643474845178</v>
      </c>
      <c r="AL12" s="49">
        <f t="shared" ca="1" si="8"/>
        <v>3180.9925262971865</v>
      </c>
      <c r="AM12" s="51">
        <f ca="1">OFFSET('Stats NZ - TLA Population'!$A$1,MATCH(AM$10&amp;"_"&amp;$D12,'Stats NZ - TLA Population'!$D:$D,0)-1,AM$2-1)</f>
        <v>394462.199110021</v>
      </c>
      <c r="AN12" s="61">
        <f ca="1">OFFSET('Stats NZ - TLA Population'!$A$1,MATCH(AN$10&amp;"_"&amp;$D12,'Stats NZ - TLA Population'!$D:$D,0)-1,AN$2-1)</f>
        <v>408178.951747549</v>
      </c>
      <c r="AO12" s="53">
        <f ca="1">OFFSET('Stats NZ - TLA Population'!$A$1,MATCH(AO$10&amp;"_"&amp;$D12,'Stats NZ - TLA Population'!$D:$D,0)-1,AO$2-1)</f>
        <v>422283.59057640086</v>
      </c>
      <c r="AP12" s="51">
        <f t="shared" ref="AP12:AP75" ca="1" si="30">AM12*$J12/10^6</f>
        <v>2938.0923164051733</v>
      </c>
      <c r="AQ12" s="44">
        <f t="shared" ref="AQ12:AQ75" ca="1" si="31">((AN12)*$J12/10^6)*AQ$6</f>
        <v>3127.4046448312324</v>
      </c>
      <c r="AR12" s="49">
        <f t="shared" ca="1" si="9"/>
        <v>3235.4722284196682</v>
      </c>
      <c r="AS12" s="51">
        <f ca="1">OFFSET('Stats NZ - TLA Population'!$A$1,MATCH(AS$10&amp;"_"&amp;$D12,'Stats NZ - TLA Population'!$D:$D,0)-1,AS$2-1)</f>
        <v>395336.1948289111</v>
      </c>
      <c r="AT12" s="61">
        <f ca="1">OFFSET('Stats NZ - TLA Population'!$A$1,MATCH(AT$10&amp;"_"&amp;$D12,'Stats NZ - TLA Population'!$D:$D,0)-1,AT$2-1)</f>
        <v>411114.80095080059</v>
      </c>
      <c r="AU12" s="53">
        <f ca="1">OFFSET('Stats NZ - TLA Population'!$A$1,MATCH(AU$10&amp;"_"&amp;$D12,'Stats NZ - TLA Population'!$D:$D,0)-1,AU$2-1)</f>
        <v>427370.86102176766</v>
      </c>
      <c r="AV12" s="51">
        <f t="shared" ref="AV12:AV75" ca="1" si="32">AS12*$J12/10^6</f>
        <v>2944.6021419652284</v>
      </c>
      <c r="AW12" s="44">
        <f t="shared" ref="AW12:AW75" ca="1" si="33">((AT12)*$J12/10^6)*AW$6</f>
        <v>3165.0504120488954</v>
      </c>
      <c r="AX12" s="49">
        <f t="shared" ca="1" si="10"/>
        <v>3290.2009770660452</v>
      </c>
      <c r="AY12" s="51">
        <f ca="1">OFFSET('Stats NZ - TLA Population'!$A$1,MATCH(AY$10&amp;"_"&amp;$D12,'Stats NZ - TLA Population'!$D:$D,0)-1,AY$2-1)</f>
        <v>396212.12702870701</v>
      </c>
      <c r="AZ12" s="61">
        <f ca="1">OFFSET('Stats NZ - TLA Population'!$A$1,MATCH(AZ$10&amp;"_"&amp;$D12,'Stats NZ - TLA Population'!$D:$D,0)-1,AZ$2-1)</f>
        <v>414071.76640835032</v>
      </c>
      <c r="BA12" s="53">
        <f ca="1">OFFSET('Stats NZ - TLA Population'!$A$1,MATCH(BA$10&amp;"_"&amp;$D12,'Stats NZ - TLA Population'!$D:$D,0)-1,BA$2-1)</f>
        <v>432519.4180554885</v>
      </c>
      <c r="BB12" s="51">
        <f t="shared" ref="BB12:BB75" ca="1" si="34">AY12*$J12/10^6</f>
        <v>2951.1263911118353</v>
      </c>
      <c r="BC12" s="44">
        <f t="shared" ref="BC12:BC75" ca="1" si="35">((AZ12)*$J12/10^6)*BC$6</f>
        <v>3202.5001713705096</v>
      </c>
      <c r="BD12" s="49">
        <f t="shared" ca="1" si="11"/>
        <v>3345.1773890755226</v>
      </c>
      <c r="BE12" s="51">
        <f ca="1">OFFSET('Stats NZ - TLA Population'!$A$1,MATCH(BE$10&amp;"_"&amp;$D12,'Stats NZ - TLA Population'!$D:$D,0)-1,BE$2-1)</f>
        <v>397089.99999999994</v>
      </c>
      <c r="BF12" s="61">
        <f ca="1">OFFSET('Stats NZ - TLA Population'!$A$1,MATCH(BF$10&amp;"_"&amp;$D12,'Stats NZ - TLA Population'!$D:$D,0)-1,BF$2-1)</f>
        <v>417050.00000000006</v>
      </c>
      <c r="BG12" s="53">
        <f ca="1">OFFSET('Stats NZ - TLA Population'!$A$1,MATCH(BG$10&amp;"_"&amp;$D12,'Stats NZ - TLA Population'!$D:$D,0)-1,BG$2-1)</f>
        <v>437730.00000000017</v>
      </c>
      <c r="BH12" s="51">
        <f t="shared" ref="BH12:BH75" ca="1" si="36">BE12*$J12/10^6</f>
        <v>2957.6650958028167</v>
      </c>
      <c r="BI12" s="44">
        <f t="shared" ref="BI12:BI75" ca="1" si="37">((BF12)*$J12/10^6)*BI$6</f>
        <v>3239.7524623765435</v>
      </c>
      <c r="BJ12" s="49">
        <f t="shared" ca="1" si="12"/>
        <v>3400.4000607986686</v>
      </c>
      <c r="BK12" s="51">
        <f ca="1">OFFSET('Stats NZ - TLA Population'!$A$1,MATCH(BK$10&amp;"_"&amp;$D12,'Stats NZ - TLA Population'!$D:$D,0)-1,BK$2-1)</f>
        <v>397606.65381302644</v>
      </c>
      <c r="BL12" s="61">
        <f ca="1">OFFSET('Stats NZ - TLA Population'!$A$1,MATCH(BL$10&amp;"_"&amp;$D12,'Stats NZ - TLA Population'!$D:$D,0)-1,BL$2-1)</f>
        <v>419717.65379530622</v>
      </c>
      <c r="BM12" s="53">
        <f ca="1">OFFSET('Stats NZ - TLA Population'!$A$1,MATCH(BM$10&amp;"_"&amp;$D12,'Stats NZ - TLA Population'!$D:$D,0)-1,BM$2-1)</f>
        <v>442608.05952505494</v>
      </c>
      <c r="BN12" s="51">
        <f t="shared" ref="BN12:BN75" ca="1" si="38">BK12*$J12/10^6</f>
        <v>2961.5133139634404</v>
      </c>
      <c r="BO12" s="44">
        <f t="shared" ref="BO12:BO75" ca="1" si="39">((BL12)*$J12/10^6)*BO$6</f>
        <v>3273.2365658619506</v>
      </c>
      <c r="BP12" s="49">
        <f t="shared" ca="1" si="13"/>
        <v>3451.7511276501241</v>
      </c>
      <c r="BQ12" s="51">
        <f ca="1">OFFSET('Stats NZ - TLA Population'!$A$1,MATCH(BQ$10&amp;"_"&amp;$D12,'Stats NZ - TLA Population'!$D:$D,0)-1,BQ$2-1)</f>
        <v>398123.97984434734</v>
      </c>
      <c r="BR12" s="61">
        <f ca="1">OFFSET('Stats NZ - TLA Population'!$A$1,MATCH(BR$10&amp;"_"&amp;$D12,'Stats NZ - TLA Population'!$D:$D,0)-1,BR$2-1)</f>
        <v>422402.371196347</v>
      </c>
      <c r="BS12" s="53">
        <f ca="1">OFFSET('Stats NZ - TLA Population'!$A$1,MATCH(BS$10&amp;"_"&amp;$D12,'Stats NZ - TLA Population'!$D:$D,0)-1,BS$2-1)</f>
        <v>447540.48010539502</v>
      </c>
      <c r="BT12" s="51">
        <f t="shared" ref="BT12:BT75" ca="1" si="40">BQ12*$J12/10^6</f>
        <v>2965.3665390408487</v>
      </c>
      <c r="BU12" s="44">
        <f t="shared" ref="BU12:BU75" ca="1" si="41">((BR12)*$J12/10^6)*BU$6</f>
        <v>3306.5659733023576</v>
      </c>
      <c r="BV12" s="49">
        <f t="shared" ca="1" si="14"/>
        <v>3503.3471024338269</v>
      </c>
      <c r="BW12" s="51">
        <f ca="1">OFFSET('Stats NZ - TLA Population'!$A$1,MATCH(BW$10&amp;"_"&amp;$D12,'Stats NZ - TLA Population'!$D:$D,0)-1,BW$2-1)</f>
        <v>398641.97896858578</v>
      </c>
      <c r="BX12" s="61">
        <f ca="1">OFFSET('Stats NZ - TLA Population'!$A$1,MATCH(BX$10&amp;"_"&amp;$D12,'Stats NZ - TLA Population'!$D:$D,0)-1,BX$2-1)</f>
        <v>425104.26135020936</v>
      </c>
      <c r="BY12" s="53">
        <f ca="1">OFFSET('Stats NZ - TLA Population'!$A$1,MATCH(BY$10&amp;"_"&amp;$D12,'Stats NZ - TLA Population'!$D:$D,0)-1,BY$2-1)</f>
        <v>452527.86754017393</v>
      </c>
      <c r="BZ12" s="51">
        <f t="shared" ref="BZ12:BZ75" ca="1" si="42">BW12*$J12/10^6</f>
        <v>2969.2247775495407</v>
      </c>
      <c r="CA12" s="44">
        <f t="shared" ref="CA12:CA75" ca="1" si="43">((BX12)*$J12/10^6)*CA$6</f>
        <v>3339.7393190381449</v>
      </c>
      <c r="CB12" s="49">
        <f t="shared" ca="1" si="15"/>
        <v>3555.1869261064517</v>
      </c>
      <c r="CC12" s="51">
        <f ca="1">OFFSET('Stats NZ - TLA Population'!$A$1,MATCH(CC$10&amp;"_"&amp;$D12,'Stats NZ - TLA Population'!$D:$D,0)-1,CC$2-1)</f>
        <v>399160.65206150315</v>
      </c>
      <c r="CD12" s="61">
        <f ca="1">OFFSET('Stats NZ - TLA Population'!$A$1,MATCH(CD$10&amp;"_"&amp;$D12,'Stats NZ - TLA Population'!$D:$D,0)-1,CD$2-1)</f>
        <v>427823.43410213769</v>
      </c>
      <c r="CE12" s="53">
        <f ca="1">OFFSET('Stats NZ - TLA Population'!$A$1,MATCH(CE$10&amp;"_"&amp;$D12,'Stats NZ - TLA Population'!$D:$D,0)-1,CE$2-1)</f>
        <v>457570.83437956619</v>
      </c>
      <c r="CF12" s="51">
        <f t="shared" ref="CF12:CF75" ca="1" si="44">CC12*$J12/10^6</f>
        <v>2973.0880360124925</v>
      </c>
      <c r="CG12" s="44">
        <f t="shared" ref="CG12:CG75" ca="1" si="45">((CD12)*$J12/10^6)*CG$6</f>
        <v>3372.7552519048536</v>
      </c>
      <c r="CH12" s="49">
        <f t="shared" ca="1" si="16"/>
        <v>3607.2695223229166</v>
      </c>
      <c r="CI12" s="51">
        <f ca="1">OFFSET('Stats NZ - TLA Population'!$A$1,MATCH(CI$10&amp;"_"&amp;$D12,'Stats NZ - TLA Population'!$D:$D,0)-1,CI$2-1)</f>
        <v>399679.99999999994</v>
      </c>
      <c r="CJ12" s="61">
        <f ca="1">OFFSET('Stats NZ - TLA Population'!$A$1,MATCH(CJ$10&amp;"_"&amp;$D12,'Stats NZ - TLA Population'!$D:$D,0)-1,CJ$2-1)</f>
        <v>430560.00000000006</v>
      </c>
      <c r="CK12" s="53">
        <f ca="1">OFFSET('Stats NZ - TLA Population'!$A$1,MATCH(CK$10&amp;"_"&amp;$D12,'Stats NZ - TLA Population'!$D:$D,0)-1,CK$2-1)</f>
        <v>462670.00000000017</v>
      </c>
      <c r="CL12" s="51">
        <f t="shared" ref="CL12:CL75" ca="1" si="46">CI12*$J12/10^6</f>
        <v>2976.9563209611674</v>
      </c>
      <c r="CM12" s="44">
        <f t="shared" ref="CM12:CM75" ca="1" si="47">((CJ12)*$J12/10^6)*CM$6</f>
        <v>3405.6124353469377</v>
      </c>
      <c r="CN12" s="49">
        <f t="shared" ca="1" si="17"/>
        <v>3659.5937975240799</v>
      </c>
      <c r="CO12" s="51">
        <f ca="1">OFFSET('Stats NZ - TLA Population'!$A$1,MATCH(CO$10&amp;"_"&amp;$D12,'Stats NZ - TLA Population'!$D:$D,0)-1,CO$2-1)</f>
        <v>399865.82712280587</v>
      </c>
      <c r="CP12" s="61">
        <f ca="1">OFFSET('Stats NZ - TLA Population'!$A$1,MATCH(CP$10&amp;"_"&amp;$D12,'Stats NZ - TLA Population'!$D:$D,0)-1,CP$2-1)</f>
        <v>432972.80589230062</v>
      </c>
      <c r="CQ12" s="53">
        <f ca="1">OFFSET('Stats NZ - TLA Population'!$A$1,MATCH(CQ$10&amp;"_"&amp;$D12,'Stats NZ - TLA Population'!$D:$D,0)-1,CQ$2-1)</f>
        <v>467352.26606606244</v>
      </c>
      <c r="CR12" s="51">
        <f t="shared" ref="CR12:CR75" ca="1" si="48">CO12*$J12/10^6</f>
        <v>2978.3404263150583</v>
      </c>
      <c r="CS12" s="44">
        <f t="shared" ref="CS12:CS75" ca="1" si="49">((CP12)*$J12/10^6)*CS$6</f>
        <v>3434.808295259018</v>
      </c>
      <c r="CT12" s="49">
        <f t="shared" ca="1" si="18"/>
        <v>3707.5433340058571</v>
      </c>
      <c r="CU12" s="51">
        <f ca="1">OFFSET('Stats NZ - TLA Population'!$A$1,MATCH(CU$10&amp;"_"&amp;$D12,'Stats NZ - TLA Population'!$D:$D,0)-1,CU$2-1)</f>
        <v>400051.74064402934</v>
      </c>
      <c r="CV12" s="61">
        <f ca="1">OFFSET('Stats NZ - TLA Population'!$A$1,MATCH(CV$10&amp;"_"&amp;$D12,'Stats NZ - TLA Population'!$D:$D,0)-1,CV$2-1)</f>
        <v>435399.13285547157</v>
      </c>
      <c r="CW12" s="53">
        <f ca="1">OFFSET('Stats NZ - TLA Population'!$A$1,MATCH(CW$10&amp;"_"&amp;$D12,'Stats NZ - TLA Population'!$D:$D,0)-1,CW$2-1)</f>
        <v>472081.91712685843</v>
      </c>
      <c r="CX12" s="51">
        <f t="shared" ref="CX12:CX75" ca="1" si="50">CU12*$J12/10^6</f>
        <v>2979.7251751945578</v>
      </c>
      <c r="CY12" s="44">
        <f t="shared" ref="CY12:CY75" ca="1" si="51">((CV12)*$J12/10^6)*CY$6</f>
        <v>3463.8758160218067</v>
      </c>
      <c r="CZ12" s="49">
        <f t="shared" ca="1" si="19"/>
        <v>3755.7105940763145</v>
      </c>
    </row>
    <row r="13" spans="2:104" x14ac:dyDescent="0.25">
      <c r="B13" s="92">
        <v>1</v>
      </c>
      <c r="C13" s="19" t="s">
        <v>17</v>
      </c>
      <c r="D13" s="19" t="s">
        <v>73</v>
      </c>
      <c r="E13" s="42" t="s">
        <v>3</v>
      </c>
      <c r="F13" s="56">
        <f ca="1">SUMIF('NVED - 2019 - VKT 74 TLA-Region'!$B:$B,'Model - Absolute - 66 areas'!$D13,'NVED - 2019 - VKT 74 TLA-Region'!$J:$J)</f>
        <v>908.98015790485181</v>
      </c>
      <c r="G13" s="51">
        <f ca="1">OFFSET('Stats NZ - TLA Population'!$A$1,MATCH(G$10&amp;"_"&amp;$D13,'Stats NZ - TLA Population'!$D:$D,0)-1,G$2-1)</f>
        <v>64636.137735019765</v>
      </c>
      <c r="H13" s="61">
        <f ca="1">OFFSET('Stats NZ - TLA Population'!$A$1,MATCH(H$10&amp;"_"&amp;$D13,'Stats NZ - TLA Population'!$D:$D,0)-1,H$2-1)</f>
        <v>65232.880246725523</v>
      </c>
      <c r="I13" s="53">
        <f ca="1">OFFSET('Stats NZ - TLA Population'!$A$1,MATCH(I$10&amp;"_"&amp;$D13,'Stats NZ - TLA Population'!$D:$D,0)-1,I$2-1)</f>
        <v>65818.835791081059</v>
      </c>
      <c r="J13" s="49">
        <f t="shared" ca="1" si="20"/>
        <v>13934.386377956685</v>
      </c>
      <c r="K13" s="51">
        <f ca="1">OFFSET('Stats NZ - TLA Population'!$A$1,MATCH(K$10&amp;"_"&amp;$D13,'Stats NZ - TLA Population'!$D:$D,0)-1,K$2-1)</f>
        <v>65979.632048333006</v>
      </c>
      <c r="L13" s="61">
        <f ca="1">OFFSET('Stats NZ - TLA Population'!$A$1,MATCH(L$10&amp;"_"&amp;$D13,'Stats NZ - TLA Population'!$D:$D,0)-1,L$2-1)</f>
        <v>67203.548093550737</v>
      </c>
      <c r="M13" s="53">
        <f ca="1">OFFSET('Stats NZ - TLA Population'!$A$1,MATCH(M$10&amp;"_"&amp;$D13,'Stats NZ - TLA Population'!$D:$D,0)-1,M$2-1)</f>
        <v>68416.284663507482</v>
      </c>
      <c r="N13" s="44">
        <f t="shared" ca="1" si="21"/>
        <v>894.86839561598038</v>
      </c>
      <c r="O13" s="51">
        <f ca="1">OFFSET('Stats NZ - TLA Population'!$A$1,MATCH(O$10&amp;"_"&amp;$D13,'Stats NZ - TLA Population'!$D:$D,0)-1,O$2-1)</f>
        <v>67351.051560043852</v>
      </c>
      <c r="P13" s="61">
        <f ca="1">OFFSET('Stats NZ - TLA Population'!$A$1,MATCH(P$10&amp;"_"&amp;$D13,'Stats NZ - TLA Population'!$D:$D,0)-1,P$2-1)</f>
        <v>69233.749288402614</v>
      </c>
      <c r="Q13" s="53">
        <f ca="1">OFFSET('Stats NZ - TLA Population'!$A$1,MATCH(Q$10&amp;"_"&amp;$D13,'Stats NZ - TLA Population'!$D:$D,0)-1,Q$2-1)</f>
        <v>71116.238245471526</v>
      </c>
      <c r="R13" s="170">
        <f t="shared" ca="1" si="22"/>
        <v>938.49557539933346</v>
      </c>
      <c r="S13" s="44">
        <f t="shared" ca="1" si="23"/>
        <v>931.80228715712997</v>
      </c>
      <c r="T13" s="49">
        <f t="shared" ca="1" si="5"/>
        <v>957.13830512197956</v>
      </c>
      <c r="U13" s="51">
        <f ca="1">OFFSET('Stats NZ - TLA Population'!$A$1,MATCH(U$10&amp;"_"&amp;$D13,'Stats NZ - TLA Population'!$D:$D,0)-1,U$2-1)</f>
        <v>68750.976709308452</v>
      </c>
      <c r="V13" s="61">
        <f ca="1">OFFSET('Stats NZ - TLA Population'!$A$1,MATCH(V$10&amp;"_"&amp;$D13,'Stats NZ - TLA Population'!$D:$D,0)-1,V$2-1)</f>
        <v>71325.282317785633</v>
      </c>
      <c r="W13" s="53">
        <f ca="1">OFFSET('Stats NZ - TLA Population'!$A$1,MATCH(W$10&amp;"_"&amp;$D13,'Stats NZ - TLA Population'!$D:$D,0)-1,W$2-1)</f>
        <v>73922.741742863072</v>
      </c>
      <c r="X13" s="51">
        <f t="shared" ca="1" si="24"/>
        <v>958.00267332940507</v>
      </c>
      <c r="Y13" s="44">
        <f t="shared" ca="1" si="25"/>
        <v>982.152440143945</v>
      </c>
      <c r="Z13" s="49">
        <f t="shared" ca="1" si="6"/>
        <v>1017.919576699373</v>
      </c>
      <c r="AA13" s="51">
        <f ca="1">OFFSET('Stats NZ - TLA Population'!$A$1,MATCH(AA$10&amp;"_"&amp;$D13,'Stats NZ - TLA Population'!$D:$D,0)-1,AA$2-1)</f>
        <v>70179.999999999956</v>
      </c>
      <c r="AB13" s="61">
        <f ca="1">OFFSET('Stats NZ - TLA Population'!$A$1,MATCH(AB$10&amp;"_"&amp;$D13,'Stats NZ - TLA Population'!$D:$D,0)-1,AB$2-1)</f>
        <v>73480</v>
      </c>
      <c r="AC13" s="53">
        <f ca="1">OFFSET('Stats NZ - TLA Population'!$A$1,MATCH(AC$10&amp;"_"&amp;$D13,'Stats NZ - TLA Population'!$D:$D,0)-1,AC$2-1)</f>
        <v>76839.999999999971</v>
      </c>
      <c r="AD13" s="51">
        <f t="shared" ca="1" si="26"/>
        <v>977.91523600499954</v>
      </c>
      <c r="AE13" s="44">
        <f t="shared" ca="1" si="27"/>
        <v>1042.5314033985762</v>
      </c>
      <c r="AF13" s="49">
        <f t="shared" ca="1" si="7"/>
        <v>1090.2029536900729</v>
      </c>
      <c r="AG13" s="51">
        <f ca="1">OFFSET('Stats NZ - TLA Population'!$A$1,MATCH(AG$10&amp;"_"&amp;$D13,'Stats NZ - TLA Population'!$D:$D,0)-1,AG$2-1)</f>
        <v>70968.099873491243</v>
      </c>
      <c r="AH13" s="61">
        <f ca="1">OFFSET('Stats NZ - TLA Population'!$A$1,MATCH(AH$10&amp;"_"&amp;$D13,'Stats NZ - TLA Population'!$D:$D,0)-1,AH$2-1)</f>
        <v>74825.79223955443</v>
      </c>
      <c r="AI13" s="53">
        <f ca="1">OFFSET('Stats NZ - TLA Population'!$A$1,MATCH(AI$10&amp;"_"&amp;$D13,'Stats NZ - TLA Population'!$D:$D,0)-1,AI$2-1)</f>
        <v>78748.782713084773</v>
      </c>
      <c r="AJ13" s="51">
        <f t="shared" ca="1" si="28"/>
        <v>988.89692414664592</v>
      </c>
      <c r="AK13" s="44">
        <f t="shared" ca="1" si="29"/>
        <v>1067.1814604162141</v>
      </c>
      <c r="AL13" s="49">
        <f t="shared" ca="1" si="8"/>
        <v>1123.1319900055007</v>
      </c>
      <c r="AM13" s="51">
        <f ca="1">OFFSET('Stats NZ - TLA Population'!$A$1,MATCH(AM$10&amp;"_"&amp;$D13,'Stats NZ - TLA Population'!$D:$D,0)-1,AM$2-1)</f>
        <v>71765.049866825691</v>
      </c>
      <c r="AN13" s="61">
        <f ca="1">OFFSET('Stats NZ - TLA Population'!$A$1,MATCH(AN$10&amp;"_"&amp;$D13,'Stats NZ - TLA Population'!$D:$D,0)-1,AN$2-1)</f>
        <v>76196.232774591233</v>
      </c>
      <c r="AO13" s="53">
        <f ca="1">OFFSET('Stats NZ - TLA Population'!$A$1,MATCH(AO$10&amp;"_"&amp;$D13,'Stats NZ - TLA Population'!$D:$D,0)-1,AO$2-1)</f>
        <v>80704.981504329</v>
      </c>
      <c r="AP13" s="51">
        <f t="shared" ca="1" si="30"/>
        <v>1000.0019332776782</v>
      </c>
      <c r="AQ13" s="44">
        <f t="shared" ca="1" si="31"/>
        <v>1092.1813932331834</v>
      </c>
      <c r="AR13" s="49">
        <f t="shared" ca="1" si="9"/>
        <v>1156.8088858278754</v>
      </c>
      <c r="AS13" s="51">
        <f ca="1">OFFSET('Stats NZ - TLA Population'!$A$1,MATCH(AS$10&amp;"_"&amp;$D13,'Stats NZ - TLA Population'!$D:$D,0)-1,AS$2-1)</f>
        <v>72570.949364134576</v>
      </c>
      <c r="AT13" s="61">
        <f ca="1">OFFSET('Stats NZ - TLA Population'!$A$1,MATCH(AT$10&amp;"_"&amp;$D13,'Stats NZ - TLA Population'!$D:$D,0)-1,AT$2-1)</f>
        <v>77591.773040668108</v>
      </c>
      <c r="AU13" s="53">
        <f ca="1">OFFSET('Stats NZ - TLA Population'!$A$1,MATCH(AU$10&amp;"_"&amp;$D13,'Stats NZ - TLA Population'!$D:$D,0)-1,AU$2-1)</f>
        <v>82709.774236698737</v>
      </c>
      <c r="AV13" s="51">
        <f t="shared" ca="1" si="32"/>
        <v>1011.2316482549812</v>
      </c>
      <c r="AW13" s="44">
        <f t="shared" ca="1" si="33"/>
        <v>1117.5346508807427</v>
      </c>
      <c r="AX13" s="49">
        <f t="shared" ca="1" si="10"/>
        <v>1191.2479255705159</v>
      </c>
      <c r="AY13" s="51">
        <f ca="1">OFFSET('Stats NZ - TLA Population'!$A$1,MATCH(AY$10&amp;"_"&amp;$D13,'Stats NZ - TLA Population'!$D:$D,0)-1,AY$2-1)</f>
        <v>73385.89886560243</v>
      </c>
      <c r="AZ13" s="61">
        <f ca="1">OFFSET('Stats NZ - TLA Population'!$A$1,MATCH(AZ$10&amp;"_"&amp;$D13,'Stats NZ - TLA Population'!$D:$D,0)-1,AZ$2-1)</f>
        <v>79012.872741422048</v>
      </c>
      <c r="BA13" s="53">
        <f ca="1">OFFSET('Stats NZ - TLA Population'!$A$1,MATCH(BA$10&amp;"_"&amp;$D13,'Stats NZ - TLA Population'!$D:$D,0)-1,BA$2-1)</f>
        <v>84764.36803245818</v>
      </c>
      <c r="BB13" s="51">
        <f t="shared" ca="1" si="34"/>
        <v>1022.5874694869574</v>
      </c>
      <c r="BC13" s="44">
        <f t="shared" ca="1" si="35"/>
        <v>1143.2447021731346</v>
      </c>
      <c r="BD13" s="49">
        <f t="shared" ca="1" si="11"/>
        <v>1226.4636295822083</v>
      </c>
      <c r="BE13" s="51">
        <f ca="1">OFFSET('Stats NZ - TLA Population'!$A$1,MATCH(BE$10&amp;"_"&amp;$D13,'Stats NZ - TLA Population'!$D:$D,0)-1,BE$2-1)</f>
        <v>74210</v>
      </c>
      <c r="BF13" s="61">
        <f ca="1">OFFSET('Stats NZ - TLA Population'!$A$1,MATCH(BF$10&amp;"_"&amp;$D13,'Stats NZ - TLA Population'!$D:$D,0)-1,BF$2-1)</f>
        <v>80460</v>
      </c>
      <c r="BG13" s="53">
        <f ca="1">OFFSET('Stats NZ - TLA Population'!$A$1,MATCH(BG$10&amp;"_"&amp;$D13,'Stats NZ - TLA Population'!$D:$D,0)-1,BG$2-1)</f>
        <v>86869.999999999971</v>
      </c>
      <c r="BH13" s="51">
        <f t="shared" ca="1" si="36"/>
        <v>1034.0708131081656</v>
      </c>
      <c r="BI13" s="44">
        <f t="shared" ca="1" si="37"/>
        <v>1169.3150356831047</v>
      </c>
      <c r="BJ13" s="49">
        <f t="shared" ca="1" si="12"/>
        <v>1262.4707575166701</v>
      </c>
      <c r="BK13" s="51">
        <f ca="1">OFFSET('Stats NZ - TLA Population'!$A$1,MATCH(BK$10&amp;"_"&amp;$D13,'Stats NZ - TLA Population'!$D:$D,0)-1,BK$2-1)</f>
        <v>74931.820835793464</v>
      </c>
      <c r="BL13" s="61">
        <f ca="1">OFFSET('Stats NZ - TLA Population'!$A$1,MATCH(BL$10&amp;"_"&amp;$D13,'Stats NZ - TLA Population'!$D:$D,0)-1,BL$2-1)</f>
        <v>81770.602379931486</v>
      </c>
      <c r="BM13" s="53">
        <f ca="1">OFFSET('Stats NZ - TLA Population'!$A$1,MATCH(BM$10&amp;"_"&amp;$D13,'Stats NZ - TLA Population'!$D:$D,0)-1,BM$2-1)</f>
        <v>88787.463346122968</v>
      </c>
      <c r="BN13" s="51">
        <f t="shared" ca="1" si="38"/>
        <v>1044.1289435297713</v>
      </c>
      <c r="BO13" s="44">
        <f t="shared" ca="1" si="39"/>
        <v>1193.0129487842437</v>
      </c>
      <c r="BP13" s="49">
        <f t="shared" ca="1" si="13"/>
        <v>1295.3872220418862</v>
      </c>
      <c r="BQ13" s="51">
        <f ca="1">OFFSET('Stats NZ - TLA Population'!$A$1,MATCH(BQ$10&amp;"_"&amp;$D13,'Stats NZ - TLA Population'!$D:$D,0)-1,BQ$2-1)</f>
        <v>75660.662629934668</v>
      </c>
      <c r="BR13" s="61">
        <f ca="1">OFFSET('Stats NZ - TLA Population'!$A$1,MATCH(BR$10&amp;"_"&amp;$D13,'Stats NZ - TLA Population'!$D:$D,0)-1,BR$2-1)</f>
        <v>83102.552990018114</v>
      </c>
      <c r="BS13" s="53">
        <f ca="1">OFFSET('Stats NZ - TLA Population'!$A$1,MATCH(BS$10&amp;"_"&amp;$D13,'Stats NZ - TLA Population'!$D:$D,0)-1,BS$2-1)</f>
        <v>90747.250459757459</v>
      </c>
      <c r="BT13" s="51">
        <f t="shared" ca="1" si="40"/>
        <v>1054.2849066977381</v>
      </c>
      <c r="BU13" s="44">
        <f t="shared" ca="1" si="41"/>
        <v>1217.0068242149007</v>
      </c>
      <c r="BV13" s="49">
        <f t="shared" ca="1" si="14"/>
        <v>1328.9606530082069</v>
      </c>
      <c r="BW13" s="51">
        <f ca="1">OFFSET('Stats NZ - TLA Population'!$A$1,MATCH(BW$10&amp;"_"&amp;$D13,'Stats NZ - TLA Population'!$D:$D,0)-1,BW$2-1)</f>
        <v>76396.593673408963</v>
      </c>
      <c r="BX13" s="61">
        <f ca="1">OFFSET('Stats NZ - TLA Population'!$A$1,MATCH(BX$10&amp;"_"&amp;$D13,'Stats NZ - TLA Population'!$D:$D,0)-1,BX$2-1)</f>
        <v>84456.199568778989</v>
      </c>
      <c r="BY13" s="53">
        <f ca="1">OFFSET('Stats NZ - TLA Population'!$A$1,MATCH(BY$10&amp;"_"&amp;$D13,'Stats NZ - TLA Population'!$D:$D,0)-1,BY$2-1)</f>
        <v>92750.295544574154</v>
      </c>
      <c r="BZ13" s="51">
        <f t="shared" ca="1" si="42"/>
        <v>1064.5396542050419</v>
      </c>
      <c r="CA13" s="44">
        <f t="shared" ca="1" si="43"/>
        <v>1241.2991233838982</v>
      </c>
      <c r="CB13" s="49">
        <f t="shared" ca="1" si="15"/>
        <v>1363.202004600239</v>
      </c>
      <c r="CC13" s="51">
        <f ca="1">OFFSET('Stats NZ - TLA Population'!$A$1,MATCH(CC$10&amp;"_"&amp;$D13,'Stats NZ - TLA Population'!$D:$D,0)-1,CC$2-1)</f>
        <v>77139.682921449843</v>
      </c>
      <c r="CD13" s="61">
        <f ca="1">OFFSET('Stats NZ - TLA Population'!$A$1,MATCH(CD$10&amp;"_"&amp;$D13,'Stats NZ - TLA Population'!$D:$D,0)-1,CD$2-1)</f>
        <v>85831.895519000347</v>
      </c>
      <c r="CE13" s="53">
        <f ca="1">OFFSET('Stats NZ - TLA Population'!$A$1,MATCH(CE$10&amp;"_"&amp;$D13,'Stats NZ - TLA Population'!$D:$D,0)-1,CE$2-1)</f>
        <v>94797.553424726051</v>
      </c>
      <c r="CF13" s="51">
        <f t="shared" ca="1" si="44"/>
        <v>1074.8941469005488</v>
      </c>
      <c r="CG13" s="44">
        <f t="shared" ca="1" si="45"/>
        <v>1265.8923174539489</v>
      </c>
      <c r="CH13" s="49">
        <f t="shared" ca="1" si="16"/>
        <v>1398.1223864178342</v>
      </c>
      <c r="CI13" s="51">
        <f ca="1">OFFSET('Stats NZ - TLA Population'!$A$1,MATCH(CI$10&amp;"_"&amp;$D13,'Stats NZ - TLA Population'!$D:$D,0)-1,CI$2-1)</f>
        <v>77889.999999999971</v>
      </c>
      <c r="CJ13" s="61">
        <f ca="1">OFFSET('Stats NZ - TLA Population'!$A$1,MATCH(CJ$10&amp;"_"&amp;$D13,'Stats NZ - TLA Population'!$D:$D,0)-1,CJ$2-1)</f>
        <v>87230</v>
      </c>
      <c r="CK13" s="53">
        <f ca="1">OFFSET('Stats NZ - TLA Population'!$A$1,MATCH(CK$10&amp;"_"&amp;$D13,'Stats NZ - TLA Population'!$D:$D,0)-1,CK$2-1)</f>
        <v>96889.999999999971</v>
      </c>
      <c r="CL13" s="51">
        <f t="shared" ca="1" si="46"/>
        <v>1085.3493549790458</v>
      </c>
      <c r="CM13" s="44">
        <f t="shared" ca="1" si="47"/>
        <v>1290.7888872979293</v>
      </c>
      <c r="CN13" s="49">
        <f t="shared" ca="1" si="17"/>
        <v>1433.7330653478887</v>
      </c>
      <c r="CO13" s="51">
        <f ca="1">OFFSET('Stats NZ - TLA Population'!$A$1,MATCH(CO$10&amp;"_"&amp;$D13,'Stats NZ - TLA Population'!$D:$D,0)-1,CO$2-1)</f>
        <v>78562.293823907021</v>
      </c>
      <c r="CP13" s="61">
        <f ca="1">OFFSET('Stats NZ - TLA Population'!$A$1,MATCH(CP$10&amp;"_"&amp;$D13,'Stats NZ - TLA Population'!$D:$D,0)-1,CP$2-1)</f>
        <v>88515.546155642398</v>
      </c>
      <c r="CQ13" s="53">
        <f ca="1">OFFSET('Stats NZ - TLA Population'!$A$1,MATCH(CQ$10&amp;"_"&amp;$D13,'Stats NZ - TLA Population'!$D:$D,0)-1,CQ$2-1)</f>
        <v>98838.073053553715</v>
      </c>
      <c r="CR13" s="51">
        <f t="shared" ca="1" si="48"/>
        <v>1094.7173568808805</v>
      </c>
      <c r="CS13" s="44">
        <f t="shared" ca="1" si="49"/>
        <v>1313.6789444830285</v>
      </c>
      <c r="CT13" s="49">
        <f t="shared" ca="1" si="18"/>
        <v>1466.8778663515284</v>
      </c>
      <c r="CU13" s="51">
        <f ca="1">OFFSET('Stats NZ - TLA Population'!$A$1,MATCH(CU$10&amp;"_"&amp;$D13,'Stats NZ - TLA Population'!$D:$D,0)-1,CU$2-1)</f>
        <v>79240.390433610228</v>
      </c>
      <c r="CV13" s="61">
        <f ca="1">OFFSET('Stats NZ - TLA Population'!$A$1,MATCH(CV$10&amp;"_"&amp;$D13,'Stats NZ - TLA Population'!$D:$D,0)-1,CV$2-1)</f>
        <v>89820.037959780573</v>
      </c>
      <c r="CW13" s="53">
        <f ca="1">OFFSET('Stats NZ - TLA Population'!$A$1,MATCH(CW$10&amp;"_"&amp;$D13,'Stats NZ - TLA Population'!$D:$D,0)-1,CW$2-1)</f>
        <v>100825.31411848098</v>
      </c>
      <c r="CX13" s="51">
        <f t="shared" ca="1" si="50"/>
        <v>1104.1662170420675</v>
      </c>
      <c r="CY13" s="44">
        <f t="shared" ca="1" si="51"/>
        <v>1336.8287930218289</v>
      </c>
      <c r="CZ13" s="49">
        <f t="shared" ca="1" si="19"/>
        <v>1500.6248721405573</v>
      </c>
    </row>
    <row r="14" spans="2:104" x14ac:dyDescent="0.25">
      <c r="B14" s="92">
        <v>1</v>
      </c>
      <c r="C14" s="19" t="s">
        <v>17</v>
      </c>
      <c r="D14" s="19" t="s">
        <v>75</v>
      </c>
      <c r="E14" s="42" t="s">
        <v>3</v>
      </c>
      <c r="F14" s="56">
        <f ca="1">SUMIF('NVED - 2019 - VKT 74 TLA-Region'!$B:$B,'Model - Absolute - 66 areas'!$D14,'NVED - 2019 - VKT 74 TLA-Region'!$J:$J)</f>
        <v>586.52046789548547</v>
      </c>
      <c r="G14" s="51">
        <f ca="1">OFFSET('Stats NZ - TLA Population'!$A$1,MATCH(G$10&amp;"_"&amp;$D14,'Stats NZ - TLA Population'!$D:$D,0)-1,G$2-1)</f>
        <v>62030.287907259168</v>
      </c>
      <c r="H14" s="61">
        <f ca="1">OFFSET('Stats NZ - TLA Population'!$A$1,MATCH(H$10&amp;"_"&amp;$D14,'Stats NZ - TLA Population'!$D:$D,0)-1,H$2-1)</f>
        <v>62391.338138180428</v>
      </c>
      <c r="I14" s="53">
        <f ca="1">OFFSET('Stats NZ - TLA Population'!$A$1,MATCH(I$10&amp;"_"&amp;$D14,'Stats NZ - TLA Population'!$D:$D,0)-1,I$2-1)</f>
        <v>62762.47757468943</v>
      </c>
      <c r="J14" s="49">
        <f t="shared" ca="1" si="20"/>
        <v>9400.6713976304964</v>
      </c>
      <c r="K14" s="51">
        <f ca="1">OFFSET('Stats NZ - TLA Population'!$A$1,MATCH(K$10&amp;"_"&amp;$D14,'Stats NZ - TLA Population'!$D:$D,0)-1,K$2-1)</f>
        <v>62728.343949420661</v>
      </c>
      <c r="L14" s="61">
        <f ca="1">OFFSET('Stats NZ - TLA Population'!$A$1,MATCH(L$10&amp;"_"&amp;$D14,'Stats NZ - TLA Population'!$D:$D,0)-1,L$2-1)</f>
        <v>63460.695707087834</v>
      </c>
      <c r="M14" s="53">
        <f ca="1">OFFSET('Stats NZ - TLA Population'!$A$1,MATCH(M$10&amp;"_"&amp;$D14,'Stats NZ - TLA Population'!$D:$D,0)-1,M$2-1)</f>
        <v>64217.942473319104</v>
      </c>
      <c r="N14" s="44">
        <f t="shared" ca="1" si="21"/>
        <v>570.08920806653407</v>
      </c>
      <c r="O14" s="51">
        <f ca="1">OFFSET('Stats NZ - TLA Population'!$A$1,MATCH(O$10&amp;"_"&amp;$D14,'Stats NZ - TLA Population'!$D:$D,0)-1,O$2-1)</f>
        <v>63434.255544964828</v>
      </c>
      <c r="P14" s="61">
        <f ca="1">OFFSET('Stats NZ - TLA Population'!$A$1,MATCH(P$10&amp;"_"&amp;$D14,'Stats NZ - TLA Population'!$D:$D,0)-1,P$2-1)</f>
        <v>64548.381551110069</v>
      </c>
      <c r="Q14" s="53">
        <f ca="1">OFFSET('Stats NZ - TLA Population'!$A$1,MATCH(Q$10&amp;"_"&amp;$D14,'Stats NZ - TLA Population'!$D:$D,0)-1,Q$2-1)</f>
        <v>65707.159673530914</v>
      </c>
      <c r="R14" s="170">
        <f t="shared" ca="1" si="22"/>
        <v>596.32459173153461</v>
      </c>
      <c r="S14" s="44">
        <f t="shared" ca="1" si="23"/>
        <v>586.08728824941477</v>
      </c>
      <c r="T14" s="49">
        <f t="shared" ca="1" si="5"/>
        <v>596.60877788451307</v>
      </c>
      <c r="U14" s="51">
        <f ca="1">OFFSET('Stats NZ - TLA Population'!$A$1,MATCH(U$10&amp;"_"&amp;$D14,'Stats NZ - TLA Population'!$D:$D,0)-1,U$2-1)</f>
        <v>64148.111096133347</v>
      </c>
      <c r="V14" s="61">
        <f ca="1">OFFSET('Stats NZ - TLA Population'!$A$1,MATCH(V$10&amp;"_"&amp;$D14,'Stats NZ - TLA Population'!$D:$D,0)-1,V$2-1)</f>
        <v>65654.709808079497</v>
      </c>
      <c r="W14" s="53">
        <f ca="1">OFFSET('Stats NZ - TLA Population'!$A$1,MATCH(W$10&amp;"_"&amp;$D14,'Stats NZ - TLA Population'!$D:$D,0)-1,W$2-1)</f>
        <v>67230.911892835371</v>
      </c>
      <c r="X14" s="51">
        <f t="shared" ca="1" si="24"/>
        <v>603.03531319344427</v>
      </c>
      <c r="Y14" s="44">
        <f t="shared" ca="1" si="25"/>
        <v>609.91920731561925</v>
      </c>
      <c r="Z14" s="49">
        <f t="shared" ca="1" si="6"/>
        <v>624.56181146258359</v>
      </c>
      <c r="AA14" s="51">
        <f ca="1">OFFSET('Stats NZ - TLA Population'!$A$1,MATCH(AA$10&amp;"_"&amp;$D14,'Stats NZ - TLA Population'!$D:$D,0)-1,AA$2-1)</f>
        <v>64869.999999999964</v>
      </c>
      <c r="AB14" s="61">
        <f ca="1">OFFSET('Stats NZ - TLA Population'!$A$1,MATCH(AB$10&amp;"_"&amp;$D14,'Stats NZ - TLA Population'!$D:$D,0)-1,AB$2-1)</f>
        <v>66779.999999999985</v>
      </c>
      <c r="AC14" s="53">
        <f ca="1">OFFSET('Stats NZ - TLA Population'!$A$1,MATCH(AC$10&amp;"_"&amp;$D14,'Stats NZ - TLA Population'!$D:$D,0)-1,AC$2-1)</f>
        <v>68790.000000000015</v>
      </c>
      <c r="AD14" s="51">
        <f t="shared" ca="1" si="26"/>
        <v>609.82155356428996</v>
      </c>
      <c r="AE14" s="44">
        <f t="shared" ca="1" si="27"/>
        <v>639.20098611564936</v>
      </c>
      <c r="AF14" s="49">
        <f t="shared" ca="1" si="7"/>
        <v>658.44018920179008</v>
      </c>
      <c r="AG14" s="51">
        <f ca="1">OFFSET('Stats NZ - TLA Population'!$A$1,MATCH(AG$10&amp;"_"&amp;$D14,'Stats NZ - TLA Population'!$D:$D,0)-1,AG$2-1)</f>
        <v>65300.25463413242</v>
      </c>
      <c r="AH14" s="61">
        <f ca="1">OFFSET('Stats NZ - TLA Population'!$A$1,MATCH(AH$10&amp;"_"&amp;$D14,'Stats NZ - TLA Population'!$D:$D,0)-1,AH$2-1)</f>
        <v>67561.493812452187</v>
      </c>
      <c r="AI14" s="53">
        <f ca="1">OFFSET('Stats NZ - TLA Population'!$A$1,MATCH(AI$10&amp;"_"&amp;$D14,'Stats NZ - TLA Population'!$D:$D,0)-1,AI$2-1)</f>
        <v>69952.069453441189</v>
      </c>
      <c r="AJ14" s="51">
        <f t="shared" ca="1" si="28"/>
        <v>613.86623599707684</v>
      </c>
      <c r="AK14" s="44">
        <f t="shared" ca="1" si="29"/>
        <v>650.06564525079636</v>
      </c>
      <c r="AL14" s="49">
        <f t="shared" ca="1" si="8"/>
        <v>673.06737314174961</v>
      </c>
      <c r="AM14" s="51">
        <f ca="1">OFFSET('Stats NZ - TLA Population'!$A$1,MATCH(AM$10&amp;"_"&amp;$D14,'Stats NZ - TLA Population'!$D:$D,0)-1,AM$2-1)</f>
        <v>65733.362961037958</v>
      </c>
      <c r="AN14" s="61">
        <f ca="1">OFFSET('Stats NZ - TLA Population'!$A$1,MATCH(AN$10&amp;"_"&amp;$D14,'Stats NZ - TLA Population'!$D:$D,0)-1,AN$2-1)</f>
        <v>68352.133066337454</v>
      </c>
      <c r="AO14" s="53">
        <f ca="1">OFFSET('Stats NZ - TLA Population'!$A$1,MATCH(AO$10&amp;"_"&amp;$D14,'Stats NZ - TLA Population'!$D:$D,0)-1,AO$2-1)</f>
        <v>71133.769745879632</v>
      </c>
      <c r="AP14" s="51">
        <f t="shared" ca="1" si="30"/>
        <v>617.93774505789338</v>
      </c>
      <c r="AQ14" s="44">
        <f t="shared" ca="1" si="31"/>
        <v>660.97398895224489</v>
      </c>
      <c r="AR14" s="49">
        <f t="shared" ca="1" si="9"/>
        <v>687.8727762967228</v>
      </c>
      <c r="AS14" s="51">
        <f ca="1">OFFSET('Stats NZ - TLA Population'!$A$1,MATCH(AS$10&amp;"_"&amp;$D14,'Stats NZ - TLA Population'!$D:$D,0)-1,AS$2-1)</f>
        <v>66169.343908025709</v>
      </c>
      <c r="AT14" s="61">
        <f ca="1">OFFSET('Stats NZ - TLA Population'!$A$1,MATCH(AT$10&amp;"_"&amp;$D14,'Stats NZ - TLA Population'!$D:$D,0)-1,AT$2-1)</f>
        <v>69152.024786302281</v>
      </c>
      <c r="AU14" s="53">
        <f ca="1">OFFSET('Stats NZ - TLA Population'!$A$1,MATCH(AU$10&amp;"_"&amp;$D14,'Stats NZ - TLA Population'!$D:$D,0)-1,AU$2-1)</f>
        <v>72335.432501073781</v>
      </c>
      <c r="AV14" s="51">
        <f t="shared" ca="1" si="32"/>
        <v>622.03625867615301</v>
      </c>
      <c r="AW14" s="44">
        <f t="shared" ca="1" si="33"/>
        <v>671.92569053275895</v>
      </c>
      <c r="AX14" s="49">
        <f t="shared" ca="1" si="10"/>
        <v>702.85773386200731</v>
      </c>
      <c r="AY14" s="51">
        <f ca="1">OFFSET('Stats NZ - TLA Population'!$A$1,MATCH(AY$10&amp;"_"&amp;$D14,'Stats NZ - TLA Population'!$D:$D,0)-1,AY$2-1)</f>
        <v>66608.216527941389</v>
      </c>
      <c r="AZ14" s="61">
        <f ca="1">OFFSET('Stats NZ - TLA Population'!$A$1,MATCH(AZ$10&amp;"_"&amp;$D14,'Stats NZ - TLA Population'!$D:$D,0)-1,AZ$2-1)</f>
        <v>69961.277249450461</v>
      </c>
      <c r="BA14" s="53">
        <f ca="1">OFFSET('Stats NZ - TLA Population'!$A$1,MATCH(BA$10&amp;"_"&amp;$D14,'Stats NZ - TLA Population'!$D:$D,0)-1,BA$2-1)</f>
        <v>73557.394944902175</v>
      </c>
      <c r="BB14" s="51">
        <f t="shared" ca="1" si="34"/>
        <v>626.16195596139755</v>
      </c>
      <c r="BC14" s="44">
        <f t="shared" ca="1" si="35"/>
        <v>682.92041951933936</v>
      </c>
      <c r="BD14" s="49">
        <f t="shared" ca="1" si="11"/>
        <v>718.02358375206643</v>
      </c>
      <c r="BE14" s="51">
        <f ca="1">OFFSET('Stats NZ - TLA Population'!$A$1,MATCH(BE$10&amp;"_"&amp;$D14,'Stats NZ - TLA Population'!$D:$D,0)-1,BE$2-1)</f>
        <v>67050</v>
      </c>
      <c r="BF14" s="61">
        <f ca="1">OFFSET('Stats NZ - TLA Population'!$A$1,MATCH(BF$10&amp;"_"&amp;$D14,'Stats NZ - TLA Population'!$D:$D,0)-1,BF$2-1)</f>
        <v>70780</v>
      </c>
      <c r="BG14" s="53">
        <f ca="1">OFFSET('Stats NZ - TLA Population'!$A$1,MATCH(BG$10&amp;"_"&amp;$D14,'Stats NZ - TLA Population'!$D:$D,0)-1,BG$2-1)</f>
        <v>74800.000000000015</v>
      </c>
      <c r="BH14" s="51">
        <f t="shared" ca="1" si="36"/>
        <v>630.31501721112477</v>
      </c>
      <c r="BI14" s="44">
        <f t="shared" ca="1" si="37"/>
        <v>693.95784167577699</v>
      </c>
      <c r="BJ14" s="49">
        <f t="shared" ca="1" si="12"/>
        <v>733.37166653501163</v>
      </c>
      <c r="BK14" s="51">
        <f ca="1">OFFSET('Stats NZ - TLA Population'!$A$1,MATCH(BK$10&amp;"_"&amp;$D14,'Stats NZ - TLA Population'!$D:$D,0)-1,BK$2-1)</f>
        <v>67388.563592536055</v>
      </c>
      <c r="BL14" s="61">
        <f ca="1">OFFSET('Stats NZ - TLA Population'!$A$1,MATCH(BL$10&amp;"_"&amp;$D14,'Stats NZ - TLA Population'!$D:$D,0)-1,BL$2-1)</f>
        <v>71487.705564965843</v>
      </c>
      <c r="BM14" s="53">
        <f ca="1">OFFSET('Stats NZ - TLA Population'!$A$1,MATCH(BM$10&amp;"_"&amp;$D14,'Stats NZ - TLA Population'!$D:$D,0)-1,BM$2-1)</f>
        <v>75933.143994105325</v>
      </c>
      <c r="BN14" s="51">
        <f t="shared" ca="1" si="38"/>
        <v>633.4977422917575</v>
      </c>
      <c r="BO14" s="44">
        <f t="shared" ca="1" si="39"/>
        <v>703.63971205499945</v>
      </c>
      <c r="BP14" s="49">
        <f t="shared" ca="1" si="13"/>
        <v>747.39530599269153</v>
      </c>
      <c r="BQ14" s="51">
        <f ca="1">OFFSET('Stats NZ - TLA Population'!$A$1,MATCH(BQ$10&amp;"_"&amp;$D14,'Stats NZ - TLA Population'!$D:$D,0)-1,BQ$2-1)</f>
        <v>67728.83673475431</v>
      </c>
      <c r="BR14" s="61">
        <f ca="1">OFFSET('Stats NZ - TLA Population'!$A$1,MATCH(BR$10&amp;"_"&amp;$D14,'Stats NZ - TLA Population'!$D:$D,0)-1,BR$2-1)</f>
        <v>72202.487241356997</v>
      </c>
      <c r="BS14" s="53">
        <f ca="1">OFFSET('Stats NZ - TLA Population'!$A$1,MATCH(BS$10&amp;"_"&amp;$D14,'Stats NZ - TLA Population'!$D:$D,0)-1,BS$2-1)</f>
        <v>77083.453968309259</v>
      </c>
      <c r="BT14" s="51">
        <f t="shared" ca="1" si="40"/>
        <v>636.69653828719061</v>
      </c>
      <c r="BU14" s="44">
        <f t="shared" ca="1" si="41"/>
        <v>713.34862665430967</v>
      </c>
      <c r="BV14" s="49">
        <f t="shared" ca="1" si="14"/>
        <v>761.57177026676982</v>
      </c>
      <c r="BW14" s="51">
        <f ca="1">OFFSET('Stats NZ - TLA Population'!$A$1,MATCH(BW$10&amp;"_"&amp;$D14,'Stats NZ - TLA Population'!$D:$D,0)-1,BW$2-1)</f>
        <v>68070.828058888626</v>
      </c>
      <c r="BX14" s="61">
        <f ca="1">OFFSET('Stats NZ - TLA Population'!$A$1,MATCH(BX$10&amp;"_"&amp;$D14,'Stats NZ - TLA Population'!$D:$D,0)-1,BX$2-1)</f>
        <v>72924.415780846728</v>
      </c>
      <c r="BY14" s="53">
        <f ca="1">OFFSET('Stats NZ - TLA Population'!$A$1,MATCH(BY$10&amp;"_"&amp;$D14,'Stats NZ - TLA Population'!$D:$D,0)-1,BY$2-1)</f>
        <v>78251.189969767598</v>
      </c>
      <c r="BZ14" s="51">
        <f t="shared" ca="1" si="42"/>
        <v>639.91148634621777</v>
      </c>
      <c r="CA14" s="44">
        <f t="shared" ca="1" si="43"/>
        <v>723.08423990271342</v>
      </c>
      <c r="CB14" s="49">
        <f t="shared" ca="1" si="15"/>
        <v>775.90202972367604</v>
      </c>
      <c r="CC14" s="51">
        <f ca="1">OFFSET('Stats NZ - TLA Population'!$A$1,MATCH(CC$10&amp;"_"&amp;$D14,'Stats NZ - TLA Population'!$D:$D,0)-1,CC$2-1)</f>
        <v>68414.546240760683</v>
      </c>
      <c r="CD14" s="61">
        <f ca="1">OFFSET('Stats NZ - TLA Population'!$A$1,MATCH(CD$10&amp;"_"&amp;$D14,'Stats NZ - TLA Population'!$D:$D,0)-1,CD$2-1)</f>
        <v>73653.562642530655</v>
      </c>
      <c r="CE14" s="53">
        <f ca="1">OFFSET('Stats NZ - TLA Population'!$A$1,MATCH(CE$10&amp;"_"&amp;$D14,'Stats NZ - TLA Population'!$D:$D,0)-1,CE$2-1)</f>
        <v>79436.61598508626</v>
      </c>
      <c r="CF14" s="51">
        <f t="shared" ca="1" si="44"/>
        <v>643.14266802738803</v>
      </c>
      <c r="CG14" s="44">
        <f t="shared" ca="1" si="45"/>
        <v>732.84620401432812</v>
      </c>
      <c r="CH14" s="49">
        <f t="shared" ca="1" si="16"/>
        <v>790.38705523252838</v>
      </c>
      <c r="CI14" s="51">
        <f ca="1">OFFSET('Stats NZ - TLA Population'!$A$1,MATCH(CI$10&amp;"_"&amp;$D14,'Stats NZ - TLA Population'!$D:$D,0)-1,CI$2-1)</f>
        <v>68760</v>
      </c>
      <c r="CJ14" s="61">
        <f ca="1">OFFSET('Stats NZ - TLA Population'!$A$1,MATCH(CJ$10&amp;"_"&amp;$D14,'Stats NZ - TLA Population'!$D:$D,0)-1,CJ$2-1)</f>
        <v>74389.999999999985</v>
      </c>
      <c r="CK14" s="53">
        <f ca="1">OFFSET('Stats NZ - TLA Population'!$A$1,MATCH(CK$10&amp;"_"&amp;$D14,'Stats NZ - TLA Population'!$D:$D,0)-1,CK$2-1)</f>
        <v>80640.000000000058</v>
      </c>
      <c r="CL14" s="51">
        <f t="shared" ca="1" si="46"/>
        <v>646.39016530107301</v>
      </c>
      <c r="CM14" s="44">
        <f t="shared" ca="1" si="47"/>
        <v>742.63416902268204</v>
      </c>
      <c r="CN14" s="49">
        <f t="shared" ca="1" si="17"/>
        <v>805.02781812056935</v>
      </c>
      <c r="CO14" s="51">
        <f ca="1">OFFSET('Stats NZ - TLA Population'!$A$1,MATCH(CO$10&amp;"_"&amp;$D14,'Stats NZ - TLA Population'!$D:$D,0)-1,CO$2-1)</f>
        <v>69014.114793041124</v>
      </c>
      <c r="CP14" s="61">
        <f ca="1">OFFSET('Stats NZ - TLA Population'!$A$1,MATCH(CP$10&amp;"_"&amp;$D14,'Stats NZ - TLA Population'!$D:$D,0)-1,CP$2-1)</f>
        <v>75021.197339759776</v>
      </c>
      <c r="CQ14" s="53">
        <f ca="1">OFFSET('Stats NZ - TLA Population'!$A$1,MATCH(CQ$10&amp;"_"&amp;$D14,'Stats NZ - TLA Population'!$D:$D,0)-1,CQ$2-1)</f>
        <v>81720.646067871145</v>
      </c>
      <c r="CR14" s="51">
        <f t="shared" ca="1" si="48"/>
        <v>648.77901496772949</v>
      </c>
      <c r="CS14" s="44">
        <f t="shared" ca="1" si="49"/>
        <v>751.14659073668861</v>
      </c>
      <c r="CT14" s="49">
        <f t="shared" ca="1" si="18"/>
        <v>818.22454004141252</v>
      </c>
      <c r="CU14" s="51">
        <f ca="1">OFFSET('Stats NZ - TLA Population'!$A$1,MATCH(CU$10&amp;"_"&amp;$D14,'Stats NZ - TLA Population'!$D:$D,0)-1,CU$2-1)</f>
        <v>69269.168712435407</v>
      </c>
      <c r="CV14" s="61">
        <f ca="1">OFFSET('Stats NZ - TLA Population'!$A$1,MATCH(CV$10&amp;"_"&amp;$D14,'Stats NZ - TLA Population'!$D:$D,0)-1,CV$2-1)</f>
        <v>75657.750373587565</v>
      </c>
      <c r="CW14" s="53">
        <f ca="1">OFFSET('Stats NZ - TLA Population'!$A$1,MATCH(CW$10&amp;"_"&amp;$D14,'Stats NZ - TLA Population'!$D:$D,0)-1,CW$2-1)</f>
        <v>82815.77373202212</v>
      </c>
      <c r="CX14" s="51">
        <f t="shared" ca="1" si="50"/>
        <v>651.1766930526328</v>
      </c>
      <c r="CY14" s="44">
        <f t="shared" ca="1" si="51"/>
        <v>759.6735469895691</v>
      </c>
      <c r="CZ14" s="49">
        <f t="shared" ca="1" si="19"/>
        <v>831.54669901015188</v>
      </c>
    </row>
    <row r="15" spans="2:104" x14ac:dyDescent="0.25">
      <c r="B15" s="92">
        <v>1</v>
      </c>
      <c r="C15" s="19" t="s">
        <v>19</v>
      </c>
      <c r="D15" s="19" t="s">
        <v>112</v>
      </c>
      <c r="E15" s="42" t="s">
        <v>14</v>
      </c>
      <c r="F15" s="56">
        <f ca="1">SUMIF('NVED - 2019 - VKT 74 TLA-Region'!$B:$B,'Model - Absolute - 66 areas'!$D15,'NVED - 2019 - VKT 74 TLA-Region'!$J:$J)</f>
        <v>865.39093480132885</v>
      </c>
      <c r="G15" s="51">
        <f ca="1">OFFSET('Stats NZ - TLA Population'!$A$1,MATCH(G$10&amp;"_"&amp;$D15,'Stats NZ - TLA Population'!$D:$D,0)-1,G$2-1)</f>
        <v>170419.19297619184</v>
      </c>
      <c r="H15" s="61">
        <f ca="1">OFFSET('Stats NZ - TLA Population'!$A$1,MATCH(H$10&amp;"_"&amp;$D15,'Stats NZ - TLA Population'!$D:$D,0)-1,H$2-1)</f>
        <v>171402.63176440372</v>
      </c>
      <c r="I15" s="53">
        <f ca="1">OFFSET('Stats NZ - TLA Population'!$A$1,MATCH(I$10&amp;"_"&amp;$D15,'Stats NZ - TLA Population'!$D:$D,0)-1,I$2-1)</f>
        <v>172362.17305337952</v>
      </c>
      <c r="J15" s="49">
        <f t="shared" ca="1" si="20"/>
        <v>5048.8777558026395</v>
      </c>
      <c r="K15" s="51">
        <f ca="1">OFFSET('Stats NZ - TLA Population'!$A$1,MATCH(K$10&amp;"_"&amp;$D15,'Stats NZ - TLA Population'!$D:$D,0)-1,K$2-1)</f>
        <v>172237.58352897945</v>
      </c>
      <c r="L15" s="61">
        <f ca="1">OFFSET('Stats NZ - TLA Population'!$A$1,MATCH(L$10&amp;"_"&amp;$D15,'Stats NZ - TLA Population'!$D:$D,0)-1,L$2-1)</f>
        <v>174231.18358299002</v>
      </c>
      <c r="M15" s="53">
        <f ca="1">OFFSET('Stats NZ - TLA Population'!$A$1,MATCH(M$10&amp;"_"&amp;$D15,'Stats NZ - TLA Population'!$D:$D,0)-1,M$2-1)</f>
        <v>176187.39591794062</v>
      </c>
      <c r="N15" s="44">
        <f t="shared" ca="1" si="21"/>
        <v>840.62027637362655</v>
      </c>
      <c r="O15" s="51">
        <f ca="1">OFFSET('Stats NZ - TLA Population'!$A$1,MATCH(O$10&amp;"_"&amp;$D15,'Stats NZ - TLA Population'!$D:$D,0)-1,O$2-1)</f>
        <v>174075.37649850617</v>
      </c>
      <c r="P15" s="61">
        <f ca="1">OFFSET('Stats NZ - TLA Population'!$A$1,MATCH(P$10&amp;"_"&amp;$D15,'Stats NZ - TLA Population'!$D:$D,0)-1,P$2-1)</f>
        <v>177106.41324606488</v>
      </c>
      <c r="Q15" s="53">
        <f ca="1">OFFSET('Stats NZ - TLA Population'!$A$1,MATCH(Q$10&amp;"_"&amp;$D15,'Stats NZ - TLA Population'!$D:$D,0)-1,Q$2-1)</f>
        <v>180097.51171291881</v>
      </c>
      <c r="R15" s="170">
        <f t="shared" ca="1" si="22"/>
        <v>878.88529623627733</v>
      </c>
      <c r="S15" s="44">
        <f t="shared" ca="1" si="23"/>
        <v>863.66876985173894</v>
      </c>
      <c r="T15" s="49">
        <f t="shared" ca="1" si="5"/>
        <v>878.25501936142757</v>
      </c>
      <c r="U15" s="51">
        <f ca="1">OFFSET('Stats NZ - TLA Population'!$A$1,MATCH(U$10&amp;"_"&amp;$D15,'Stats NZ - TLA Population'!$D:$D,0)-1,U$2-1)</f>
        <v>175932.77891058108</v>
      </c>
      <c r="V15" s="61">
        <f ca="1">OFFSET('Stats NZ - TLA Population'!$A$1,MATCH(V$10&amp;"_"&amp;$D15,'Stats NZ - TLA Population'!$D:$D,0)-1,V$2-1)</f>
        <v>180029.09104927987</v>
      </c>
      <c r="W15" s="53">
        <f ca="1">OFFSET('Stats NZ - TLA Population'!$A$1,MATCH(W$10&amp;"_"&amp;$D15,'Stats NZ - TLA Population'!$D:$D,0)-1,W$2-1)</f>
        <v>184094.40446177887</v>
      </c>
      <c r="X15" s="51">
        <f t="shared" ca="1" si="24"/>
        <v>888.26309395817646</v>
      </c>
      <c r="Y15" s="44">
        <f t="shared" ca="1" si="25"/>
        <v>898.22491295820203</v>
      </c>
      <c r="Z15" s="49">
        <f t="shared" ca="1" si="6"/>
        <v>918.50811143910857</v>
      </c>
      <c r="AA15" s="51">
        <f ca="1">OFFSET('Stats NZ - TLA Population'!$A$1,MATCH(AA$10&amp;"_"&amp;$D15,'Stats NZ - TLA Population'!$D:$D,0)-1,AA$2-1)</f>
        <v>177810.00000000003</v>
      </c>
      <c r="AB15" s="61">
        <f ca="1">OFFSET('Stats NZ - TLA Population'!$A$1,MATCH(AB$10&amp;"_"&amp;$D15,'Stats NZ - TLA Population'!$D:$D,0)-1,AB$2-1)</f>
        <v>183000.00000000015</v>
      </c>
      <c r="AC15" s="53">
        <f ca="1">OFFSET('Stats NZ - TLA Population'!$A$1,MATCH(AC$10&amp;"_"&amp;$D15,'Stats NZ - TLA Population'!$D:$D,0)-1,AC$2-1)</f>
        <v>188179.99999999983</v>
      </c>
      <c r="AD15" s="51">
        <f t="shared" ca="1" si="26"/>
        <v>897.74095375926743</v>
      </c>
      <c r="AE15" s="44">
        <f t="shared" ca="1" si="27"/>
        <v>940.75837840363693</v>
      </c>
      <c r="AF15" s="49">
        <f t="shared" ca="1" si="7"/>
        <v>967.38749534424085</v>
      </c>
      <c r="AG15" s="51">
        <f ca="1">OFFSET('Stats NZ - TLA Population'!$A$1,MATCH(AG$10&amp;"_"&amp;$D15,'Stats NZ - TLA Population'!$D:$D,0)-1,AG$2-1)</f>
        <v>178990.22794594226</v>
      </c>
      <c r="AH15" s="61">
        <f ca="1">OFFSET('Stats NZ - TLA Population'!$A$1,MATCH(AH$10&amp;"_"&amp;$D15,'Stats NZ - TLA Population'!$D:$D,0)-1,AH$2-1)</f>
        <v>185225.22196926904</v>
      </c>
      <c r="AI15" s="53">
        <f ca="1">OFFSET('Stats NZ - TLA Population'!$A$1,MATCH(AI$10&amp;"_"&amp;$D15,'Stats NZ - TLA Population'!$D:$D,0)-1,AI$2-1)</f>
        <v>191498.85075691048</v>
      </c>
      <c r="AJ15" s="51">
        <f t="shared" ca="1" si="28"/>
        <v>903.69978038231181</v>
      </c>
      <c r="AK15" s="44">
        <f t="shared" ca="1" si="29"/>
        <v>957.18102134777246</v>
      </c>
      <c r="AL15" s="49">
        <f t="shared" ca="1" si="8"/>
        <v>989.60100360865329</v>
      </c>
      <c r="AM15" s="51">
        <f ca="1">OFFSET('Stats NZ - TLA Population'!$A$1,MATCH(AM$10&amp;"_"&amp;$D15,'Stats NZ - TLA Population'!$D:$D,0)-1,AM$2-1)</f>
        <v>180178.28974827271</v>
      </c>
      <c r="AN15" s="61">
        <f ca="1">OFFSET('Stats NZ - TLA Population'!$A$1,MATCH(AN$10&amp;"_"&amp;$D15,'Stats NZ - TLA Population'!$D:$D,0)-1,AN$2-1)</f>
        <v>187477.50193204911</v>
      </c>
      <c r="AO15" s="53">
        <f ca="1">OFFSET('Stats NZ - TLA Population'!$A$1,MATCH(AO$10&amp;"_"&amp;$D15,'Stats NZ - TLA Population'!$D:$D,0)-1,AO$2-1)</f>
        <v>194876.23467540374</v>
      </c>
      <c r="AP15" s="51">
        <f t="shared" ca="1" si="30"/>
        <v>909.69815918861684</v>
      </c>
      <c r="AQ15" s="44">
        <f t="shared" ca="1" si="31"/>
        <v>973.68266623848604</v>
      </c>
      <c r="AR15" s="49">
        <f t="shared" ca="1" si="9"/>
        <v>1012.1087053636853</v>
      </c>
      <c r="AS15" s="51">
        <f ca="1">OFFSET('Stats NZ - TLA Population'!$A$1,MATCH(AS$10&amp;"_"&amp;$D15,'Stats NZ - TLA Population'!$D:$D,0)-1,AS$2-1)</f>
        <v>181374.23740483308</v>
      </c>
      <c r="AT15" s="61">
        <f ca="1">OFFSET('Stats NZ - TLA Population'!$A$1,MATCH(AT$10&amp;"_"&amp;$D15,'Stats NZ - TLA Population'!$D:$D,0)-1,AT$2-1)</f>
        <v>189757.16890496103</v>
      </c>
      <c r="AU15" s="53">
        <f ca="1">OFFSET('Stats NZ - TLA Population'!$A$1,MATCH(AU$10&amp;"_"&amp;$D15,'Stats NZ - TLA Population'!$D:$D,0)-1,AU$2-1)</f>
        <v>198313.18407999683</v>
      </c>
      <c r="AV15" s="51">
        <f t="shared" ca="1" si="32"/>
        <v>915.73635270892885</v>
      </c>
      <c r="AW15" s="44">
        <f t="shared" ca="1" si="33"/>
        <v>990.26292873947943</v>
      </c>
      <c r="AX15" s="49">
        <f t="shared" ca="1" si="10"/>
        <v>1034.9131767088402</v>
      </c>
      <c r="AY15" s="51">
        <f ca="1">OFFSET('Stats NZ - TLA Population'!$A$1,MATCH(AY$10&amp;"_"&amp;$D15,'Stats NZ - TLA Population'!$D:$D,0)-1,AY$2-1)</f>
        <v>182578.12325860478</v>
      </c>
      <c r="AZ15" s="61">
        <f ca="1">OFFSET('Stats NZ - TLA Population'!$A$1,MATCH(AZ$10&amp;"_"&amp;$D15,'Stats NZ - TLA Population'!$D:$D,0)-1,AZ$2-1)</f>
        <v>192064.55590536326</v>
      </c>
      <c r="BA15" s="53">
        <f ca="1">OFFSET('Stats NZ - TLA Population'!$A$1,MATCH(BA$10&amp;"_"&amp;$D15,'Stats NZ - TLA Population'!$D:$D,0)-1,BA$2-1)</f>
        <v>201810.74950187604</v>
      </c>
      <c r="BB15" s="51">
        <f t="shared" ca="1" si="34"/>
        <v>921.81462521656226</v>
      </c>
      <c r="BC15" s="44">
        <f t="shared" ca="1" si="35"/>
        <v>1006.9214181471261</v>
      </c>
      <c r="BD15" s="49">
        <f t="shared" ca="1" si="11"/>
        <v>1058.0170043758135</v>
      </c>
      <c r="BE15" s="51">
        <f ca="1">OFFSET('Stats NZ - TLA Population'!$A$1,MATCH(BE$10&amp;"_"&amp;$D15,'Stats NZ - TLA Population'!$D:$D,0)-1,BE$2-1)</f>
        <v>183790.00000000009</v>
      </c>
      <c r="BF15" s="61">
        <f ca="1">OFFSET('Stats NZ - TLA Population'!$A$1,MATCH(BF$10&amp;"_"&amp;$D15,'Stats NZ - TLA Population'!$D:$D,0)-1,BF$2-1)</f>
        <v>194399.99999999997</v>
      </c>
      <c r="BG15" s="53">
        <f ca="1">OFFSET('Stats NZ - TLA Population'!$A$1,MATCH(BG$10&amp;"_"&amp;$D15,'Stats NZ - TLA Population'!$D:$D,0)-1,BG$2-1)</f>
        <v>205370</v>
      </c>
      <c r="BH15" s="51">
        <f t="shared" ca="1" si="36"/>
        <v>927.93324273896758</v>
      </c>
      <c r="BI15" s="44">
        <f t="shared" ca="1" si="37"/>
        <v>1023.6577374102093</v>
      </c>
      <c r="BJ15" s="49">
        <f t="shared" ca="1" si="12"/>
        <v>1081.4227856581003</v>
      </c>
      <c r="BK15" s="51">
        <f ca="1">OFFSET('Stats NZ - TLA Population'!$A$1,MATCH(BK$10&amp;"_"&amp;$D15,'Stats NZ - TLA Population'!$D:$D,0)-1,BK$2-1)</f>
        <v>184824.29316625549</v>
      </c>
      <c r="BL15" s="61">
        <f ca="1">OFFSET('Stats NZ - TLA Population'!$A$1,MATCH(BL$10&amp;"_"&amp;$D15,'Stats NZ - TLA Population'!$D:$D,0)-1,BL$2-1)</f>
        <v>196559.48688245393</v>
      </c>
      <c r="BM15" s="53">
        <f ca="1">OFFSET('Stats NZ - TLA Population'!$A$1,MATCH(BM$10&amp;"_"&amp;$D15,'Stats NZ - TLA Population'!$D:$D,0)-1,BM$2-1)</f>
        <v>208683.34894699926</v>
      </c>
      <c r="BN15" s="51">
        <f t="shared" ca="1" si="38"/>
        <v>933.15526249905315</v>
      </c>
      <c r="BO15" s="44">
        <f t="shared" ca="1" si="39"/>
        <v>1039.0799794471709</v>
      </c>
      <c r="BP15" s="49">
        <f t="shared" ca="1" si="13"/>
        <v>1103.1708180256301</v>
      </c>
      <c r="BQ15" s="51">
        <f ca="1">OFFSET('Stats NZ - TLA Population'!$A$1,MATCH(BQ$10&amp;"_"&amp;$D15,'Stats NZ - TLA Population'!$D:$D,0)-1,BQ$2-1)</f>
        <v>185864.40690138726</v>
      </c>
      <c r="BR15" s="61">
        <f ca="1">OFFSET('Stats NZ - TLA Population'!$A$1,MATCH(BR$10&amp;"_"&amp;$D15,'Stats NZ - TLA Population'!$D:$D,0)-1,BR$2-1)</f>
        <v>198742.96236365009</v>
      </c>
      <c r="BS15" s="53">
        <f ca="1">OFFSET('Stats NZ - TLA Population'!$A$1,MATCH(BS$10&amp;"_"&amp;$D15,'Stats NZ - TLA Population'!$D:$D,0)-1,BS$2-1)</f>
        <v>212050.15400367661</v>
      </c>
      <c r="BT15" s="51">
        <f t="shared" ca="1" si="40"/>
        <v>938.4066695998647</v>
      </c>
      <c r="BU15" s="44">
        <f t="shared" ca="1" si="41"/>
        <v>1054.5748586924028</v>
      </c>
      <c r="BV15" s="49">
        <f t="shared" ca="1" si="14"/>
        <v>1125.1858105292586</v>
      </c>
      <c r="BW15" s="51">
        <f ca="1">OFFSET('Stats NZ - TLA Population'!$A$1,MATCH(BW$10&amp;"_"&amp;$D15,'Stats NZ - TLA Population'!$D:$D,0)-1,BW$2-1)</f>
        <v>186910.37396111977</v>
      </c>
      <c r="BX15" s="61">
        <f ca="1">OFFSET('Stats NZ - TLA Population'!$A$1,MATCH(BX$10&amp;"_"&amp;$D15,'Stats NZ - TLA Population'!$D:$D,0)-1,BX$2-1)</f>
        <v>200950.69292025678</v>
      </c>
      <c r="BY15" s="53">
        <f ca="1">OFFSET('Stats NZ - TLA Population'!$A$1,MATCH(BY$10&amp;"_"&amp;$D15,'Stats NZ - TLA Population'!$D:$D,0)-1,BY$2-1)</f>
        <v>215471.27760731452</v>
      </c>
      <c r="BZ15" s="51">
        <f t="shared" ca="1" si="42"/>
        <v>943.68762942105047</v>
      </c>
      <c r="CA15" s="44">
        <f t="shared" ca="1" si="43"/>
        <v>1070.1420486526044</v>
      </c>
      <c r="CB15" s="49">
        <f t="shared" ca="1" si="15"/>
        <v>1147.4699146023277</v>
      </c>
      <c r="CC15" s="51">
        <f ca="1">OFFSET('Stats NZ - TLA Population'!$A$1,MATCH(CC$10&amp;"_"&amp;$D15,'Stats NZ - TLA Population'!$D:$D,0)-1,CC$2-1)</f>
        <v>187962.2272855131</v>
      </c>
      <c r="CD15" s="61">
        <f ca="1">OFFSET('Stats NZ - TLA Population'!$A$1,MATCH(CD$10&amp;"_"&amp;$D15,'Stats NZ - TLA Population'!$D:$D,0)-1,CD$2-1)</f>
        <v>203182.9479890907</v>
      </c>
      <c r="CE15" s="53">
        <f ca="1">OFFSET('Stats NZ - TLA Population'!$A$1,MATCH(CE$10&amp;"_"&amp;$D15,'Stats NZ - TLA Population'!$D:$D,0)-1,CE$2-1)</f>
        <v>218947.59610937804</v>
      </c>
      <c r="CF15" s="51">
        <f t="shared" ca="1" si="44"/>
        <v>948.99830827294704</v>
      </c>
      <c r="CG15" s="44">
        <f t="shared" ca="1" si="45"/>
        <v>1085.7812176720156</v>
      </c>
      <c r="CH15" s="49">
        <f t="shared" ca="1" si="16"/>
        <v>1170.025289340547</v>
      </c>
      <c r="CI15" s="51">
        <f ca="1">OFFSET('Stats NZ - TLA Population'!$A$1,MATCH(CI$10&amp;"_"&amp;$D15,'Stats NZ - TLA Population'!$D:$D,0)-1,CI$2-1)</f>
        <v>189020.00000000012</v>
      </c>
      <c r="CJ15" s="61">
        <f ca="1">OFFSET('Stats NZ - TLA Population'!$A$1,MATCH(CJ$10&amp;"_"&amp;$D15,'Stats NZ - TLA Population'!$D:$D,0)-1,CJ$2-1)</f>
        <v>205439.99999999997</v>
      </c>
      <c r="CK15" s="53">
        <f ca="1">OFFSET('Stats NZ - TLA Population'!$A$1,MATCH(CK$10&amp;"_"&amp;$D15,'Stats NZ - TLA Population'!$D:$D,0)-1,CK$2-1)</f>
        <v>222480</v>
      </c>
      <c r="CL15" s="51">
        <f t="shared" ca="1" si="46"/>
        <v>954.33887340181559</v>
      </c>
      <c r="CM15" s="44">
        <f t="shared" ca="1" si="47"/>
        <v>1101.4920289597248</v>
      </c>
      <c r="CN15" s="49">
        <f t="shared" ca="1" si="17"/>
        <v>1192.8541014552161</v>
      </c>
      <c r="CO15" s="51">
        <f ca="1">OFFSET('Stats NZ - TLA Population'!$A$1,MATCH(CO$10&amp;"_"&amp;$D15,'Stats NZ - TLA Population'!$D:$D,0)-1,CO$2-1)</f>
        <v>189919.40007732017</v>
      </c>
      <c r="CP15" s="61">
        <f ca="1">OFFSET('Stats NZ - TLA Population'!$A$1,MATCH(CP$10&amp;"_"&amp;$D15,'Stats NZ - TLA Population'!$D:$D,0)-1,CP$2-1)</f>
        <v>207519.47462409304</v>
      </c>
      <c r="CQ15" s="53">
        <f ca="1">OFFSET('Stats NZ - TLA Population'!$A$1,MATCH(CQ$10&amp;"_"&amp;$D15,'Stats NZ - TLA Population'!$D:$D,0)-1,CQ$2-1)</f>
        <v>225801.34171970261</v>
      </c>
      <c r="CR15" s="51">
        <f t="shared" ca="1" si="48"/>
        <v>958.87983444576389</v>
      </c>
      <c r="CS15" s="44">
        <f t="shared" ca="1" si="49"/>
        <v>1115.9263999065515</v>
      </c>
      <c r="CT15" s="49">
        <f t="shared" ca="1" si="18"/>
        <v>1214.2362966934868</v>
      </c>
      <c r="CU15" s="51">
        <f ca="1">OFFSET('Stats NZ - TLA Population'!$A$1,MATCH(CU$10&amp;"_"&amp;$D15,'Stats NZ - TLA Population'!$D:$D,0)-1,CU$2-1)</f>
        <v>190823.07970441857</v>
      </c>
      <c r="CV15" s="61">
        <f ca="1">OFFSET('Stats NZ - TLA Population'!$A$1,MATCH(CV$10&amp;"_"&amp;$D15,'Stats NZ - TLA Population'!$D:$D,0)-1,CV$2-1)</f>
        <v>209619.99780110788</v>
      </c>
      <c r="CW15" s="53">
        <f ca="1">OFFSET('Stats NZ - TLA Population'!$A$1,MATCH(CW$10&amp;"_"&amp;$D15,'Stats NZ - TLA Population'!$D:$D,0)-1,CW$2-1)</f>
        <v>229172.26682136781</v>
      </c>
      <c r="CX15" s="51">
        <f t="shared" ca="1" si="50"/>
        <v>963.44240241339298</v>
      </c>
      <c r="CY15" s="44">
        <f t="shared" ca="1" si="51"/>
        <v>1130.4263590446096</v>
      </c>
      <c r="CZ15" s="49">
        <f t="shared" ca="1" si="19"/>
        <v>1235.8666820647654</v>
      </c>
    </row>
    <row r="16" spans="2:104" x14ac:dyDescent="0.25">
      <c r="B16" s="92">
        <v>1</v>
      </c>
      <c r="C16" s="19" t="s">
        <v>19</v>
      </c>
      <c r="D16" s="19" t="s">
        <v>118</v>
      </c>
      <c r="E16" s="42" t="s">
        <v>14</v>
      </c>
      <c r="F16" s="56">
        <f ca="1">SUMIF('NVED - 2019 - VKT 74 TLA-Region'!$B:$B,'Model - Absolute - 66 areas'!$D16,'NVED - 2019 - VKT 74 TLA-Region'!$J:$J)</f>
        <v>1283.3943240324027</v>
      </c>
      <c r="G16" s="51">
        <f ca="1">OFFSET('Stats NZ - TLA Population'!$A$1,MATCH(G$10&amp;"_"&amp;$D16,'Stats NZ - TLA Population'!$D:$D,0)-1,G$2-1)</f>
        <v>74530.405275948506</v>
      </c>
      <c r="H16" s="61">
        <f ca="1">OFFSET('Stats NZ - TLA Population'!$A$1,MATCH(H$10&amp;"_"&amp;$D16,'Stats NZ - TLA Population'!$D:$D,0)-1,H$2-1)</f>
        <v>74898.131731386471</v>
      </c>
      <c r="I16" s="53">
        <f ca="1">OFFSET('Stats NZ - TLA Population'!$A$1,MATCH(I$10&amp;"_"&amp;$D16,'Stats NZ - TLA Population'!$D:$D,0)-1,I$2-1)</f>
        <v>75271.528127239289</v>
      </c>
      <c r="J16" s="49">
        <f t="shared" ca="1" si="20"/>
        <v>17135.198093260173</v>
      </c>
      <c r="K16" s="51">
        <f ca="1">OFFSET('Stats NZ - TLA Population'!$A$1,MATCH(K$10&amp;"_"&amp;$D16,'Stats NZ - TLA Population'!$D:$D,0)-1,K$2-1)</f>
        <v>75544.421468749264</v>
      </c>
      <c r="L16" s="61">
        <f ca="1">OFFSET('Stats NZ - TLA Population'!$A$1,MATCH(L$10&amp;"_"&amp;$D16,'Stats NZ - TLA Population'!$D:$D,0)-1,L$2-1)</f>
        <v>76291.719527432637</v>
      </c>
      <c r="M16" s="53">
        <f ca="1">OFFSET('Stats NZ - TLA Population'!$A$1,MATCH(M$10&amp;"_"&amp;$D16,'Stats NZ - TLA Population'!$D:$D,0)-1,M$2-1)</f>
        <v>77054.303639463833</v>
      </c>
      <c r="N16" s="44">
        <f t="shared" ca="1" si="21"/>
        <v>1249.2393388432058</v>
      </c>
      <c r="O16" s="51">
        <f ca="1">OFFSET('Stats NZ - TLA Population'!$A$1,MATCH(O$10&amp;"_"&amp;$D16,'Stats NZ - TLA Population'!$D:$D,0)-1,O$2-1)</f>
        <v>76572.233760410003</v>
      </c>
      <c r="P16" s="61">
        <f ca="1">OFFSET('Stats NZ - TLA Population'!$A$1,MATCH(P$10&amp;"_"&amp;$D16,'Stats NZ - TLA Population'!$D:$D,0)-1,P$2-1)</f>
        <v>77711.237034946826</v>
      </c>
      <c r="Q16" s="53">
        <f ca="1">OFFSET('Stats NZ - TLA Population'!$A$1,MATCH(Q$10&amp;"_"&amp;$D16,'Stats NZ - TLA Population'!$D:$D,0)-1,Q$2-1)</f>
        <v>78879.303464201541</v>
      </c>
      <c r="R16" s="170">
        <f t="shared" ca="1" si="22"/>
        <v>1312.0803939280497</v>
      </c>
      <c r="S16" s="44">
        <f t="shared" ca="1" si="23"/>
        <v>1286.1482293716911</v>
      </c>
      <c r="T16" s="49">
        <f t="shared" ca="1" si="5"/>
        <v>1305.4801384635366</v>
      </c>
      <c r="U16" s="51">
        <f ca="1">OFFSET('Stats NZ - TLA Population'!$A$1,MATCH(U$10&amp;"_"&amp;$D16,'Stats NZ - TLA Population'!$D:$D,0)-1,U$2-1)</f>
        <v>77614.029852414315</v>
      </c>
      <c r="V16" s="61">
        <f ca="1">OFFSET('Stats NZ - TLA Population'!$A$1,MATCH(V$10&amp;"_"&amp;$D16,'Stats NZ - TLA Population'!$D:$D,0)-1,V$2-1)</f>
        <v>79157.166713619561</v>
      </c>
      <c r="W16" s="53">
        <f ca="1">OFFSET('Stats NZ - TLA Population'!$A$1,MATCH(W$10&amp;"_"&amp;$D16,'Stats NZ - TLA Population'!$D:$D,0)-1,W$2-1)</f>
        <v>80747.527667111237</v>
      </c>
      <c r="X16" s="51">
        <f t="shared" ca="1" si="24"/>
        <v>1329.9317763373278</v>
      </c>
      <c r="Y16" s="44">
        <f t="shared" ca="1" si="25"/>
        <v>1340.3768626863796</v>
      </c>
      <c r="Z16" s="49">
        <f t="shared" ca="1" si="6"/>
        <v>1367.3066166667393</v>
      </c>
      <c r="AA16" s="51">
        <f ca="1">OFFSET('Stats NZ - TLA Population'!$A$1,MATCH(AA$10&amp;"_"&amp;$D16,'Stats NZ - TLA Population'!$D:$D,0)-1,AA$2-1)</f>
        <v>78670.000000000058</v>
      </c>
      <c r="AB16" s="61">
        <f ca="1">OFFSET('Stats NZ - TLA Population'!$A$1,MATCH(AB$10&amp;"_"&amp;$D16,'Stats NZ - TLA Population'!$D:$D,0)-1,AB$2-1)</f>
        <v>80629.999999999985</v>
      </c>
      <c r="AC16" s="53">
        <f ca="1">OFFSET('Stats NZ - TLA Population'!$A$1,MATCH(AC$10&amp;"_"&amp;$D16,'Stats NZ - TLA Population'!$D:$D,0)-1,AC$2-1)</f>
        <v>82659.999999999942</v>
      </c>
      <c r="AD16" s="51">
        <f t="shared" ca="1" si="26"/>
        <v>1348.0260339967788</v>
      </c>
      <c r="AE16" s="44">
        <f t="shared" ca="1" si="27"/>
        <v>1406.7532876439918</v>
      </c>
      <c r="AF16" s="49">
        <f t="shared" ca="1" si="7"/>
        <v>1442.1707398815861</v>
      </c>
      <c r="AG16" s="51">
        <f ca="1">OFFSET('Stats NZ - TLA Population'!$A$1,MATCH(AG$10&amp;"_"&amp;$D16,'Stats NZ - TLA Population'!$D:$D,0)-1,AG$2-1)</f>
        <v>79498.370381252811</v>
      </c>
      <c r="AH16" s="61">
        <f ca="1">OFFSET('Stats NZ - TLA Population'!$A$1,MATCH(AH$10&amp;"_"&amp;$D16,'Stats NZ - TLA Population'!$D:$D,0)-1,AH$2-1)</f>
        <v>81844.836844729114</v>
      </c>
      <c r="AI16" s="53">
        <f ca="1">OFFSET('Stats NZ - TLA Population'!$A$1,MATCH(AI$10&amp;"_"&amp;$D16,'Stats NZ - TLA Population'!$D:$D,0)-1,AI$2-1)</f>
        <v>84270.04567317653</v>
      </c>
      <c r="AJ16" s="51">
        <f t="shared" ca="1" si="28"/>
        <v>1362.2203245741341</v>
      </c>
      <c r="AK16" s="44">
        <f t="shared" ca="1" si="29"/>
        <v>1435.4217292685935</v>
      </c>
      <c r="AL16" s="49">
        <f t="shared" ca="1" si="8"/>
        <v>1477.9558411878554</v>
      </c>
      <c r="AM16" s="51">
        <f ca="1">OFFSET('Stats NZ - TLA Population'!$A$1,MATCH(AM$10&amp;"_"&amp;$D16,'Stats NZ - TLA Population'!$D:$D,0)-1,AM$2-1)</f>
        <v>80335.463242339567</v>
      </c>
      <c r="AN16" s="61">
        <f ca="1">OFFSET('Stats NZ - TLA Population'!$A$1,MATCH(AN$10&amp;"_"&amp;$D16,'Stats NZ - TLA Population'!$D:$D,0)-1,AN$2-1)</f>
        <v>83077.977404692152</v>
      </c>
      <c r="AO16" s="53">
        <f ca="1">OFFSET('Stats NZ - TLA Population'!$A$1,MATCH(AO$10&amp;"_"&amp;$D16,'Stats NZ - TLA Population'!$D:$D,0)-1,AO$2-1)</f>
        <v>85911.451702870268</v>
      </c>
      <c r="AP16" s="51">
        <f t="shared" ca="1" si="30"/>
        <v>1376.5640765713097</v>
      </c>
      <c r="AQ16" s="44">
        <f t="shared" ca="1" si="31"/>
        <v>1464.3620632347493</v>
      </c>
      <c r="AR16" s="49">
        <f t="shared" ca="1" si="9"/>
        <v>1514.3058919005682</v>
      </c>
      <c r="AS16" s="51">
        <f ca="1">OFFSET('Stats NZ - TLA Population'!$A$1,MATCH(AS$10&amp;"_"&amp;$D16,'Stats NZ - TLA Population'!$D:$D,0)-1,AS$2-1)</f>
        <v>81181.370428232243</v>
      </c>
      <c r="AT16" s="61">
        <f ca="1">OFFSET('Stats NZ - TLA Population'!$A$1,MATCH(AT$10&amp;"_"&amp;$D16,'Stats NZ - TLA Population'!$D:$D,0)-1,AT$2-1)</f>
        <v>84329.697458478506</v>
      </c>
      <c r="AU16" s="53">
        <f ca="1">OFFSET('Stats NZ - TLA Population'!$A$1,MATCH(AU$10&amp;"_"&amp;$D16,'Stats NZ - TLA Population'!$D:$D,0)-1,AU$2-1)</f>
        <v>87584.82892390246</v>
      </c>
      <c r="AV16" s="51">
        <f t="shared" ca="1" si="32"/>
        <v>1391.058863770093</v>
      </c>
      <c r="AW16" s="44">
        <f t="shared" ca="1" si="33"/>
        <v>1493.5753764792203</v>
      </c>
      <c r="AX16" s="49">
        <f t="shared" ca="1" si="10"/>
        <v>1551.2274771090574</v>
      </c>
      <c r="AY16" s="51">
        <f ca="1">OFFSET('Stats NZ - TLA Population'!$A$1,MATCH(AY$10&amp;"_"&amp;$D16,'Stats NZ - TLA Population'!$D:$D,0)-1,AY$2-1)</f>
        <v>82036.184751001536</v>
      </c>
      <c r="AZ16" s="61">
        <f ca="1">OFFSET('Stats NZ - TLA Population'!$A$1,MATCH(AZ$10&amp;"_"&amp;$D16,'Stats NZ - TLA Population'!$D:$D,0)-1,AZ$2-1)</f>
        <v>85600.276939780975</v>
      </c>
      <c r="BA16" s="53">
        <f ca="1">OFFSET('Stats NZ - TLA Population'!$A$1,MATCH(BA$10&amp;"_"&amp;$D16,'Stats NZ - TLA Population'!$D:$D,0)-1,BA$2-1)</f>
        <v>89290.800068891971</v>
      </c>
      <c r="BB16" s="51">
        <f t="shared" ca="1" si="34"/>
        <v>1405.7062765237008</v>
      </c>
      <c r="BC16" s="44">
        <f t="shared" ca="1" si="35"/>
        <v>1523.0627479586537</v>
      </c>
      <c r="BD16" s="49">
        <f t="shared" ca="1" si="11"/>
        <v>1588.7272352637942</v>
      </c>
      <c r="BE16" s="51">
        <f ca="1">OFFSET('Stats NZ - TLA Population'!$A$1,MATCH(BE$10&amp;"_"&amp;$D16,'Stats NZ - TLA Population'!$D:$D,0)-1,BE$2-1)</f>
        <v>82900.000000000044</v>
      </c>
      <c r="BF16" s="61">
        <f ca="1">OFFSET('Stats NZ - TLA Population'!$A$1,MATCH(BF$10&amp;"_"&amp;$D16,'Stats NZ - TLA Population'!$D:$D,0)-1,BF$2-1)</f>
        <v>86890.000000000029</v>
      </c>
      <c r="BG16" s="53">
        <f ca="1">OFFSET('Stats NZ - TLA Population'!$A$1,MATCH(BG$10&amp;"_"&amp;$D16,'Stats NZ - TLA Population'!$D:$D,0)-1,BG$2-1)</f>
        <v>91030</v>
      </c>
      <c r="BH16" s="51">
        <f t="shared" ca="1" si="36"/>
        <v>1420.5079219312693</v>
      </c>
      <c r="BI16" s="44">
        <f t="shared" ca="1" si="37"/>
        <v>1552.825248530198</v>
      </c>
      <c r="BJ16" s="49">
        <f t="shared" ca="1" si="12"/>
        <v>1626.8118583692471</v>
      </c>
      <c r="BK16" s="51">
        <f ca="1">OFFSET('Stats NZ - TLA Population'!$A$1,MATCH(BK$10&amp;"_"&amp;$D16,'Stats NZ - TLA Population'!$D:$D,0)-1,BK$2-1)</f>
        <v>83671.505757276565</v>
      </c>
      <c r="BL16" s="61">
        <f ca="1">OFFSET('Stats NZ - TLA Population'!$A$1,MATCH(BL$10&amp;"_"&amp;$D16,'Stats NZ - TLA Population'!$D:$D,0)-1,BL$2-1)</f>
        <v>88061.956440531649</v>
      </c>
      <c r="BM16" s="53">
        <f ca="1">OFFSET('Stats NZ - TLA Population'!$A$1,MATCH(BM$10&amp;"_"&amp;$D16,'Stats NZ - TLA Population'!$D:$D,0)-1,BM$2-1)</f>
        <v>92640.031093484271</v>
      </c>
      <c r="BN16" s="51">
        <f t="shared" ca="1" si="38"/>
        <v>1433.7278259122929</v>
      </c>
      <c r="BO16" s="44">
        <f t="shared" ca="1" si="39"/>
        <v>1579.9290010057846</v>
      </c>
      <c r="BP16" s="49">
        <f t="shared" ca="1" si="13"/>
        <v>1662.0647291377597</v>
      </c>
      <c r="BQ16" s="51">
        <f ca="1">OFFSET('Stats NZ - TLA Population'!$A$1,MATCH(BQ$10&amp;"_"&amp;$D16,'Stats NZ - TLA Population'!$D:$D,0)-1,BQ$2-1)</f>
        <v>84450.19150410092</v>
      </c>
      <c r="BR16" s="61">
        <f ca="1">OFFSET('Stats NZ - TLA Population'!$A$1,MATCH(BR$10&amp;"_"&amp;$D16,'Stats NZ - TLA Population'!$D:$D,0)-1,BR$2-1)</f>
        <v>89249.7200153538</v>
      </c>
      <c r="BS16" s="53">
        <f ca="1">OFFSET('Stats NZ - TLA Population'!$A$1,MATCH(BS$10&amp;"_"&amp;$D16,'Stats NZ - TLA Population'!$D:$D,0)-1,BS$2-1)</f>
        <v>94278.538514794374</v>
      </c>
      <c r="BT16" s="51">
        <f t="shared" ca="1" si="40"/>
        <v>1447.0707604365266</v>
      </c>
      <c r="BU16" s="44">
        <f t="shared" ca="1" si="41"/>
        <v>1607.2624213017843</v>
      </c>
      <c r="BV16" s="49">
        <f t="shared" ca="1" si="14"/>
        <v>1697.8243972531666</v>
      </c>
      <c r="BW16" s="51">
        <f ca="1">OFFSET('Stats NZ - TLA Population'!$A$1,MATCH(BW$10&amp;"_"&amp;$D16,'Stats NZ - TLA Population'!$D:$D,0)-1,BW$2-1)</f>
        <v>85236.124060777918</v>
      </c>
      <c r="BX16" s="61">
        <f ca="1">OFFSET('Stats NZ - TLA Population'!$A$1,MATCH(BX$10&amp;"_"&amp;$D16,'Stats NZ - TLA Population'!$D:$D,0)-1,BX$2-1)</f>
        <v>90453.503928204998</v>
      </c>
      <c r="BY16" s="53">
        <f ca="1">OFFSET('Stats NZ - TLA Population'!$A$1,MATCH(BY$10&amp;"_"&amp;$D16,'Stats NZ - TLA Population'!$D:$D,0)-1,BY$2-1)</f>
        <v>95946.025919573818</v>
      </c>
      <c r="BZ16" s="51">
        <f t="shared" ca="1" si="42"/>
        <v>1460.5378704831292</v>
      </c>
      <c r="CA16" s="44">
        <f t="shared" ca="1" si="43"/>
        <v>1634.8262019777555</v>
      </c>
      <c r="CB16" s="49">
        <f t="shared" ca="1" si="15"/>
        <v>1734.0961967980325</v>
      </c>
      <c r="CC16" s="51">
        <f ca="1">OFFSET('Stats NZ - TLA Population'!$A$1,MATCH(CC$10&amp;"_"&amp;$D16,'Stats NZ - TLA Population'!$D:$D,0)-1,CC$2-1)</f>
        <v>86029.370869473103</v>
      </c>
      <c r="CD16" s="61">
        <f ca="1">OFFSET('Stats NZ - TLA Population'!$A$1,MATCH(CD$10&amp;"_"&amp;$D16,'Stats NZ - TLA Population'!$D:$D,0)-1,CD$2-1)</f>
        <v>91673.524258476755</v>
      </c>
      <c r="CE16" s="53">
        <f ca="1">OFFSET('Stats NZ - TLA Population'!$A$1,MATCH(CE$10&amp;"_"&amp;$D16,'Stats NZ - TLA Population'!$D:$D,0)-1,CE$2-1)</f>
        <v>97643.005871532077</v>
      </c>
      <c r="CF16" s="51">
        <f t="shared" ca="1" si="44"/>
        <v>1474.1303116869678</v>
      </c>
      <c r="CG16" s="44">
        <f t="shared" ca="1" si="45"/>
        <v>1662.6210279414186</v>
      </c>
      <c r="CH16" s="49">
        <f t="shared" ca="1" si="16"/>
        <v>1770.8854994565706</v>
      </c>
      <c r="CI16" s="51">
        <f ca="1">OFFSET('Stats NZ - TLA Population'!$A$1,MATCH(CI$10&amp;"_"&amp;$D16,'Stats NZ - TLA Population'!$D:$D,0)-1,CI$2-1)</f>
        <v>86830</v>
      </c>
      <c r="CJ16" s="61">
        <f ca="1">OFFSET('Stats NZ - TLA Population'!$A$1,MATCH(CJ$10&amp;"_"&amp;$D16,'Stats NZ - TLA Population'!$D:$D,0)-1,CJ$2-1)</f>
        <v>92910</v>
      </c>
      <c r="CK16" s="53">
        <f ca="1">OFFSET('Stats NZ - TLA Population'!$A$1,MATCH(CK$10&amp;"_"&amp;$D16,'Stats NZ - TLA Population'!$D:$D,0)-1,CK$2-1)</f>
        <v>99369.999999999985</v>
      </c>
      <c r="CL16" s="51">
        <f t="shared" ca="1" si="46"/>
        <v>1487.8492504377809</v>
      </c>
      <c r="CM16" s="44">
        <f t="shared" ca="1" si="47"/>
        <v>1690.6475763880735</v>
      </c>
      <c r="CN16" s="49">
        <f t="shared" ca="1" si="17"/>
        <v>1808.197714623645</v>
      </c>
      <c r="CO16" s="51">
        <f ca="1">OFFSET('Stats NZ - TLA Population'!$A$1,MATCH(CO$10&amp;"_"&amp;$D16,'Stats NZ - TLA Population'!$D:$D,0)-1,CO$2-1)</f>
        <v>87551.896236862129</v>
      </c>
      <c r="CP16" s="61">
        <f ca="1">OFFSET('Stats NZ - TLA Population'!$A$1,MATCH(CP$10&amp;"_"&amp;$D16,'Stats NZ - TLA Population'!$D:$D,0)-1,CP$2-1)</f>
        <v>94055.40816197198</v>
      </c>
      <c r="CQ16" s="53">
        <f ca="1">OFFSET('Stats NZ - TLA Population'!$A$1,MATCH(CQ$10&amp;"_"&amp;$D16,'Stats NZ - TLA Population'!$D:$D,0)-1,CQ$2-1)</f>
        <v>100971.53757783156</v>
      </c>
      <c r="CR16" s="51">
        <f t="shared" ca="1" si="48"/>
        <v>1500.2190854591925</v>
      </c>
      <c r="CS16" s="44">
        <f t="shared" ca="1" si="49"/>
        <v>1716.5432052151248</v>
      </c>
      <c r="CT16" s="49">
        <f t="shared" ca="1" si="18"/>
        <v>1842.7649205548512</v>
      </c>
      <c r="CU16" s="51">
        <f ca="1">OFFSET('Stats NZ - TLA Population'!$A$1,MATCH(CU$10&amp;"_"&amp;$D16,'Stats NZ - TLA Population'!$D:$D,0)-1,CU$2-1)</f>
        <v>88279.794249340921</v>
      </c>
      <c r="CV16" s="61">
        <f ca="1">OFFSET('Stats NZ - TLA Population'!$A$1,MATCH(CV$10&amp;"_"&amp;$D16,'Stats NZ - TLA Population'!$D:$D,0)-1,CV$2-1)</f>
        <v>95214.93708443809</v>
      </c>
      <c r="CW16" s="53">
        <f ca="1">OFFSET('Stats NZ - TLA Population'!$A$1,MATCH(CW$10&amp;"_"&amp;$D16,'Stats NZ - TLA Population'!$D:$D,0)-1,CW$2-1)</f>
        <v>102598.8869963918</v>
      </c>
      <c r="CX16" s="51">
        <f t="shared" ca="1" si="50"/>
        <v>1512.691762094707</v>
      </c>
      <c r="CY16" s="44">
        <f t="shared" ca="1" si="51"/>
        <v>1742.6449910292793</v>
      </c>
      <c r="CZ16" s="49">
        <f t="shared" ca="1" si="19"/>
        <v>1877.7876873550254</v>
      </c>
    </row>
    <row r="17" spans="2:104" x14ac:dyDescent="0.25">
      <c r="B17" s="92">
        <v>1</v>
      </c>
      <c r="C17" s="19" t="s">
        <v>19</v>
      </c>
      <c r="D17" s="19" t="s">
        <v>119</v>
      </c>
      <c r="E17" s="42" t="s">
        <v>14</v>
      </c>
      <c r="F17" s="56">
        <f ca="1">SUMIF('NVED - 2019 - VKT 74 TLA-Region'!$B:$B,'Model - Absolute - 66 areas'!$D17,'NVED - 2019 - VKT 74 TLA-Region'!$J:$J)</f>
        <v>563.70103602081019</v>
      </c>
      <c r="G17" s="51">
        <f ca="1">OFFSET('Stats NZ - TLA Population'!$A$1,MATCH(G$10&amp;"_"&amp;$D17,'Stats NZ - TLA Population'!$D:$D,0)-1,G$2-1)</f>
        <v>55547.010499781522</v>
      </c>
      <c r="H17" s="61">
        <f ca="1">OFFSET('Stats NZ - TLA Population'!$A$1,MATCH(H$10&amp;"_"&amp;$D17,'Stats NZ - TLA Population'!$D:$D,0)-1,H$2-1)</f>
        <v>55839.950067110898</v>
      </c>
      <c r="I17" s="53">
        <f ca="1">OFFSET('Stats NZ - TLA Population'!$A$1,MATCH(I$10&amp;"_"&amp;$D17,'Stats NZ - TLA Population'!$D:$D,0)-1,I$2-1)</f>
        <v>56145.297914324969</v>
      </c>
      <c r="J17" s="49">
        <f t="shared" ca="1" si="20"/>
        <v>10094.941620530277</v>
      </c>
      <c r="K17" s="51">
        <f ca="1">OFFSET('Stats NZ - TLA Population'!$A$1,MATCH(K$10&amp;"_"&amp;$D17,'Stats NZ - TLA Population'!$D:$D,0)-1,K$2-1)</f>
        <v>56099.461372051614</v>
      </c>
      <c r="L17" s="61">
        <f ca="1">OFFSET('Stats NZ - TLA Population'!$A$1,MATCH(L$10&amp;"_"&amp;$D17,'Stats NZ - TLA Population'!$D:$D,0)-1,L$2-1)</f>
        <v>56692.727699953422</v>
      </c>
      <c r="M17" s="53">
        <f ca="1">OFFSET('Stats NZ - TLA Population'!$A$1,MATCH(M$10&amp;"_"&amp;$D17,'Stats NZ - TLA Population'!$D:$D,0)-1,M$2-1)</f>
        <v>57314.445052514624</v>
      </c>
      <c r="N17" s="44">
        <f t="shared" ca="1" si="21"/>
        <v>546.9029721768444</v>
      </c>
      <c r="O17" s="51">
        <f ca="1">OFFSET('Stats NZ - TLA Population'!$A$1,MATCH(O$10&amp;"_"&amp;$D17,'Stats NZ - TLA Population'!$D:$D,0)-1,O$2-1)</f>
        <v>56657.406724826156</v>
      </c>
      <c r="P17" s="61">
        <f ca="1">OFFSET('Stats NZ - TLA Population'!$A$1,MATCH(P$10&amp;"_"&amp;$D17,'Stats NZ - TLA Population'!$D:$D,0)-1,P$2-1)</f>
        <v>57558.528798794803</v>
      </c>
      <c r="Q17" s="53">
        <f ca="1">OFFSET('Stats NZ - TLA Population'!$A$1,MATCH(Q$10&amp;"_"&amp;$D17,'Stats NZ - TLA Population'!$D:$D,0)-1,Q$2-1)</f>
        <v>58507.938041229871</v>
      </c>
      <c r="R17" s="170">
        <f t="shared" ca="1" si="22"/>
        <v>571.95321325775956</v>
      </c>
      <c r="S17" s="44">
        <f t="shared" ca="1" si="23"/>
        <v>561.21797053970045</v>
      </c>
      <c r="T17" s="49">
        <f t="shared" ca="1" si="5"/>
        <v>570.47507872802169</v>
      </c>
      <c r="U17" s="51">
        <f ca="1">OFFSET('Stats NZ - TLA Population'!$A$1,MATCH(U$10&amp;"_"&amp;$D17,'Stats NZ - TLA Population'!$D:$D,0)-1,U$2-1)</f>
        <v>57220.901204260204</v>
      </c>
      <c r="V17" s="61">
        <f ca="1">OFFSET('Stats NZ - TLA Population'!$A$1,MATCH(V$10&amp;"_"&amp;$D17,'Stats NZ - TLA Population'!$D:$D,0)-1,V$2-1)</f>
        <v>58437.552255655748</v>
      </c>
      <c r="W17" s="53">
        <f ca="1">OFFSET('Stats NZ - TLA Population'!$A$1,MATCH(W$10&amp;"_"&amp;$D17,'Stats NZ - TLA Population'!$D:$D,0)-1,W$2-1)</f>
        <v>59726.28384868578</v>
      </c>
      <c r="X17" s="51">
        <f t="shared" ca="1" si="24"/>
        <v>577.64165713113732</v>
      </c>
      <c r="Y17" s="44">
        <f t="shared" ca="1" si="25"/>
        <v>582.96620660863232</v>
      </c>
      <c r="Z17" s="49">
        <f t="shared" ca="1" si="6"/>
        <v>595.82244269529531</v>
      </c>
      <c r="AA17" s="51">
        <f ca="1">OFFSET('Stats NZ - TLA Population'!$A$1,MATCH(AA$10&amp;"_"&amp;$D17,'Stats NZ - TLA Population'!$D:$D,0)-1,AA$2-1)</f>
        <v>57790.000000000051</v>
      </c>
      <c r="AB17" s="61">
        <f ca="1">OFFSET('Stats NZ - TLA Population'!$A$1,MATCH(AB$10&amp;"_"&amp;$D17,'Stats NZ - TLA Population'!$D:$D,0)-1,AB$2-1)</f>
        <v>59330.000000000015</v>
      </c>
      <c r="AC17" s="53">
        <f ca="1">OFFSET('Stats NZ - TLA Population'!$A$1,MATCH(AC$10&amp;"_"&amp;$D17,'Stats NZ - TLA Population'!$D:$D,0)-1,AC$2-1)</f>
        <v>60969.999999999985</v>
      </c>
      <c r="AD17" s="51">
        <f t="shared" ca="1" si="26"/>
        <v>583.38667625044525</v>
      </c>
      <c r="AE17" s="44">
        <f t="shared" ca="1" si="27"/>
        <v>609.83214042941722</v>
      </c>
      <c r="AF17" s="49">
        <f t="shared" ca="1" si="7"/>
        <v>626.68912189417745</v>
      </c>
      <c r="AG17" s="51">
        <f ca="1">OFFSET('Stats NZ - TLA Population'!$A$1,MATCH(AG$10&amp;"_"&amp;$D17,'Stats NZ - TLA Population'!$D:$D,0)-1,AG$2-1)</f>
        <v>58049.656170999398</v>
      </c>
      <c r="AH17" s="61">
        <f ca="1">OFFSET('Stats NZ - TLA Population'!$A$1,MATCH(AH$10&amp;"_"&amp;$D17,'Stats NZ - TLA Population'!$D:$D,0)-1,AH$2-1)</f>
        <v>59877.790727504689</v>
      </c>
      <c r="AI17" s="53">
        <f ca="1">OFFSET('Stats NZ - TLA Population'!$A$1,MATCH(AI$10&amp;"_"&amp;$D17,'Stats NZ - TLA Population'!$D:$D,0)-1,AI$2-1)</f>
        <v>61823.752918162209</v>
      </c>
      <c r="AJ17" s="51">
        <f t="shared" ca="1" si="28"/>
        <v>586.00789013809401</v>
      </c>
      <c r="AK17" s="44">
        <f t="shared" ca="1" si="29"/>
        <v>618.68370734278744</v>
      </c>
      <c r="AL17" s="49">
        <f t="shared" ca="1" si="8"/>
        <v>638.79024580783903</v>
      </c>
      <c r="AM17" s="51">
        <f ca="1">OFFSET('Stats NZ - TLA Population'!$A$1,MATCH(AM$10&amp;"_"&amp;$D17,'Stats NZ - TLA Population'!$D:$D,0)-1,AM$2-1)</f>
        <v>58310.479002790249</v>
      </c>
      <c r="AN17" s="61">
        <f ca="1">OFFSET('Stats NZ - TLA Population'!$A$1,MATCH(AN$10&amp;"_"&amp;$D17,'Stats NZ - TLA Population'!$D:$D,0)-1,AN$2-1)</f>
        <v>60430.639177597273</v>
      </c>
      <c r="AO17" s="53">
        <f ca="1">OFFSET('Stats NZ - TLA Population'!$A$1,MATCH(AO$10&amp;"_"&amp;$D17,'Stats NZ - TLA Population'!$D:$D,0)-1,AO$2-1)</f>
        <v>62689.460798523374</v>
      </c>
      <c r="AP17" s="51">
        <f t="shared" ca="1" si="30"/>
        <v>588.64088139832415</v>
      </c>
      <c r="AQ17" s="44">
        <f t="shared" ca="1" si="31"/>
        <v>627.52990143172258</v>
      </c>
      <c r="AR17" s="49">
        <f t="shared" ca="1" si="9"/>
        <v>650.98618335132676</v>
      </c>
      <c r="AS17" s="51">
        <f ca="1">OFFSET('Stats NZ - TLA Population'!$A$1,MATCH(AS$10&amp;"_"&amp;$D17,'Stats NZ - TLA Population'!$D:$D,0)-1,AS$2-1)</f>
        <v>58572.473737294589</v>
      </c>
      <c r="AT17" s="61">
        <f ca="1">OFFSET('Stats NZ - TLA Population'!$A$1,MATCH(AT$10&amp;"_"&amp;$D17,'Stats NZ - TLA Population'!$D:$D,0)-1,AT$2-1)</f>
        <v>60988.592047960825</v>
      </c>
      <c r="AU17" s="53">
        <f ca="1">OFFSET('Stats NZ - TLA Population'!$A$1,MATCH(AU$10&amp;"_"&amp;$D17,'Stats NZ - TLA Population'!$D:$D,0)-1,AU$2-1)</f>
        <v>63567.291044459969</v>
      </c>
      <c r="AV17" s="51">
        <f t="shared" ca="1" si="32"/>
        <v>591.28570294803171</v>
      </c>
      <c r="AW17" s="44">
        <f t="shared" ca="1" si="33"/>
        <v>636.3702855455341</v>
      </c>
      <c r="AX17" s="49">
        <f t="shared" ca="1" si="10"/>
        <v>663.27707846588328</v>
      </c>
      <c r="AY17" s="51">
        <f ca="1">OFFSET('Stats NZ - TLA Population'!$A$1,MATCH(AY$10&amp;"_"&amp;$D17,'Stats NZ - TLA Population'!$D:$D,0)-1,AY$2-1)</f>
        <v>58835.645639986898</v>
      </c>
      <c r="AZ17" s="61">
        <f ca="1">OFFSET('Stats NZ - TLA Population'!$A$1,MATCH(AZ$10&amp;"_"&amp;$D17,'Stats NZ - TLA Population'!$D:$D,0)-1,AZ$2-1)</f>
        <v>61551.696467435613</v>
      </c>
      <c r="BA17" s="53">
        <f ca="1">OFFSET('Stats NZ - TLA Population'!$A$1,MATCH(BA$10&amp;"_"&amp;$D17,'Stats NZ - TLA Population'!$D:$D,0)-1,BA$2-1)</f>
        <v>64457.413403470528</v>
      </c>
      <c r="BB17" s="51">
        <f t="shared" ca="1" si="34"/>
        <v>593.94240794187454</v>
      </c>
      <c r="BC17" s="44">
        <f t="shared" ca="1" si="35"/>
        <v>645.20442288064771</v>
      </c>
      <c r="BD17" s="49">
        <f t="shared" ca="1" si="11"/>
        <v>675.66307026757715</v>
      </c>
      <c r="BE17" s="51">
        <f ca="1">OFFSET('Stats NZ - TLA Population'!$A$1,MATCH(BE$10&amp;"_"&amp;$D17,'Stats NZ - TLA Population'!$D:$D,0)-1,BE$2-1)</f>
        <v>59099.999999999993</v>
      </c>
      <c r="BF17" s="61">
        <f ca="1">OFFSET('Stats NZ - TLA Population'!$A$1,MATCH(BF$10&amp;"_"&amp;$D17,'Stats NZ - TLA Population'!$D:$D,0)-1,BF$2-1)</f>
        <v>62119.999999999985</v>
      </c>
      <c r="BG17" s="53">
        <f ca="1">OFFSET('Stats NZ - TLA Population'!$A$1,MATCH(BG$10&amp;"_"&amp;$D17,'Stats NZ - TLA Population'!$D:$D,0)-1,BG$2-1)</f>
        <v>65359.999999999985</v>
      </c>
      <c r="BH17" s="51">
        <f t="shared" ca="1" si="36"/>
        <v>596.61104977333923</v>
      </c>
      <c r="BI17" s="44">
        <f t="shared" ca="1" si="37"/>
        <v>654.03187702282924</v>
      </c>
      <c r="BJ17" s="49">
        <f t="shared" ca="1" si="12"/>
        <v>688.14429301693679</v>
      </c>
      <c r="BK17" s="51">
        <f ca="1">OFFSET('Stats NZ - TLA Population'!$A$1,MATCH(BK$10&amp;"_"&amp;$D17,'Stats NZ - TLA Population'!$D:$D,0)-1,BK$2-1)</f>
        <v>59298.65994390921</v>
      </c>
      <c r="BL17" s="61">
        <f ca="1">OFFSET('Stats NZ - TLA Population'!$A$1,MATCH(BL$10&amp;"_"&amp;$D17,'Stats NZ - TLA Population'!$D:$D,0)-1,BL$2-1)</f>
        <v>62616.015338694007</v>
      </c>
      <c r="BM17" s="53">
        <f ca="1">OFFSET('Stats NZ - TLA Population'!$A$1,MATCH(BM$10&amp;"_"&amp;$D17,'Stats NZ - TLA Population'!$D:$D,0)-1,BM$2-1)</f>
        <v>66173.496200165799</v>
      </c>
      <c r="BN17" s="51">
        <f t="shared" ca="1" si="38"/>
        <v>598.61651030944063</v>
      </c>
      <c r="BO17" s="44">
        <f t="shared" ca="1" si="39"/>
        <v>661.83442140966042</v>
      </c>
      <c r="BP17" s="49">
        <f t="shared" ca="1" si="13"/>
        <v>699.43603618652992</v>
      </c>
      <c r="BQ17" s="51">
        <f ca="1">OFFSET('Stats NZ - TLA Population'!$A$1,MATCH(BQ$10&amp;"_"&amp;$D17,'Stats NZ - TLA Population'!$D:$D,0)-1,BQ$2-1)</f>
        <v>59497.98766740071</v>
      </c>
      <c r="BR17" s="61">
        <f ca="1">OFFSET('Stats NZ - TLA Population'!$A$1,MATCH(BR$10&amp;"_"&amp;$D17,'Stats NZ - TLA Population'!$D:$D,0)-1,BR$2-1)</f>
        <v>63115.991257172616</v>
      </c>
      <c r="BS17" s="53">
        <f ca="1">OFFSET('Stats NZ - TLA Population'!$A$1,MATCH(BS$10&amp;"_"&amp;$D17,'Stats NZ - TLA Population'!$D:$D,0)-1,BS$2-1)</f>
        <v>66997.117493166428</v>
      </c>
      <c r="BT17" s="51">
        <f t="shared" ca="1" si="40"/>
        <v>600.62871204144062</v>
      </c>
      <c r="BU17" s="44">
        <f t="shared" ca="1" si="41"/>
        <v>669.62863668174464</v>
      </c>
      <c r="BV17" s="49">
        <f t="shared" ca="1" si="14"/>
        <v>710.80541642380308</v>
      </c>
      <c r="BW17" s="51">
        <f ca="1">OFFSET('Stats NZ - TLA Population'!$A$1,MATCH(BW$10&amp;"_"&amp;$D17,'Stats NZ - TLA Population'!$D:$D,0)-1,BW$2-1)</f>
        <v>59697.985415162417</v>
      </c>
      <c r="BX17" s="61">
        <f ca="1">OFFSET('Stats NZ - TLA Population'!$A$1,MATCH(BX$10&amp;"_"&amp;$D17,'Stats NZ - TLA Population'!$D:$D,0)-1,BX$2-1)</f>
        <v>63619.959379845415</v>
      </c>
      <c r="BY17" s="53">
        <f ca="1">OFFSET('Stats NZ - TLA Population'!$A$1,MATCH(BY$10&amp;"_"&amp;$D17,'Stats NZ - TLA Population'!$D:$D,0)-1,BY$2-1)</f>
        <v>67830.989899879292</v>
      </c>
      <c r="BZ17" s="51">
        <f t="shared" ca="1" si="42"/>
        <v>602.64767762933252</v>
      </c>
      <c r="CA17" s="44">
        <f t="shared" ca="1" si="43"/>
        <v>677.41415066912487</v>
      </c>
      <c r="CB17" s="49">
        <f t="shared" ca="1" si="15"/>
        <v>722.25246384909519</v>
      </c>
      <c r="CC17" s="51">
        <f ca="1">OFFSET('Stats NZ - TLA Population'!$A$1,MATCH(CC$10&amp;"_"&amp;$D17,'Stats NZ - TLA Population'!$D:$D,0)-1,CC$2-1)</f>
        <v>59898.65543942753</v>
      </c>
      <c r="CD17" s="61">
        <f ca="1">OFFSET('Stats NZ - TLA Population'!$A$1,MATCH(CD$10&amp;"_"&amp;$D17,'Stats NZ - TLA Population'!$D:$D,0)-1,CD$2-1)</f>
        <v>64127.95158363635</v>
      </c>
      <c r="CE17" s="53">
        <f ca="1">OFFSET('Stats NZ - TLA Population'!$A$1,MATCH(CE$10&amp;"_"&amp;$D17,'Stats NZ - TLA Population'!$D:$D,0)-1,CE$2-1)</f>
        <v>68675.241009687059</v>
      </c>
      <c r="CF17" s="51">
        <f t="shared" ca="1" si="44"/>
        <v>604.67342980927924</v>
      </c>
      <c r="CG17" s="44">
        <f t="shared" ca="1" si="45"/>
        <v>685.19059204025029</v>
      </c>
      <c r="CH17" s="49">
        <f t="shared" ca="1" si="16"/>
        <v>733.77720454026837</v>
      </c>
      <c r="CI17" s="51">
        <f ca="1">OFFSET('Stats NZ - TLA Population'!$A$1,MATCH(CI$10&amp;"_"&amp;$D17,'Stats NZ - TLA Population'!$D:$D,0)-1,CI$2-1)</f>
        <v>60100.000000000007</v>
      </c>
      <c r="CJ17" s="61">
        <f ca="1">OFFSET('Stats NZ - TLA Population'!$A$1,MATCH(CJ$10&amp;"_"&amp;$D17,'Stats NZ - TLA Population'!$D:$D,0)-1,CJ$2-1)</f>
        <v>64640</v>
      </c>
      <c r="CK17" s="53">
        <f ca="1">OFFSET('Stats NZ - TLA Population'!$A$1,MATCH(CK$10&amp;"_"&amp;$D17,'Stats NZ - TLA Population'!$D:$D,0)-1,CK$2-1)</f>
        <v>69529.999999999956</v>
      </c>
      <c r="CL17" s="51">
        <f t="shared" ca="1" si="46"/>
        <v>606.70599139386979</v>
      </c>
      <c r="CM17" s="44">
        <f t="shared" ca="1" si="47"/>
        <v>692.95759034044477</v>
      </c>
      <c r="CN17" s="49">
        <f t="shared" ca="1" si="17"/>
        <v>745.37966052554293</v>
      </c>
      <c r="CO17" s="51">
        <f ca="1">OFFSET('Stats NZ - TLA Population'!$A$1,MATCH(CO$10&amp;"_"&amp;$D17,'Stats NZ - TLA Population'!$D:$D,0)-1,CO$2-1)</f>
        <v>60223.49146391527</v>
      </c>
      <c r="CP17" s="61">
        <f ca="1">OFFSET('Stats NZ - TLA Population'!$A$1,MATCH(CP$10&amp;"_"&amp;$D17,'Stats NZ - TLA Population'!$D:$D,0)-1,CP$2-1)</f>
        <v>65083.862277147018</v>
      </c>
      <c r="CQ17" s="53">
        <f ca="1">OFFSET('Stats NZ - TLA Population'!$A$1,MATCH(CQ$10&amp;"_"&amp;$D17,'Stats NZ - TLA Population'!$D:$D,0)-1,CQ$2-1)</f>
        <v>70321.761386670638</v>
      </c>
      <c r="CR17" s="51">
        <f t="shared" ca="1" si="48"/>
        <v>607.95263051272809</v>
      </c>
      <c r="CS17" s="44">
        <f t="shared" ca="1" si="49"/>
        <v>699.7758754896156</v>
      </c>
      <c r="CT17" s="49">
        <f t="shared" ca="1" si="18"/>
        <v>756.09329899292538</v>
      </c>
      <c r="CU17" s="51">
        <f ca="1">OFFSET('Stats NZ - TLA Population'!$A$1,MATCH(CU$10&amp;"_"&amp;$D17,'Stats NZ - TLA Population'!$D:$D,0)-1,CU$2-1)</f>
        <v>60347.236673948013</v>
      </c>
      <c r="CV17" s="61">
        <f ca="1">OFFSET('Stats NZ - TLA Population'!$A$1,MATCH(CV$10&amp;"_"&amp;$D17,'Stats NZ - TLA Population'!$D:$D,0)-1,CV$2-1)</f>
        <v>65530.772415077969</v>
      </c>
      <c r="CW17" s="53">
        <f ca="1">OFFSET('Stats NZ - TLA Population'!$A$1,MATCH(CW$10&amp;"_"&amp;$D17,'Stats NZ - TLA Population'!$D:$D,0)-1,CW$2-1)</f>
        <v>71122.538825310519</v>
      </c>
      <c r="CX17" s="51">
        <f t="shared" ca="1" si="50"/>
        <v>609.20183118382897</v>
      </c>
      <c r="CY17" s="44">
        <f t="shared" ca="1" si="51"/>
        <v>706.58401276027701</v>
      </c>
      <c r="CZ17" s="49">
        <f t="shared" ca="1" si="19"/>
        <v>766.87710260109122</v>
      </c>
    </row>
    <row r="18" spans="2:104" x14ac:dyDescent="0.25">
      <c r="B18" s="92">
        <v>1</v>
      </c>
      <c r="C18" s="19" t="s">
        <v>20</v>
      </c>
      <c r="D18" s="19" t="s">
        <v>64</v>
      </c>
      <c r="E18" s="42" t="s">
        <v>2</v>
      </c>
      <c r="F18" s="56">
        <f ca="1">SUMIF('NVED - 2019 - VKT 74 TLA-Region'!$B:$B,'Model - Absolute - 66 areas'!$D18,'NVED - 2019 - VKT 74 TLA-Region'!$J:$J)</f>
        <v>917.9567678610922</v>
      </c>
      <c r="G18" s="51">
        <f ca="1">OFFSET('Stats NZ - TLA Population'!$A$1,MATCH(G$10&amp;"_"&amp;$D18,'Stats NZ - TLA Population'!$D:$D,0)-1,G$2-1)</f>
        <v>143923.13931007704</v>
      </c>
      <c r="H18" s="61">
        <f ca="1">OFFSET('Stats NZ - TLA Population'!$A$1,MATCH(H$10&amp;"_"&amp;$D18,'Stats NZ - TLA Population'!$D:$D,0)-1,H$2-1)</f>
        <v>144946.48594567453</v>
      </c>
      <c r="I18" s="53">
        <f ca="1">OFFSET('Stats NZ - TLA Population'!$A$1,MATCH(I$10&amp;"_"&amp;$D18,'Stats NZ - TLA Population'!$D:$D,0)-1,I$2-1)</f>
        <v>145968.68434838875</v>
      </c>
      <c r="J18" s="49">
        <f t="shared" ca="1" si="20"/>
        <v>6333.0736297059266</v>
      </c>
      <c r="K18" s="51">
        <f ca="1">OFFSET('Stats NZ - TLA Population'!$A$1,MATCH(K$10&amp;"_"&amp;$D18,'Stats NZ - TLA Population'!$D:$D,0)-1,K$2-1)</f>
        <v>145759.41192645024</v>
      </c>
      <c r="L18" s="61">
        <f ca="1">OFFSET('Stats NZ - TLA Population'!$A$1,MATCH(L$10&amp;"_"&amp;$D18,'Stats NZ - TLA Population'!$D:$D,0)-1,L$2-1)</f>
        <v>147839.58755893059</v>
      </c>
      <c r="M18" s="53">
        <f ca="1">OFFSET('Stats NZ - TLA Population'!$A$1,MATCH(M$10&amp;"_"&amp;$D18,'Stats NZ - TLA Population'!$D:$D,0)-1,M$2-1)</f>
        <v>149932.14277953381</v>
      </c>
      <c r="N18" s="44">
        <f t="shared" ca="1" si="21"/>
        <v>894.71434065052665</v>
      </c>
      <c r="O18" s="51">
        <f ca="1">OFFSET('Stats NZ - TLA Population'!$A$1,MATCH(O$10&amp;"_"&amp;$D18,'Stats NZ - TLA Population'!$D:$D,0)-1,O$2-1)</f>
        <v>147619.11300010839</v>
      </c>
      <c r="P18" s="61">
        <f ca="1">OFFSET('Stats NZ - TLA Population'!$A$1,MATCH(P$10&amp;"_"&amp;$D18,'Stats NZ - TLA Population'!$D:$D,0)-1,P$2-1)</f>
        <v>150790.43487667901</v>
      </c>
      <c r="Q18" s="53">
        <f ca="1">OFFSET('Stats NZ - TLA Population'!$A$1,MATCH(Q$10&amp;"_"&amp;$D18,'Stats NZ - TLA Population'!$D:$D,0)-1,Q$2-1)</f>
        <v>154003.22020310551</v>
      </c>
      <c r="R18" s="170">
        <f t="shared" ca="1" si="22"/>
        <v>934.88271178156583</v>
      </c>
      <c r="S18" s="44">
        <f t="shared" ca="1" si="23"/>
        <v>922.37262134352068</v>
      </c>
      <c r="T18" s="49">
        <f t="shared" ca="1" si="5"/>
        <v>942.0249635214152</v>
      </c>
      <c r="U18" s="51">
        <f ca="1">OFFSET('Stats NZ - TLA Population'!$A$1,MATCH(U$10&amp;"_"&amp;$D18,'Stats NZ - TLA Population'!$D:$D,0)-1,U$2-1)</f>
        <v>149502.54144778417</v>
      </c>
      <c r="V18" s="61">
        <f ca="1">OFFSET('Stats NZ - TLA Population'!$A$1,MATCH(V$10&amp;"_"&amp;$D18,'Stats NZ - TLA Population'!$D:$D,0)-1,V$2-1)</f>
        <v>153800.18049113158</v>
      </c>
      <c r="W18" s="53">
        <f ca="1">OFFSET('Stats NZ - TLA Population'!$A$1,MATCH(W$10&amp;"_"&amp;$D18,'Stats NZ - TLA Population'!$D:$D,0)-1,W$2-1)</f>
        <v>158184.83877603625</v>
      </c>
      <c r="X18" s="51">
        <f t="shared" ca="1" si="24"/>
        <v>946.81060281697921</v>
      </c>
      <c r="Y18" s="44">
        <f t="shared" ca="1" si="25"/>
        <v>962.54032795100989</v>
      </c>
      <c r="Z18" s="49">
        <f t="shared" ca="1" si="6"/>
        <v>989.98119577072362</v>
      </c>
      <c r="AA18" s="51">
        <f ca="1">OFFSET('Stats NZ - TLA Population'!$A$1,MATCH(AA$10&amp;"_"&amp;$D18,'Stats NZ - TLA Population'!$D:$D,0)-1,AA$2-1)</f>
        <v>151410.00000000006</v>
      </c>
      <c r="AB18" s="61">
        <f ca="1">OFFSET('Stats NZ - TLA Population'!$A$1,MATCH(AB$10&amp;"_"&amp;$D18,'Stats NZ - TLA Population'!$D:$D,0)-1,AB$2-1)</f>
        <v>156870.00000000006</v>
      </c>
      <c r="AC18" s="53">
        <f ca="1">OFFSET('Stats NZ - TLA Population'!$A$1,MATCH(AC$10&amp;"_"&amp;$D18,'Stats NZ - TLA Population'!$D:$D,0)-1,AC$2-1)</f>
        <v>162480</v>
      </c>
      <c r="AD18" s="51">
        <f t="shared" ca="1" si="26"/>
        <v>958.89067827377471</v>
      </c>
      <c r="AE18" s="44">
        <f t="shared" ca="1" si="27"/>
        <v>1011.5482039245102</v>
      </c>
      <c r="AF18" s="49">
        <f t="shared" ca="1" si="7"/>
        <v>1047.7232879049811</v>
      </c>
      <c r="AG18" s="51">
        <f ca="1">OFFSET('Stats NZ - TLA Population'!$A$1,MATCH(AG$10&amp;"_"&amp;$D18,'Stats NZ - TLA Population'!$D:$D,0)-1,AG$2-1)</f>
        <v>152375.60506713073</v>
      </c>
      <c r="AH18" s="61">
        <f ca="1">OFFSET('Stats NZ - TLA Population'!$A$1,MATCH(AH$10&amp;"_"&amp;$D18,'Stats NZ - TLA Population'!$D:$D,0)-1,AH$2-1)</f>
        <v>158710.31145201868</v>
      </c>
      <c r="AI18" s="53">
        <f ca="1">OFFSET('Stats NZ - TLA Population'!$A$1,MATCH(AI$10&amp;"_"&amp;$D18,'Stats NZ - TLA Population'!$D:$D,0)-1,AI$2-1)</f>
        <v>165289.16875811611</v>
      </c>
      <c r="AJ18" s="51">
        <f t="shared" ca="1" si="28"/>
        <v>965.00592626113041</v>
      </c>
      <c r="AK18" s="44">
        <f t="shared" ca="1" si="29"/>
        <v>1028.7711591645502</v>
      </c>
      <c r="AL18" s="49">
        <f t="shared" ca="1" si="8"/>
        <v>1071.4157648921255</v>
      </c>
      <c r="AM18" s="51">
        <f ca="1">OFFSET('Stats NZ - TLA Population'!$A$1,MATCH(AM$10&amp;"_"&amp;$D18,'Stats NZ - TLA Population'!$D:$D,0)-1,AM$2-1)</f>
        <v>153347.36820272243</v>
      </c>
      <c r="AN18" s="61">
        <f ca="1">OFFSET('Stats NZ - TLA Population'!$A$1,MATCH(AN$10&amp;"_"&amp;$D18,'Stats NZ - TLA Population'!$D:$D,0)-1,AN$2-1)</f>
        <v>160572.2124128053</v>
      </c>
      <c r="AO18" s="53">
        <f ca="1">OFFSET('Stats NZ - TLA Population'!$A$1,MATCH(AO$10&amp;"_"&amp;$D18,'Stats NZ - TLA Population'!$D:$D,0)-1,AO$2-1)</f>
        <v>168146.90613459493</v>
      </c>
      <c r="AP18" s="51">
        <f t="shared" ca="1" si="30"/>
        <v>971.16017374946659</v>
      </c>
      <c r="AQ18" s="44">
        <f t="shared" ca="1" si="31"/>
        <v>1046.0642342151755</v>
      </c>
      <c r="AR18" s="49">
        <f t="shared" ca="1" si="9"/>
        <v>1095.4103574854209</v>
      </c>
      <c r="AS18" s="51">
        <f ca="1">OFFSET('Stats NZ - TLA Population'!$A$1,MATCH(AS$10&amp;"_"&amp;$D18,'Stats NZ - TLA Population'!$D:$D,0)-1,AS$2-1)</f>
        <v>154325.32867936007</v>
      </c>
      <c r="AT18" s="61">
        <f ca="1">OFFSET('Stats NZ - TLA Population'!$A$1,MATCH(AT$10&amp;"_"&amp;$D18,'Stats NZ - TLA Population'!$D:$D,0)-1,AT$2-1)</f>
        <v>162455.95615844984</v>
      </c>
      <c r="AU18" s="53">
        <f ca="1">OFFSET('Stats NZ - TLA Population'!$A$1,MATCH(AU$10&amp;"_"&amp;$D18,'Stats NZ - TLA Population'!$D:$D,0)-1,AU$2-1)</f>
        <v>171054.05184783463</v>
      </c>
      <c r="AV18" s="51">
        <f t="shared" ca="1" si="32"/>
        <v>977.35366945495502</v>
      </c>
      <c r="AW18" s="44">
        <f t="shared" ca="1" si="33"/>
        <v>1063.4269180161027</v>
      </c>
      <c r="AX18" s="49">
        <f t="shared" ca="1" si="10"/>
        <v>1119.7095352619242</v>
      </c>
      <c r="AY18" s="51">
        <f ca="1">OFFSET('Stats NZ - TLA Population'!$A$1,MATCH(AY$10&amp;"_"&amp;$D18,'Stats NZ - TLA Population'!$D:$D,0)-1,AY$2-1)</f>
        <v>155309.52602008666</v>
      </c>
      <c r="AZ18" s="61">
        <f ca="1">OFFSET('Stats NZ - TLA Population'!$A$1,MATCH(AZ$10&amp;"_"&amp;$D18,'Stats NZ - TLA Population'!$D:$D,0)-1,AZ$2-1)</f>
        <v>164361.79893633624</v>
      </c>
      <c r="BA18" s="53">
        <f ca="1">OFFSET('Stats NZ - TLA Population'!$A$1,MATCH(BA$10&amp;"_"&amp;$D18,'Stats NZ - TLA Population'!$D:$D,0)-1,BA$2-1)</f>
        <v>174011.46013439365</v>
      </c>
      <c r="BB18" s="51">
        <f t="shared" ca="1" si="34"/>
        <v>983.58666367993726</v>
      </c>
      <c r="BC18" s="44">
        <f t="shared" ca="1" si="35"/>
        <v>1080.8586934565196</v>
      </c>
      <c r="BD18" s="49">
        <f t="shared" ca="1" si="11"/>
        <v>1144.3157757124172</v>
      </c>
      <c r="BE18" s="51">
        <f ca="1">OFFSET('Stats NZ - TLA Population'!$A$1,MATCH(BE$10&amp;"_"&amp;$D18,'Stats NZ - TLA Population'!$D:$D,0)-1,BE$2-1)</f>
        <v>156299.99999999991</v>
      </c>
      <c r="BF18" s="61">
        <f ca="1">OFFSET('Stats NZ - TLA Population'!$A$1,MATCH(BF$10&amp;"_"&amp;$D18,'Stats NZ - TLA Population'!$D:$D,0)-1,BF$2-1)</f>
        <v>166289.99999999997</v>
      </c>
      <c r="BG18" s="53">
        <f ca="1">OFFSET('Stats NZ - TLA Population'!$A$1,MATCH(BG$10&amp;"_"&amp;$D18,'Stats NZ - TLA Population'!$D:$D,0)-1,BG$2-1)</f>
        <v>177019.99999999991</v>
      </c>
      <c r="BH18" s="51">
        <f t="shared" ca="1" si="36"/>
        <v>989.85940832303572</v>
      </c>
      <c r="BI18" s="44">
        <f t="shared" ca="1" si="37"/>
        <v>1098.3590374099199</v>
      </c>
      <c r="BJ18" s="49">
        <f t="shared" ca="1" si="12"/>
        <v>1169.2315641488001</v>
      </c>
      <c r="BK18" s="51">
        <f ca="1">OFFSET('Stats NZ - TLA Population'!$A$1,MATCH(BK$10&amp;"_"&amp;$D18,'Stats NZ - TLA Population'!$D:$D,0)-1,BK$2-1)</f>
        <v>157080.17255304789</v>
      </c>
      <c r="BL18" s="61">
        <f ca="1">OFFSET('Stats NZ - TLA Population'!$A$1,MATCH(BL$10&amp;"_"&amp;$D18,'Stats NZ - TLA Population'!$D:$D,0)-1,BL$2-1)</f>
        <v>167996.60930051605</v>
      </c>
      <c r="BM18" s="53">
        <f ca="1">OFFSET('Stats NZ - TLA Population'!$A$1,MATCH(BM$10&amp;"_"&amp;$D18,'Stats NZ - TLA Population'!$D:$D,0)-1,BM$2-1)</f>
        <v>179763.62498030363</v>
      </c>
      <c r="BN18" s="51">
        <f t="shared" ca="1" si="38"/>
        <v>994.80029854536429</v>
      </c>
      <c r="BO18" s="44">
        <f t="shared" ca="1" si="39"/>
        <v>1113.9742841949337</v>
      </c>
      <c r="BP18" s="49">
        <f t="shared" ca="1" si="13"/>
        <v>1192.0005784373002</v>
      </c>
      <c r="BQ18" s="51">
        <f ca="1">OFFSET('Stats NZ - TLA Population'!$A$1,MATCH(BQ$10&amp;"_"&amp;$D18,'Stats NZ - TLA Population'!$D:$D,0)-1,BQ$2-1)</f>
        <v>157864.23934290017</v>
      </c>
      <c r="BR18" s="61">
        <f ca="1">OFFSET('Stats NZ - TLA Population'!$A$1,MATCH(BR$10&amp;"_"&amp;$D18,'Stats NZ - TLA Population'!$D:$D,0)-1,BR$2-1)</f>
        <v>169720.73327602525</v>
      </c>
      <c r="BS18" s="53">
        <f ca="1">OFFSET('Stats NZ - TLA Population'!$A$1,MATCH(BS$10&amp;"_"&amp;$D18,'Stats NZ - TLA Population'!$D:$D,0)-1,BS$2-1)</f>
        <v>182549.77328019004</v>
      </c>
      <c r="BT18" s="51">
        <f t="shared" ca="1" si="40"/>
        <v>999.76585125610586</v>
      </c>
      <c r="BU18" s="44">
        <f t="shared" ca="1" si="41"/>
        <v>1129.6404512802192</v>
      </c>
      <c r="BV18" s="49">
        <f t="shared" ca="1" si="14"/>
        <v>1215.0289731187813</v>
      </c>
      <c r="BW18" s="51">
        <f ca="1">OFFSET('Stats NZ - TLA Population'!$A$1,MATCH(BW$10&amp;"_"&amp;$D18,'Stats NZ - TLA Population'!$D:$D,0)-1,BW$2-1)</f>
        <v>158652.2198076674</v>
      </c>
      <c r="BX18" s="61">
        <f ca="1">OFFSET('Stats NZ - TLA Population'!$A$1,MATCH(BX$10&amp;"_"&amp;$D18,'Stats NZ - TLA Population'!$D:$D,0)-1,BX$2-1)</f>
        <v>171462.55167700708</v>
      </c>
      <c r="BY18" s="53">
        <f ca="1">OFFSET('Stats NZ - TLA Population'!$A$1,MATCH(BY$10&amp;"_"&amp;$D18,'Stats NZ - TLA Population'!$D:$D,0)-1,BY$2-1)</f>
        <v>185379.10396666778</v>
      </c>
      <c r="BZ18" s="51">
        <f t="shared" ca="1" si="42"/>
        <v>1004.7561895582467</v>
      </c>
      <c r="CA18" s="44">
        <f t="shared" ca="1" si="43"/>
        <v>1145.3570280573667</v>
      </c>
      <c r="CB18" s="49">
        <f t="shared" ca="1" si="15"/>
        <v>1238.3185570641006</v>
      </c>
      <c r="CC18" s="51">
        <f ca="1">OFFSET('Stats NZ - TLA Population'!$A$1,MATCH(CC$10&amp;"_"&amp;$D18,'Stats NZ - TLA Population'!$D:$D,0)-1,CC$2-1)</f>
        <v>159444.13348248543</v>
      </c>
      <c r="CD18" s="61">
        <f ca="1">OFFSET('Stats NZ - TLA Population'!$A$1,MATCH(CD$10&amp;"_"&amp;$D18,'Stats NZ - TLA Population'!$D:$D,0)-1,CD$2-1)</f>
        <v>173222.24609869326</v>
      </c>
      <c r="CE18" s="53">
        <f ca="1">OFFSET('Stats NZ - TLA Population'!$A$1,MATCH(CE$10&amp;"_"&amp;$D18,'Stats NZ - TLA Population'!$D:$D,0)-1,CE$2-1)</f>
        <v>188252.28632159522</v>
      </c>
      <c r="CF18" s="51">
        <f t="shared" ca="1" si="44"/>
        <v>1009.7714371692402</v>
      </c>
      <c r="CG18" s="44">
        <f t="shared" ca="1" si="45"/>
        <v>1161.1234998546638</v>
      </c>
      <c r="CH18" s="49">
        <f t="shared" ca="1" si="16"/>
        <v>1261.8711422598385</v>
      </c>
      <c r="CI18" s="51">
        <f ca="1">OFFSET('Stats NZ - TLA Population'!$A$1,MATCH(CI$10&amp;"_"&amp;$D18,'Stats NZ - TLA Population'!$D:$D,0)-1,CI$2-1)</f>
        <v>160240.00000000009</v>
      </c>
      <c r="CJ18" s="61">
        <f ca="1">OFFSET('Stats NZ - TLA Population'!$A$1,MATCH(CJ$10&amp;"_"&amp;$D18,'Stats NZ - TLA Population'!$D:$D,0)-1,CJ$2-1)</f>
        <v>175000.00000000009</v>
      </c>
      <c r="CK18" s="53">
        <f ca="1">OFFSET('Stats NZ - TLA Population'!$A$1,MATCH(CK$10&amp;"_"&amp;$D18,'Stats NZ - TLA Population'!$D:$D,0)-1,CK$2-1)</f>
        <v>191169.99999999988</v>
      </c>
      <c r="CL18" s="51">
        <f t="shared" ca="1" si="46"/>
        <v>1014.8117184240782</v>
      </c>
      <c r="CM18" s="44">
        <f t="shared" ca="1" si="47"/>
        <v>1176.9393479864998</v>
      </c>
      <c r="CN18" s="49">
        <f t="shared" ca="1" si="17"/>
        <v>1285.688543740451</v>
      </c>
      <c r="CO18" s="51">
        <f ca="1">OFFSET('Stats NZ - TLA Population'!$A$1,MATCH(CO$10&amp;"_"&amp;$D18,'Stats NZ - TLA Population'!$D:$D,0)-1,CO$2-1)</f>
        <v>160896.59698241798</v>
      </c>
      <c r="CP18" s="61">
        <f ca="1">OFFSET('Stats NZ - TLA Population'!$A$1,MATCH(CP$10&amp;"_"&amp;$D18,'Stats NZ - TLA Population'!$D:$D,0)-1,CP$2-1)</f>
        <v>176637.08308947852</v>
      </c>
      <c r="CQ18" s="53">
        <f ca="1">OFFSET('Stats NZ - TLA Population'!$A$1,MATCH(CQ$10&amp;"_"&amp;$D18,'Stats NZ - TLA Population'!$D:$D,0)-1,CQ$2-1)</f>
        <v>193898.96736787623</v>
      </c>
      <c r="CR18" s="51">
        <f t="shared" ca="1" si="48"/>
        <v>1018.9699954587735</v>
      </c>
      <c r="CS18" s="44">
        <f t="shared" ca="1" si="49"/>
        <v>1191.4566860638026</v>
      </c>
      <c r="CT18" s="49">
        <f t="shared" ca="1" si="18"/>
        <v>1307.8919615893735</v>
      </c>
      <c r="CU18" s="51">
        <f ca="1">OFFSET('Stats NZ - TLA Population'!$A$1,MATCH(CU$10&amp;"_"&amp;$D18,'Stats NZ - TLA Population'!$D:$D,0)-1,CU$2-1)</f>
        <v>161555.88442662649</v>
      </c>
      <c r="CV18" s="61">
        <f ca="1">OFFSET('Stats NZ - TLA Population'!$A$1,MATCH(CV$10&amp;"_"&amp;$D18,'Stats NZ - TLA Population'!$D:$D,0)-1,CV$2-1)</f>
        <v>178289.4806991962</v>
      </c>
      <c r="CW18" s="53">
        <f ca="1">OFFSET('Stats NZ - TLA Population'!$A$1,MATCH(CW$10&amp;"_"&amp;$D18,'Stats NZ - TLA Population'!$D:$D,0)-1,CW$2-1)</f>
        <v>196666.89096787537</v>
      </c>
      <c r="CX18" s="51">
        <f t="shared" ca="1" si="50"/>
        <v>1023.1453113860866</v>
      </c>
      <c r="CY18" s="44">
        <f t="shared" ca="1" si="51"/>
        <v>1206.0212644575311</v>
      </c>
      <c r="CZ18" s="49">
        <f t="shared" ca="1" si="19"/>
        <v>1330.3334082966892</v>
      </c>
    </row>
    <row r="19" spans="2:104" x14ac:dyDescent="0.25">
      <c r="B19" s="92">
        <v>1</v>
      </c>
      <c r="C19" s="19" t="s">
        <v>20</v>
      </c>
      <c r="D19" s="19" t="s">
        <v>65</v>
      </c>
      <c r="E19" s="42" t="s">
        <v>2</v>
      </c>
      <c r="F19" s="56">
        <f ca="1">SUMIF('NVED - 2019 - VKT 74 TLA-Region'!$B:$B,'Model - Absolute - 66 areas'!$D19,'NVED - 2019 - VKT 74 TLA-Region'!$J:$J)</f>
        <v>607.20081742915886</v>
      </c>
      <c r="G19" s="51">
        <f ca="1">OFFSET('Stats NZ - TLA Population'!$A$1,MATCH(G$10&amp;"_"&amp;$D19,'Stats NZ - TLA Population'!$D:$D,0)-1,G$2-1)</f>
        <v>54004.722055503749</v>
      </c>
      <c r="H19" s="61">
        <f ca="1">OFFSET('Stats NZ - TLA Population'!$A$1,MATCH(H$10&amp;"_"&amp;$D19,'Stats NZ - TLA Population'!$D:$D,0)-1,H$2-1)</f>
        <v>54282.274581084152</v>
      </c>
      <c r="I19" s="53">
        <f ca="1">OFFSET('Stats NZ - TLA Population'!$A$1,MATCH(I$10&amp;"_"&amp;$D19,'Stats NZ - TLA Population'!$D:$D,0)-1,I$2-1)</f>
        <v>54568.911287947318</v>
      </c>
      <c r="J19" s="49">
        <f t="shared" ca="1" si="20"/>
        <v>11185.986993270752</v>
      </c>
      <c r="K19" s="51">
        <f ca="1">OFFSET('Stats NZ - TLA Population'!$A$1,MATCH(K$10&amp;"_"&amp;$D19,'Stats NZ - TLA Population'!$D:$D,0)-1,K$2-1)</f>
        <v>54646.992772947582</v>
      </c>
      <c r="L19" s="61">
        <f ca="1">OFFSET('Stats NZ - TLA Population'!$A$1,MATCH(L$10&amp;"_"&amp;$D19,'Stats NZ - TLA Population'!$D:$D,0)-1,L$2-1)</f>
        <v>55210.143033468506</v>
      </c>
      <c r="M19" s="53">
        <f ca="1">OFFSET('Stats NZ - TLA Population'!$A$1,MATCH(M$10&amp;"_"&amp;$D19,'Stats NZ - TLA Population'!$D:$D,0)-1,M$2-1)</f>
        <v>55794.755089973092</v>
      </c>
      <c r="N19" s="44">
        <f t="shared" ca="1" si="21"/>
        <v>590.16343887421544</v>
      </c>
      <c r="O19" s="51">
        <f ca="1">OFFSET('Stats NZ - TLA Population'!$A$1,MATCH(O$10&amp;"_"&amp;$D19,'Stats NZ - TLA Population'!$D:$D,0)-1,O$2-1)</f>
        <v>55296.901927527753</v>
      </c>
      <c r="P19" s="61">
        <f ca="1">OFFSET('Stats NZ - TLA Population'!$A$1,MATCH(P$10&amp;"_"&amp;$D19,'Stats NZ - TLA Population'!$D:$D,0)-1,P$2-1)</f>
        <v>56153.871909381072</v>
      </c>
      <c r="Q19" s="53">
        <f ca="1">OFFSET('Stats NZ - TLA Population'!$A$1,MATCH(Q$10&amp;"_"&amp;$D19,'Stats NZ - TLA Population'!$D:$D,0)-1,Q$2-1)</f>
        <v>57048.136421912845</v>
      </c>
      <c r="R19" s="170">
        <f t="shared" ca="1" si="22"/>
        <v>618.5504257294939</v>
      </c>
      <c r="S19" s="44">
        <f t="shared" ca="1" si="23"/>
        <v>606.69733803387533</v>
      </c>
      <c r="T19" s="49">
        <f t="shared" ca="1" si="5"/>
        <v>616.35914550686198</v>
      </c>
      <c r="U19" s="51">
        <f ca="1">OFFSET('Stats NZ - TLA Population'!$A$1,MATCH(U$10&amp;"_"&amp;$D19,'Stats NZ - TLA Population'!$D:$D,0)-1,U$2-1)</f>
        <v>55954.540362124513</v>
      </c>
      <c r="V19" s="61">
        <f ca="1">OFFSET('Stats NZ - TLA Population'!$A$1,MATCH(V$10&amp;"_"&amp;$D19,'Stats NZ - TLA Population'!$D:$D,0)-1,V$2-1)</f>
        <v>57113.732317332797</v>
      </c>
      <c r="W19" s="53">
        <f ca="1">OFFSET('Stats NZ - TLA Population'!$A$1,MATCH(W$10&amp;"_"&amp;$D19,'Stats NZ - TLA Population'!$D:$D,0)-1,W$2-1)</f>
        <v>58329.673890764068</v>
      </c>
      <c r="X19" s="51">
        <f t="shared" ca="1" si="24"/>
        <v>625.90676070516815</v>
      </c>
      <c r="Y19" s="44">
        <f t="shared" ca="1" si="25"/>
        <v>631.33868847822134</v>
      </c>
      <c r="Z19" s="49">
        <f t="shared" ca="1" si="6"/>
        <v>644.77978096314155</v>
      </c>
      <c r="AA19" s="51">
        <f ca="1">OFFSET('Stats NZ - TLA Population'!$A$1,MATCH(AA$10&amp;"_"&amp;$D19,'Stats NZ - TLA Population'!$D:$D,0)-1,AA$2-1)</f>
        <v>56620</v>
      </c>
      <c r="AB19" s="61">
        <f ca="1">OFFSET('Stats NZ - TLA Population'!$A$1,MATCH(AB$10&amp;"_"&amp;$D19,'Stats NZ - TLA Population'!$D:$D,0)-1,AB$2-1)</f>
        <v>58089.999999999964</v>
      </c>
      <c r="AC19" s="53">
        <f ca="1">OFFSET('Stats NZ - TLA Population'!$A$1,MATCH(AC$10&amp;"_"&amp;$D19,'Stats NZ - TLA Population'!$D:$D,0)-1,AC$2-1)</f>
        <v>59640.000000000022</v>
      </c>
      <c r="AD19" s="51">
        <f t="shared" ca="1" si="26"/>
        <v>633.35058355899002</v>
      </c>
      <c r="AE19" s="44">
        <f t="shared" ca="1" si="27"/>
        <v>661.61879803623515</v>
      </c>
      <c r="AF19" s="49">
        <f t="shared" ca="1" si="7"/>
        <v>679.27259622794122</v>
      </c>
      <c r="AG19" s="51">
        <f ca="1">OFFSET('Stats NZ - TLA Population'!$A$1,MATCH(AG$10&amp;"_"&amp;$D19,'Stats NZ - TLA Population'!$D:$D,0)-1,AG$2-1)</f>
        <v>56895.30961396655</v>
      </c>
      <c r="AH19" s="61">
        <f ca="1">OFFSET('Stats NZ - TLA Population'!$A$1,MATCH(AH$10&amp;"_"&amp;$D19,'Stats NZ - TLA Population'!$D:$D,0)-1,AH$2-1)</f>
        <v>58647.207350326964</v>
      </c>
      <c r="AI19" s="53">
        <f ca="1">OFFSET('Stats NZ - TLA Population'!$A$1,MATCH(AI$10&amp;"_"&amp;$D19,'Stats NZ - TLA Population'!$D:$D,0)-1,AI$2-1)</f>
        <v>60502.679448996045</v>
      </c>
      <c r="AJ19" s="51">
        <f t="shared" ca="1" si="28"/>
        <v>636.43019331994219</v>
      </c>
      <c r="AK19" s="44">
        <f t="shared" ca="1" si="29"/>
        <v>671.46092789832107</v>
      </c>
      <c r="AL19" s="49">
        <f t="shared" ca="1" si="8"/>
        <v>692.7045143084905</v>
      </c>
      <c r="AM19" s="51">
        <f ca="1">OFFSET('Stats NZ - TLA Population'!$A$1,MATCH(AM$10&amp;"_"&amp;$D19,'Stats NZ - TLA Population'!$D:$D,0)-1,AM$2-1)</f>
        <v>57171.957895957516</v>
      </c>
      <c r="AN19" s="61">
        <f ca="1">OFFSET('Stats NZ - TLA Population'!$A$1,MATCH(AN$10&amp;"_"&amp;$D19,'Stats NZ - TLA Population'!$D:$D,0)-1,AN$2-1)</f>
        <v>59209.759510969969</v>
      </c>
      <c r="AO19" s="53">
        <f ca="1">OFFSET('Stats NZ - TLA Population'!$A$1,MATCH(AO$10&amp;"_"&amp;$D19,'Stats NZ - TLA Population'!$D:$D,0)-1,AO$2-1)</f>
        <v>61377.837365995452</v>
      </c>
      <c r="AP19" s="51">
        <f t="shared" ca="1" si="30"/>
        <v>639.52477740400388</v>
      </c>
      <c r="AQ19" s="44">
        <f t="shared" ca="1" si="31"/>
        <v>681.30414647104419</v>
      </c>
      <c r="AR19" s="49">
        <f t="shared" ca="1" si="9"/>
        <v>706.25139240990393</v>
      </c>
      <c r="AS19" s="51">
        <f ca="1">OFFSET('Stats NZ - TLA Population'!$A$1,MATCH(AS$10&amp;"_"&amp;$D19,'Stats NZ - TLA Population'!$D:$D,0)-1,AS$2-1)</f>
        <v>57449.951355124736</v>
      </c>
      <c r="AT19" s="61">
        <f ca="1">OFFSET('Stats NZ - TLA Population'!$A$1,MATCH(AT$10&amp;"_"&amp;$D19,'Stats NZ - TLA Population'!$D:$D,0)-1,AT$2-1)</f>
        <v>59777.7077500921</v>
      </c>
      <c r="AU19" s="53">
        <f ca="1">OFFSET('Stats NZ - TLA Population'!$A$1,MATCH(AU$10&amp;"_"&amp;$D19,'Stats NZ - TLA Population'!$D:$D,0)-1,AU$2-1)</f>
        <v>62265.654249286301</v>
      </c>
      <c r="AV19" s="51">
        <f t="shared" ca="1" si="32"/>
        <v>642.63440862246262</v>
      </c>
      <c r="AW19" s="44">
        <f t="shared" ca="1" si="33"/>
        <v>691.14797642669453</v>
      </c>
      <c r="AX19" s="49">
        <f t="shared" ca="1" si="10"/>
        <v>719.91353558069716</v>
      </c>
      <c r="AY19" s="51">
        <f ca="1">OFFSET('Stats NZ - TLA Population'!$A$1,MATCH(AY$10&amp;"_"&amp;$D19,'Stats NZ - TLA Population'!$D:$D,0)-1,AY$2-1)</f>
        <v>57729.296532270215</v>
      </c>
      <c r="AZ19" s="61">
        <f ca="1">OFFSET('Stats NZ - TLA Population'!$A$1,MATCH(AZ$10&amp;"_"&amp;$D19,'Stats NZ - TLA Population'!$D:$D,0)-1,AZ$2-1)</f>
        <v>60351.10382762779</v>
      </c>
      <c r="BA19" s="53">
        <f ca="1">OFFSET('Stats NZ - TLA Population'!$A$1,MATCH(BA$10&amp;"_"&amp;$D19,'Stats NZ - TLA Population'!$D:$D,0)-1,BA$2-1)</f>
        <v>63166.313208024614</v>
      </c>
      <c r="BB19" s="51">
        <f t="shared" ca="1" si="34"/>
        <v>645.75916014064489</v>
      </c>
      <c r="BC19" s="44">
        <f t="shared" ca="1" si="35"/>
        <v>700.99194013609178</v>
      </c>
      <c r="BD19" s="49">
        <f t="shared" ca="1" si="11"/>
        <v>733.6912440475852</v>
      </c>
      <c r="BE19" s="51">
        <f ca="1">OFFSET('Stats NZ - TLA Population'!$A$1,MATCH(BE$10&amp;"_"&amp;$D19,'Stats NZ - TLA Population'!$D:$D,0)-1,BE$2-1)</f>
        <v>58009.999999999978</v>
      </c>
      <c r="BF19" s="61">
        <f ca="1">OFFSET('Stats NZ - TLA Population'!$A$1,MATCH(BF$10&amp;"_"&amp;$D19,'Stats NZ - TLA Population'!$D:$D,0)-1,BF$2-1)</f>
        <v>60929.999999999971</v>
      </c>
      <c r="BG19" s="53">
        <f ca="1">OFFSET('Stats NZ - TLA Population'!$A$1,MATCH(BG$10&amp;"_"&amp;$D19,'Stats NZ - TLA Population'!$D:$D,0)-1,BG$2-1)</f>
        <v>64079.999999999971</v>
      </c>
      <c r="BH19" s="51">
        <f t="shared" ca="1" si="36"/>
        <v>648.89910547963609</v>
      </c>
      <c r="BI19" s="44">
        <f t="shared" ca="1" si="37"/>
        <v>710.83555971454427</v>
      </c>
      <c r="BJ19" s="49">
        <f t="shared" ca="1" si="12"/>
        <v>747.58481317098313</v>
      </c>
      <c r="BK19" s="51">
        <f ca="1">OFFSET('Stats NZ - TLA Population'!$A$1,MATCH(BK$10&amp;"_"&amp;$D19,'Stats NZ - TLA Population'!$D:$D,0)-1,BK$2-1)</f>
        <v>58198.767477964953</v>
      </c>
      <c r="BL19" s="61">
        <f ca="1">OFFSET('Stats NZ - TLA Population'!$A$1,MATCH(BL$10&amp;"_"&amp;$D19,'Stats NZ - TLA Population'!$D:$D,0)-1,BL$2-1)</f>
        <v>61392.912451250086</v>
      </c>
      <c r="BM19" s="53">
        <f ca="1">OFFSET('Stats NZ - TLA Population'!$A$1,MATCH(BM$10&amp;"_"&amp;$D19,'Stats NZ - TLA Population'!$D:$D,0)-1,BM$2-1)</f>
        <v>64856.93058243546</v>
      </c>
      <c r="BN19" s="51">
        <f t="shared" ca="1" si="38"/>
        <v>651.01065603290476</v>
      </c>
      <c r="BO19" s="44">
        <f t="shared" ca="1" si="39"/>
        <v>719.03935032056177</v>
      </c>
      <c r="BP19" s="49">
        <f t="shared" ca="1" si="13"/>
        <v>759.61024437162996</v>
      </c>
      <c r="BQ19" s="51">
        <f ca="1">OFFSET('Stats NZ - TLA Population'!$A$1,MATCH(BQ$10&amp;"_"&amp;$D19,'Stats NZ - TLA Population'!$D:$D,0)-1,BQ$2-1)</f>
        <v>58388.149214863486</v>
      </c>
      <c r="BR19" s="61">
        <f ca="1">OFFSET('Stats NZ - TLA Population'!$A$1,MATCH(BR$10&amp;"_"&amp;$D19,'Stats NZ - TLA Population'!$D:$D,0)-1,BR$2-1)</f>
        <v>61859.341855356281</v>
      </c>
      <c r="BS19" s="53">
        <f ca="1">OFFSET('Stats NZ - TLA Population'!$A$1,MATCH(BS$10&amp;"_"&amp;$D19,'Stats NZ - TLA Population'!$D:$D,0)-1,BS$2-1)</f>
        <v>65643.280970269218</v>
      </c>
      <c r="BT19" s="51">
        <f t="shared" ca="1" si="40"/>
        <v>653.12907767861486</v>
      </c>
      <c r="BU19" s="44">
        <f t="shared" ca="1" si="41"/>
        <v>727.22768533862711</v>
      </c>
      <c r="BV19" s="49">
        <f t="shared" ca="1" si="14"/>
        <v>771.71224016035205</v>
      </c>
      <c r="BW19" s="51">
        <f ca="1">OFFSET('Stats NZ - TLA Population'!$A$1,MATCH(BW$10&amp;"_"&amp;$D19,'Stats NZ - TLA Population'!$D:$D,0)-1,BW$2-1)</f>
        <v>58578.147209525276</v>
      </c>
      <c r="BX19" s="61">
        <f ca="1">OFFSET('Stats NZ - TLA Population'!$A$1,MATCH(BX$10&amp;"_"&amp;$D19,'Stats NZ - TLA Population'!$D:$D,0)-1,BX$2-1)</f>
        <v>62329.314932181813</v>
      </c>
      <c r="BY19" s="53">
        <f ca="1">OFFSET('Stats NZ - TLA Population'!$A$1,MATCH(BY$10&amp;"_"&amp;$D19,'Stats NZ - TLA Population'!$D:$D,0)-1,BY$2-1)</f>
        <v>66439.165372847347</v>
      </c>
      <c r="BZ19" s="51">
        <f t="shared" ca="1" si="42"/>
        <v>655.25439277564908</v>
      </c>
      <c r="CA19" s="44">
        <f t="shared" ca="1" si="43"/>
        <v>735.40017488440481</v>
      </c>
      <c r="CB19" s="49">
        <f t="shared" ca="1" si="15"/>
        <v>783.89075650081952</v>
      </c>
      <c r="CC19" s="51">
        <f ca="1">OFFSET('Stats NZ - TLA Population'!$A$1,MATCH(CC$10&amp;"_"&amp;$D19,'Stats NZ - TLA Population'!$D:$D,0)-1,CC$2-1)</f>
        <v>58768.76346728432</v>
      </c>
      <c r="CD19" s="61">
        <f ca="1">OFFSET('Stats NZ - TLA Population'!$A$1,MATCH(CD$10&amp;"_"&amp;$D19,'Stats NZ - TLA Population'!$D:$D,0)-1,CD$2-1)</f>
        <v>62802.8586045927</v>
      </c>
      <c r="CE19" s="53">
        <f ca="1">OFFSET('Stats NZ - TLA Population'!$A$1,MATCH(CE$10&amp;"_"&amp;$D19,'Stats NZ - TLA Population'!$D:$D,0)-1,CE$2-1)</f>
        <v>67244.699384233914</v>
      </c>
      <c r="CF19" s="51">
        <f t="shared" ca="1" si="44"/>
        <v>657.38662375564763</v>
      </c>
      <c r="CG19" s="44">
        <f t="shared" ca="1" si="45"/>
        <v>743.55643059449494</v>
      </c>
      <c r="CH19" s="49">
        <f t="shared" ca="1" si="16"/>
        <v>796.14574497862645</v>
      </c>
      <c r="CI19" s="51">
        <f ca="1">OFFSET('Stats NZ - TLA Population'!$A$1,MATCH(CI$10&amp;"_"&amp;$D19,'Stats NZ - TLA Population'!$D:$D,0)-1,CI$2-1)</f>
        <v>58960.000000000022</v>
      </c>
      <c r="CJ19" s="61">
        <f ca="1">OFFSET('Stats NZ - TLA Population'!$A$1,MATCH(CJ$10&amp;"_"&amp;$D19,'Stats NZ - TLA Population'!$D:$D,0)-1,CJ$2-1)</f>
        <v>63279.999999999964</v>
      </c>
      <c r="CK19" s="53">
        <f ca="1">OFFSET('Stats NZ - TLA Population'!$A$1,MATCH(CK$10&amp;"_"&amp;$D19,'Stats NZ - TLA Population'!$D:$D,0)-1,CK$2-1)</f>
        <v>68059.999999999985</v>
      </c>
      <c r="CL19" s="51">
        <f t="shared" ca="1" si="46"/>
        <v>659.52579312324383</v>
      </c>
      <c r="CM19" s="44">
        <f t="shared" ca="1" si="47"/>
        <v>751.69606566582092</v>
      </c>
      <c r="CN19" s="49">
        <f t="shared" ca="1" si="17"/>
        <v>808.47715280050238</v>
      </c>
      <c r="CO19" s="51">
        <f ca="1">OFFSET('Stats NZ - TLA Population'!$A$1,MATCH(CO$10&amp;"_"&amp;$D19,'Stats NZ - TLA Population'!$D:$D,0)-1,CO$2-1)</f>
        <v>59039.783783191189</v>
      </c>
      <c r="CP19" s="61">
        <f ca="1">OFFSET('Stats NZ - TLA Population'!$A$1,MATCH(CP$10&amp;"_"&amp;$D19,'Stats NZ - TLA Population'!$D:$D,0)-1,CP$2-1)</f>
        <v>63657.469788148715</v>
      </c>
      <c r="CQ19" s="53">
        <f ca="1">OFFSET('Stats NZ - TLA Population'!$A$1,MATCH(CQ$10&amp;"_"&amp;$D19,'Stats NZ - TLA Population'!$D:$D,0)-1,CQ$2-1)</f>
        <v>68769.070625104272</v>
      </c>
      <c r="CR19" s="51">
        <f t="shared" ca="1" si="48"/>
        <v>660.41825348429404</v>
      </c>
      <c r="CS19" s="44">
        <f t="shared" ca="1" si="49"/>
        <v>758.41256528414192</v>
      </c>
      <c r="CT19" s="49">
        <f t="shared" ca="1" si="18"/>
        <v>819.31197451868502</v>
      </c>
      <c r="CU19" s="51">
        <f ca="1">OFFSET('Stats NZ - TLA Population'!$A$1,MATCH(CU$10&amp;"_"&amp;$D19,'Stats NZ - TLA Population'!$D:$D,0)-1,CU$2-1)</f>
        <v>59119.675528595071</v>
      </c>
      <c r="CV19" s="61">
        <f ca="1">OFFSET('Stats NZ - TLA Population'!$A$1,MATCH(CV$10&amp;"_"&amp;$D19,'Stats NZ - TLA Population'!$D:$D,0)-1,CV$2-1)</f>
        <v>64037.191210952384</v>
      </c>
      <c r="CW19" s="53">
        <f ca="1">OFFSET('Stats NZ - TLA Population'!$A$1,MATCH(CW$10&amp;"_"&amp;$D19,'Stats NZ - TLA Population'!$D:$D,0)-1,CW$2-1)</f>
        <v>69485.528572444586</v>
      </c>
      <c r="CX19" s="51">
        <f t="shared" ca="1" si="50"/>
        <v>661.31192150925165</v>
      </c>
      <c r="CY19" s="44">
        <f t="shared" ca="1" si="51"/>
        <v>765.10544508703276</v>
      </c>
      <c r="CZ19" s="49">
        <f t="shared" ca="1" si="19"/>
        <v>830.20125118222347</v>
      </c>
    </row>
    <row r="20" spans="2:104" x14ac:dyDescent="0.25">
      <c r="B20" s="92">
        <v>1</v>
      </c>
      <c r="C20" s="19" t="s">
        <v>15</v>
      </c>
      <c r="D20" s="19" t="s">
        <v>128</v>
      </c>
      <c r="E20" s="42" t="s">
        <v>15</v>
      </c>
      <c r="F20" s="56">
        <f ca="1">SUMIF('NVED - 2019 - VKT 74 TLA-Region'!$B:$B,'Model - Absolute - 66 areas'!$D20,'NVED - 2019 - VKT 74 TLA-Region'!$J:$J)</f>
        <v>1346.7918721455183</v>
      </c>
      <c r="G20" s="51">
        <f ca="1">OFFSET('Stats NZ - TLA Population'!$A$1,MATCH(G$10&amp;"_"&amp;$D20,'Stats NZ - TLA Population'!$D:$D,0)-1,G$2-1)</f>
        <v>212068.65818481433</v>
      </c>
      <c r="H20" s="61">
        <f ca="1">OFFSET('Stats NZ - TLA Population'!$A$1,MATCH(H$10&amp;"_"&amp;$D20,'Stats NZ - TLA Population'!$D:$D,0)-1,H$2-1)</f>
        <v>213074.0819663599</v>
      </c>
      <c r="I20" s="53">
        <f ca="1">OFFSET('Stats NZ - TLA Population'!$A$1,MATCH(I$10&amp;"_"&amp;$D20,'Stats NZ - TLA Population'!$D:$D,0)-1,I$2-1)</f>
        <v>214077.93020027442</v>
      </c>
      <c r="J20" s="49">
        <f t="shared" ca="1" si="20"/>
        <v>6320.7681559231105</v>
      </c>
      <c r="K20" s="51">
        <f ca="1">OFFSET('Stats NZ - TLA Population'!$A$1,MATCH(K$10&amp;"_"&amp;$D20,'Stats NZ - TLA Population'!$D:$D,0)-1,K$2-1)</f>
        <v>212950.97203611728</v>
      </c>
      <c r="L20" s="61">
        <f ca="1">OFFSET('Stats NZ - TLA Population'!$A$1,MATCH(L$10&amp;"_"&amp;$D20,'Stats NZ - TLA Population'!$D:$D,0)-1,L$2-1)</f>
        <v>214974.97232732162</v>
      </c>
      <c r="M20" s="53">
        <f ca="1">OFFSET('Stats NZ - TLA Population'!$A$1,MATCH(M$10&amp;"_"&amp;$D20,'Stats NZ - TLA Population'!$D:$D,0)-1,M$2-1)</f>
        <v>217005.35157362363</v>
      </c>
      <c r="N20" s="44">
        <f t="shared" ca="1" si="21"/>
        <v>1298.4848334014539</v>
      </c>
      <c r="O20" s="51">
        <f ca="1">OFFSET('Stats NZ - TLA Population'!$A$1,MATCH(O$10&amp;"_"&amp;$D20,'Stats NZ - TLA Population'!$D:$D,0)-1,O$2-1)</f>
        <v>213836.95676334729</v>
      </c>
      <c r="P20" s="61">
        <f ca="1">OFFSET('Stats NZ - TLA Population'!$A$1,MATCH(P$10&amp;"_"&amp;$D20,'Stats NZ - TLA Population'!$D:$D,0)-1,P$2-1)</f>
        <v>216892.82103502855</v>
      </c>
      <c r="Q20" s="53">
        <f ca="1">OFFSET('Stats NZ - TLA Population'!$A$1,MATCH(Q$10&amp;"_"&amp;$D20,'Stats NZ - TLA Population'!$D:$D,0)-1,Q$2-1)</f>
        <v>219972.80414443969</v>
      </c>
      <c r="R20" s="170">
        <f t="shared" ca="1" si="22"/>
        <v>1351.6138268692725</v>
      </c>
      <c r="S20" s="44">
        <f t="shared" ca="1" si="23"/>
        <v>1324.1375780713263</v>
      </c>
      <c r="T20" s="49">
        <f t="shared" ca="1" si="5"/>
        <v>1342.9409730178911</v>
      </c>
      <c r="U20" s="51">
        <f ca="1">OFFSET('Stats NZ - TLA Population'!$A$1,MATCH(U$10&amp;"_"&amp;$D20,'Stats NZ - TLA Population'!$D:$D,0)-1,U$2-1)</f>
        <v>214726.62763922155</v>
      </c>
      <c r="V20" s="61">
        <f ca="1">OFFSET('Stats NZ - TLA Population'!$A$1,MATCH(V$10&amp;"_"&amp;$D20,'Stats NZ - TLA Population'!$D:$D,0)-1,V$2-1)</f>
        <v>218827.7793793868</v>
      </c>
      <c r="W20" s="53">
        <f ca="1">OFFSET('Stats NZ - TLA Population'!$A$1,MATCH(W$10&amp;"_"&amp;$D20,'Stats NZ - TLA Population'!$D:$D,0)-1,W$2-1)</f>
        <v>222980.83532171033</v>
      </c>
      <c r="X20" s="51">
        <f t="shared" ca="1" si="24"/>
        <v>1357.2372302107508</v>
      </c>
      <c r="Y20" s="44">
        <f t="shared" ca="1" si="25"/>
        <v>1366.8468808481359</v>
      </c>
      <c r="Z20" s="49">
        <f t="shared" ca="1" si="6"/>
        <v>1392.78779007297</v>
      </c>
      <c r="AA20" s="51">
        <f ca="1">OFFSET('Stats NZ - TLA Population'!$A$1,MATCH(AA$10&amp;"_"&amp;$D20,'Stats NZ - TLA Population'!$D:$D,0)-1,AA$2-1)</f>
        <v>215619.99999999988</v>
      </c>
      <c r="AB20" s="61">
        <f ca="1">OFFSET('Stats NZ - TLA Population'!$A$1,MATCH(AB$10&amp;"_"&amp;$D20,'Stats NZ - TLA Population'!$D:$D,0)-1,AB$2-1)</f>
        <v>220779.99999999994</v>
      </c>
      <c r="AC20" s="53">
        <f ca="1">OFFSET('Stats NZ - TLA Population'!$A$1,MATCH(AC$10&amp;"_"&amp;$D20,'Stats NZ - TLA Population'!$D:$D,0)-1,AC$2-1)</f>
        <v>226029.99999999994</v>
      </c>
      <c r="AD20" s="51">
        <f t="shared" ca="1" si="26"/>
        <v>1362.8840297801405</v>
      </c>
      <c r="AE20" s="44">
        <f t="shared" ca="1" si="27"/>
        <v>1420.894192853503</v>
      </c>
      <c r="AF20" s="49">
        <f t="shared" ca="1" si="7"/>
        <v>1454.6821016880031</v>
      </c>
      <c r="AG20" s="51">
        <f ca="1">OFFSET('Stats NZ - TLA Population'!$A$1,MATCH(AG$10&amp;"_"&amp;$D20,'Stats NZ - TLA Population'!$D:$D,0)-1,AG$2-1)</f>
        <v>215877.38478754493</v>
      </c>
      <c r="AH20" s="61">
        <f ca="1">OFFSET('Stats NZ - TLA Population'!$A$1,MATCH(AH$10&amp;"_"&amp;$D20,'Stats NZ - TLA Population'!$D:$D,0)-1,AH$2-1)</f>
        <v>222111.83444620974</v>
      </c>
      <c r="AI20" s="53">
        <f ca="1">OFFSET('Stats NZ - TLA Population'!$A$1,MATCH(AI$10&amp;"_"&amp;$D20,'Stats NZ - TLA Population'!$D:$D,0)-1,AI$2-1)</f>
        <v>228369.08411896264</v>
      </c>
      <c r="AJ20" s="51">
        <f t="shared" ca="1" si="28"/>
        <v>1364.5108993490742</v>
      </c>
      <c r="AK20" s="44">
        <f t="shared" ca="1" si="29"/>
        <v>1436.946699828427</v>
      </c>
      <c r="AL20" s="49">
        <f t="shared" ca="1" si="8"/>
        <v>1477.4278128212707</v>
      </c>
      <c r="AM20" s="51">
        <f ca="1">OFFSET('Stats NZ - TLA Population'!$A$1,MATCH(AM$10&amp;"_"&amp;$D20,'Stats NZ - TLA Population'!$D:$D,0)-1,AM$2-1)</f>
        <v>216135.07681434808</v>
      </c>
      <c r="AN20" s="61">
        <f ca="1">OFFSET('Stats NZ - TLA Population'!$A$1,MATCH(AN$10&amp;"_"&amp;$D20,'Stats NZ - TLA Population'!$D:$D,0)-1,AN$2-1)</f>
        <v>223451.70305761608</v>
      </c>
      <c r="AO20" s="53">
        <f ca="1">OFFSET('Stats NZ - TLA Population'!$A$1,MATCH(AO$10&amp;"_"&amp;$D20,'Stats NZ - TLA Population'!$D:$D,0)-1,AO$2-1)</f>
        <v>230732.37438098411</v>
      </c>
      <c r="AP20" s="51">
        <f t="shared" ca="1" si="30"/>
        <v>1366.1397109061268</v>
      </c>
      <c r="AQ20" s="44">
        <f t="shared" ca="1" si="31"/>
        <v>1452.8706643489493</v>
      </c>
      <c r="AR20" s="49">
        <f t="shared" ca="1" si="9"/>
        <v>1500.2091882346258</v>
      </c>
      <c r="AS20" s="51">
        <f ca="1">OFFSET('Stats NZ - TLA Population'!$A$1,MATCH(AS$10&amp;"_"&amp;$D20,'Stats NZ - TLA Population'!$D:$D,0)-1,AS$2-1)</f>
        <v>216393.07644715984</v>
      </c>
      <c r="AT20" s="61">
        <f ca="1">OFFSET('Stats NZ - TLA Population'!$A$1,MATCH(AT$10&amp;"_"&amp;$D20,'Stats NZ - TLA Population'!$D:$D,0)-1,AT$2-1)</f>
        <v>224799.65429955994</v>
      </c>
      <c r="AU20" s="53">
        <f ca="1">OFFSET('Stats NZ - TLA Population'!$A$1,MATCH(AU$10&amp;"_"&amp;$D20,'Stats NZ - TLA Population'!$D:$D,0)-1,AU$2-1)</f>
        <v>233120.12128469205</v>
      </c>
      <c r="AV20" s="51">
        <f t="shared" ca="1" si="32"/>
        <v>1367.7704667694434</v>
      </c>
      <c r="AW20" s="44">
        <f t="shared" ca="1" si="33"/>
        <v>1468.6657708172652</v>
      </c>
      <c r="AX20" s="49">
        <f t="shared" ca="1" si="10"/>
        <v>1523.0252185501997</v>
      </c>
      <c r="AY20" s="51">
        <f ca="1">OFFSET('Stats NZ - TLA Population'!$A$1,MATCH(AY$10&amp;"_"&amp;$D20,'Stats NZ - TLA Population'!$D:$D,0)-1,AY$2-1)</f>
        <v>216651.38405316832</v>
      </c>
      <c r="AZ20" s="61">
        <f ca="1">OFFSET('Stats NZ - TLA Population'!$A$1,MATCH(AZ$10&amp;"_"&amp;$D20,'Stats NZ - TLA Population'!$D:$D,0)-1,AZ$2-1)</f>
        <v>226155.73692974471</v>
      </c>
      <c r="BA20" s="53">
        <f ca="1">OFFSET('Stats NZ - TLA Population'!$A$1,MATCH(BA$10&amp;"_"&amp;$D20,'Stats NZ - TLA Population'!$D:$D,0)-1,BA$2-1)</f>
        <v>235532.5779210132</v>
      </c>
      <c r="BB20" s="51">
        <f t="shared" ca="1" si="34"/>
        <v>1369.4031692599344</v>
      </c>
      <c r="BC20" s="44">
        <f t="shared" ca="1" si="35"/>
        <v>1484.3317140023646</v>
      </c>
      <c r="BD20" s="49">
        <f t="shared" ca="1" si="11"/>
        <v>1545.874890617959</v>
      </c>
      <c r="BE20" s="51">
        <f ca="1">OFFSET('Stats NZ - TLA Population'!$A$1,MATCH(BE$10&amp;"_"&amp;$D20,'Stats NZ - TLA Population'!$D:$D,0)-1,BE$2-1)</f>
        <v>216909.99999999994</v>
      </c>
      <c r="BF20" s="61">
        <f ca="1">OFFSET('Stats NZ - TLA Population'!$A$1,MATCH(BF$10&amp;"_"&amp;$D20,'Stats NZ - TLA Population'!$D:$D,0)-1,BF$2-1)</f>
        <v>227520.00000000009</v>
      </c>
      <c r="BG20" s="53">
        <f ca="1">OFFSET('Stats NZ - TLA Population'!$A$1,MATCH(BG$10&amp;"_"&amp;$D20,'Stats NZ - TLA Population'!$D:$D,0)-1,BG$2-1)</f>
        <v>237969.99999999997</v>
      </c>
      <c r="BH20" s="51">
        <f t="shared" ca="1" si="36"/>
        <v>1371.0378207012816</v>
      </c>
      <c r="BI20" s="44">
        <f t="shared" ca="1" si="37"/>
        <v>1499.8681990366497</v>
      </c>
      <c r="BJ20" s="49">
        <f t="shared" ca="1" si="12"/>
        <v>1568.7571876087877</v>
      </c>
      <c r="BK20" s="51">
        <f ca="1">OFFSET('Stats NZ - TLA Population'!$A$1,MATCH(BK$10&amp;"_"&amp;$D20,'Stats NZ - TLA Population'!$D:$D,0)-1,BK$2-1)</f>
        <v>217057.79844847356</v>
      </c>
      <c r="BL20" s="61">
        <f ca="1">OFFSET('Stats NZ - TLA Population'!$A$1,MATCH(BL$10&amp;"_"&amp;$D20,'Stats NZ - TLA Population'!$D:$D,0)-1,BL$2-1)</f>
        <v>228764.31495513598</v>
      </c>
      <c r="BM20" s="53">
        <f ca="1">OFFSET('Stats NZ - TLA Population'!$A$1,MATCH(BM$10&amp;"_"&amp;$D20,'Stats NZ - TLA Population'!$D:$D,0)-1,BM$2-1)</f>
        <v>240338.38596245914</v>
      </c>
      <c r="BN20" s="51">
        <f t="shared" ca="1" si="38"/>
        <v>1371.9720204278883</v>
      </c>
      <c r="BO20" s="44">
        <f t="shared" ca="1" si="39"/>
        <v>1513.9734255963515</v>
      </c>
      <c r="BP20" s="49">
        <f t="shared" ca="1" si="13"/>
        <v>1590.5711936288742</v>
      </c>
      <c r="BQ20" s="51">
        <f ca="1">OFFSET('Stats NZ - TLA Population'!$A$1,MATCH(BQ$10&amp;"_"&amp;$D20,'Stats NZ - TLA Population'!$D:$D,0)-1,BQ$2-1)</f>
        <v>217205.69760406701</v>
      </c>
      <c r="BR20" s="61">
        <f ca="1">OFFSET('Stats NZ - TLA Population'!$A$1,MATCH(BR$10&amp;"_"&amp;$D20,'Stats NZ - TLA Population'!$D:$D,0)-1,BR$2-1)</f>
        <v>230015.43511292481</v>
      </c>
      <c r="BS20" s="53">
        <f ca="1">OFFSET('Stats NZ - TLA Population'!$A$1,MATCH(BS$10&amp;"_"&amp;$D20,'Stats NZ - TLA Population'!$D:$D,0)-1,BS$2-1)</f>
        <v>242730.34318208168</v>
      </c>
      <c r="BT20" s="51">
        <f t="shared" ca="1" si="40"/>
        <v>1372.9068567008514</v>
      </c>
      <c r="BU20" s="44">
        <f t="shared" ca="1" si="41"/>
        <v>1527.9798951352695</v>
      </c>
      <c r="BV20" s="49">
        <f t="shared" ca="1" si="14"/>
        <v>1612.4443307007643</v>
      </c>
      <c r="BW20" s="51">
        <f ca="1">OFFSET('Stats NZ - TLA Population'!$A$1,MATCH(BW$10&amp;"_"&amp;$D20,'Stats NZ - TLA Population'!$D:$D,0)-1,BW$2-1)</f>
        <v>217353.69753540028</v>
      </c>
      <c r="BX20" s="61">
        <f ca="1">OFFSET('Stats NZ - TLA Population'!$A$1,MATCH(BX$10&amp;"_"&amp;$D20,'Stats NZ - TLA Population'!$D:$D,0)-1,BX$2-1)</f>
        <v>231273.39769126134</v>
      </c>
      <c r="BY20" s="53">
        <f ca="1">OFFSET('Stats NZ - TLA Population'!$A$1,MATCH(BY$10&amp;"_"&amp;$D20,'Stats NZ - TLA Population'!$D:$D,0)-1,BY$2-1)</f>
        <v>245146.10625076821</v>
      </c>
      <c r="BZ20" s="51">
        <f t="shared" ca="1" si="42"/>
        <v>1373.8423299539015</v>
      </c>
      <c r="CA20" s="44">
        <f t="shared" ca="1" si="43"/>
        <v>1541.8872130760237</v>
      </c>
      <c r="CB20" s="49">
        <f t="shared" ca="1" si="15"/>
        <v>1634.3758094825532</v>
      </c>
      <c r="CC20" s="51">
        <f ca="1">OFFSET('Stats NZ - TLA Population'!$A$1,MATCH(CC$10&amp;"_"&amp;$D20,'Stats NZ - TLA Population'!$D:$D,0)-1,CC$2-1)</f>
        <v>217501.7983111401</v>
      </c>
      <c r="CD20" s="61">
        <f ca="1">OFFSET('Stats NZ - TLA Population'!$A$1,MATCH(CD$10&amp;"_"&amp;$D20,'Stats NZ - TLA Population'!$D:$D,0)-1,CD$2-1)</f>
        <v>232538.24011158638</v>
      </c>
      <c r="CE20" s="53">
        <f ca="1">OFFSET('Stats NZ - TLA Population'!$A$1,MATCH(CE$10&amp;"_"&amp;$D20,'Stats NZ - TLA Population'!$D:$D,0)-1,CE$2-1)</f>
        <v>247585.9120951849</v>
      </c>
      <c r="CF20" s="51">
        <f t="shared" ca="1" si="44"/>
        <v>1374.7784406210653</v>
      </c>
      <c r="CG20" s="44">
        <f t="shared" ca="1" si="45"/>
        <v>1555.6949934396589</v>
      </c>
      <c r="CH20" s="49">
        <f t="shared" ca="1" si="16"/>
        <v>1656.3648357699917</v>
      </c>
      <c r="CI20" s="51">
        <f ca="1">OFFSET('Stats NZ - TLA Population'!$A$1,MATCH(CI$10&amp;"_"&amp;$D20,'Stats NZ - TLA Population'!$D:$D,0)-1,CI$2-1)</f>
        <v>217650</v>
      </c>
      <c r="CJ20" s="61">
        <f ca="1">OFFSET('Stats NZ - TLA Population'!$A$1,MATCH(CJ$10&amp;"_"&amp;$D20,'Stats NZ - TLA Population'!$D:$D,0)-1,CJ$2-1)</f>
        <v>233809.99999999988</v>
      </c>
      <c r="CK20" s="53">
        <f ca="1">OFFSET('Stats NZ - TLA Population'!$A$1,MATCH(CK$10&amp;"_"&amp;$D20,'Stats NZ - TLA Population'!$D:$D,0)-1,CK$2-1)</f>
        <v>250050.00000000012</v>
      </c>
      <c r="CL20" s="51">
        <f t="shared" ca="1" si="46"/>
        <v>1375.715189136665</v>
      </c>
      <c r="CM20" s="44">
        <f t="shared" ca="1" si="47"/>
        <v>1569.4028588625174</v>
      </c>
      <c r="CN20" s="49">
        <f t="shared" ca="1" si="17"/>
        <v>1678.4106105751373</v>
      </c>
      <c r="CO20" s="51">
        <f ca="1">OFFSET('Stats NZ - TLA Population'!$A$1,MATCH(CO$10&amp;"_"&amp;$D20,'Stats NZ - TLA Population'!$D:$D,0)-1,CO$2-1)</f>
        <v>217633.99764708042</v>
      </c>
      <c r="CP20" s="61">
        <f ca="1">OFFSET('Stats NZ - TLA Population'!$A$1,MATCH(CP$10&amp;"_"&amp;$D20,'Stats NZ - TLA Population'!$D:$D,0)-1,CP$2-1)</f>
        <v>234956.69698755044</v>
      </c>
      <c r="CQ20" s="53">
        <f ca="1">OFFSET('Stats NZ - TLA Population'!$A$1,MATCH(CQ$10&amp;"_"&amp;$D20,'Stats NZ - TLA Population'!$D:$D,0)-1,CQ$2-1)</f>
        <v>252385.94595053006</v>
      </c>
      <c r="CR20" s="51">
        <f t="shared" ca="1" si="48"/>
        <v>1375.6140419739111</v>
      </c>
      <c r="CS20" s="44">
        <f t="shared" ca="1" si="49"/>
        <v>1581.7561299239358</v>
      </c>
      <c r="CT20" s="49">
        <f t="shared" ca="1" si="18"/>
        <v>1699.0918847274013</v>
      </c>
      <c r="CU20" s="51">
        <f ca="1">OFFSET('Stats NZ - TLA Population'!$A$1,MATCH(CU$10&amp;"_"&amp;$D20,'Stats NZ - TLA Population'!$D:$D,0)-1,CU$2-1)</f>
        <v>217617.99647070712</v>
      </c>
      <c r="CV20" s="61">
        <f ca="1">OFFSET('Stats NZ - TLA Population'!$A$1,MATCH(CV$10&amp;"_"&amp;$D20,'Stats NZ - TLA Population'!$D:$D,0)-1,CV$2-1)</f>
        <v>236109.01783199862</v>
      </c>
      <c r="CW20" s="53">
        <f ca="1">OFFSET('Stats NZ - TLA Population'!$A$1,MATCH(CW$10&amp;"_"&amp;$D20,'Stats NZ - TLA Population'!$D:$D,0)-1,CW$2-1)</f>
        <v>254743.71411055338</v>
      </c>
      <c r="CX20" s="51">
        <f t="shared" ca="1" si="50"/>
        <v>1375.5129022478334</v>
      </c>
      <c r="CY20" s="44">
        <f t="shared" ca="1" si="51"/>
        <v>1594.0323961068223</v>
      </c>
      <c r="CZ20" s="49">
        <f t="shared" ca="1" si="19"/>
        <v>1719.8399990199962</v>
      </c>
    </row>
    <row r="21" spans="2:104" x14ac:dyDescent="0.25">
      <c r="B21" s="92">
        <v>1</v>
      </c>
      <c r="C21" s="19" t="s">
        <v>15</v>
      </c>
      <c r="D21" s="19" t="s">
        <v>125</v>
      </c>
      <c r="E21" s="42" t="s">
        <v>15</v>
      </c>
      <c r="F21" s="56">
        <f ca="1">SUMIF('NVED - 2019 - VKT 74 TLA-Region'!$B:$B,'Model - Absolute - 66 areas'!$D21,'NVED - 2019 - VKT 74 TLA-Region'!$J:$J)</f>
        <v>531.42441126153017</v>
      </c>
      <c r="G21" s="51">
        <f ca="1">OFFSET('Stats NZ - TLA Population'!$A$1,MATCH(G$10&amp;"_"&amp;$D21,'Stats NZ - TLA Population'!$D:$D,0)-1,G$2-1)</f>
        <v>59297.153071368179</v>
      </c>
      <c r="H21" s="61">
        <f ca="1">OFFSET('Stats NZ - TLA Population'!$A$1,MATCH(H$10&amp;"_"&amp;$D21,'Stats NZ - TLA Population'!$D:$D,0)-1,H$2-1)</f>
        <v>59646.164434360406</v>
      </c>
      <c r="I21" s="53">
        <f ca="1">OFFSET('Stats NZ - TLA Population'!$A$1,MATCH(I$10&amp;"_"&amp;$D21,'Stats NZ - TLA Population'!$D:$D,0)-1,I$2-1)</f>
        <v>59987.193197268381</v>
      </c>
      <c r="J21" s="49">
        <f t="shared" ca="1" si="20"/>
        <v>8909.6158370141929</v>
      </c>
      <c r="K21" s="51">
        <f ca="1">OFFSET('Stats NZ - TLA Population'!$A$1,MATCH(K$10&amp;"_"&amp;$D21,'Stats NZ - TLA Population'!$D:$D,0)-1,K$2-1)</f>
        <v>59747.703693615433</v>
      </c>
      <c r="L21" s="61">
        <f ca="1">OFFSET('Stats NZ - TLA Population'!$A$1,MATCH(L$10&amp;"_"&amp;$D21,'Stats NZ - TLA Population'!$D:$D,0)-1,L$2-1)</f>
        <v>60453.099944447917</v>
      </c>
      <c r="M21" s="53">
        <f ca="1">OFFSET('Stats NZ - TLA Population'!$A$1,MATCH(M$10&amp;"_"&amp;$D21,'Stats NZ - TLA Population'!$D:$D,0)-1,M$2-1)</f>
        <v>61146.361048197141</v>
      </c>
      <c r="N21" s="44">
        <f t="shared" ca="1" si="21"/>
        <v>514.70296868338301</v>
      </c>
      <c r="O21" s="51">
        <f ca="1">OFFSET('Stats NZ - TLA Population'!$A$1,MATCH(O$10&amp;"_"&amp;$D21,'Stats NZ - TLA Population'!$D:$D,0)-1,O$2-1)</f>
        <v>60201.677681955218</v>
      </c>
      <c r="P21" s="61">
        <f ca="1">OFFSET('Stats NZ - TLA Population'!$A$1,MATCH(P$10&amp;"_"&amp;$D21,'Stats NZ - TLA Population'!$D:$D,0)-1,P$2-1)</f>
        <v>61270.952248995149</v>
      </c>
      <c r="Q21" s="53">
        <f ca="1">OFFSET('Stats NZ - TLA Population'!$A$1,MATCH(Q$10&amp;"_"&amp;$D21,'Stats NZ - TLA Population'!$D:$D,0)-1,Q$2-1)</f>
        <v>62327.928181956289</v>
      </c>
      <c r="R21" s="170">
        <f t="shared" ca="1" si="22"/>
        <v>536.37382088997208</v>
      </c>
      <c r="S21" s="44">
        <f t="shared" ca="1" si="23"/>
        <v>527.2683233501034</v>
      </c>
      <c r="T21" s="49">
        <f t="shared" ca="1" si="5"/>
        <v>536.36414947222784</v>
      </c>
      <c r="U21" s="51">
        <f ca="1">OFFSET('Stats NZ - TLA Population'!$A$1,MATCH(U$10&amp;"_"&amp;$D21,'Stats NZ - TLA Population'!$D:$D,0)-1,U$2-1)</f>
        <v>60659.10104774966</v>
      </c>
      <c r="V21" s="61">
        <f ca="1">OFFSET('Stats NZ - TLA Population'!$A$1,MATCH(V$10&amp;"_"&amp;$D21,'Stats NZ - TLA Population'!$D:$D,0)-1,V$2-1)</f>
        <v>62099.869038120793</v>
      </c>
      <c r="W21" s="53">
        <f ca="1">OFFSET('Stats NZ - TLA Population'!$A$1,MATCH(W$10&amp;"_"&amp;$D21,'Stats NZ - TLA Population'!$D:$D,0)-1,W$2-1)</f>
        <v>63532.32743307529</v>
      </c>
      <c r="X21" s="51">
        <f t="shared" ca="1" si="24"/>
        <v>540.44928735407461</v>
      </c>
      <c r="Y21" s="44">
        <f t="shared" ca="1" si="25"/>
        <v>546.76060438916318</v>
      </c>
      <c r="Z21" s="49">
        <f t="shared" ca="1" si="6"/>
        <v>559.37273755335491</v>
      </c>
      <c r="AA21" s="51">
        <f ca="1">OFFSET('Stats NZ - TLA Population'!$A$1,MATCH(AA$10&amp;"_"&amp;$D21,'Stats NZ - TLA Population'!$D:$D,0)-1,AA$2-1)</f>
        <v>61120.000000000022</v>
      </c>
      <c r="AB21" s="61">
        <f ca="1">OFFSET('Stats NZ - TLA Population'!$A$1,MATCH(AB$10&amp;"_"&amp;$D21,'Stats NZ - TLA Population'!$D:$D,0)-1,AB$2-1)</f>
        <v>62939.999999999993</v>
      </c>
      <c r="AC21" s="53">
        <f ca="1">OFFSET('Stats NZ - TLA Population'!$A$1,MATCH(AC$10&amp;"_"&amp;$D21,'Stats NZ - TLA Population'!$D:$D,0)-1,AC$2-1)</f>
        <v>64760.000000000029</v>
      </c>
      <c r="AD21" s="51">
        <f t="shared" ca="1" si="26"/>
        <v>544.55571995830758</v>
      </c>
      <c r="AE21" s="44">
        <f t="shared" ca="1" si="27"/>
        <v>570.9760169404226</v>
      </c>
      <c r="AF21" s="49">
        <f t="shared" ca="1" si="7"/>
        <v>587.48660402068322</v>
      </c>
      <c r="AG21" s="51">
        <f ca="1">OFFSET('Stats NZ - TLA Population'!$A$1,MATCH(AG$10&amp;"_"&amp;$D21,'Stats NZ - TLA Population'!$D:$D,0)-1,AG$2-1)</f>
        <v>61219.67437187273</v>
      </c>
      <c r="AH21" s="61">
        <f ca="1">OFFSET('Stats NZ - TLA Population'!$A$1,MATCH(AH$10&amp;"_"&amp;$D21,'Stats NZ - TLA Population'!$D:$D,0)-1,AH$2-1)</f>
        <v>63379.810311238369</v>
      </c>
      <c r="AI21" s="53">
        <f ca="1">OFFSET('Stats NZ - TLA Population'!$A$1,MATCH(AI$10&amp;"_"&amp;$D21,'Stats NZ - TLA Population'!$D:$D,0)-1,AI$2-1)</f>
        <v>65539.03047960157</v>
      </c>
      <c r="AJ21" s="51">
        <f t="shared" ca="1" si="28"/>
        <v>545.44378032048917</v>
      </c>
      <c r="AK21" s="44">
        <f t="shared" ca="1" si="29"/>
        <v>577.97494609603132</v>
      </c>
      <c r="AL21" s="49">
        <f t="shared" ca="1" si="8"/>
        <v>597.66536729310928</v>
      </c>
      <c r="AM21" s="51">
        <f ca="1">OFFSET('Stats NZ - TLA Population'!$A$1,MATCH(AM$10&amp;"_"&amp;$D21,'Stats NZ - TLA Population'!$D:$D,0)-1,AM$2-1)</f>
        <v>61319.511292508687</v>
      </c>
      <c r="AN21" s="61">
        <f ca="1">OFFSET('Stats NZ - TLA Population'!$A$1,MATCH(AN$10&amp;"_"&amp;$D21,'Stats NZ - TLA Population'!$D:$D,0)-1,AN$2-1)</f>
        <v>63822.693916246542</v>
      </c>
      <c r="AO21" s="53">
        <f ca="1">OFFSET('Stats NZ - TLA Population'!$A$1,MATCH(AO$10&amp;"_"&amp;$D21,'Stats NZ - TLA Population'!$D:$D,0)-1,AO$2-1)</f>
        <v>66327.432307074487</v>
      </c>
      <c r="AP21" s="51">
        <f t="shared" ca="1" si="30"/>
        <v>546.3332889297061</v>
      </c>
      <c r="AQ21" s="44">
        <f t="shared" ca="1" si="31"/>
        <v>584.93490122209778</v>
      </c>
      <c r="AR21" s="49">
        <f t="shared" ca="1" si="9"/>
        <v>607.89082510003357</v>
      </c>
      <c r="AS21" s="51">
        <f ca="1">OFFSET('Stats NZ - TLA Population'!$A$1,MATCH(AS$10&amp;"_"&amp;$D21,'Stats NZ - TLA Population'!$D:$D,0)-1,AS$2-1)</f>
        <v>61419.51102699207</v>
      </c>
      <c r="AT21" s="61">
        <f ca="1">OFFSET('Stats NZ - TLA Population'!$A$1,MATCH(AT$10&amp;"_"&amp;$D21,'Stats NZ - TLA Population'!$D:$D,0)-1,AT$2-1)</f>
        <v>64268.672290497816</v>
      </c>
      <c r="AU21" s="53">
        <f ca="1">OFFSET('Stats NZ - TLA Population'!$A$1,MATCH(AU$10&amp;"_"&amp;$D21,'Stats NZ - TLA Population'!$D:$D,0)-1,AU$2-1)</f>
        <v>67125.318215056584</v>
      </c>
      <c r="AV21" s="51">
        <f t="shared" ca="1" si="32"/>
        <v>547.2242481477565</v>
      </c>
      <c r="AW21" s="44">
        <f t="shared" ca="1" si="33"/>
        <v>591.8556256565829</v>
      </c>
      <c r="AX21" s="49">
        <f t="shared" ca="1" si="10"/>
        <v>618.16271899930678</v>
      </c>
      <c r="AY21" s="51">
        <f ca="1">OFFSET('Stats NZ - TLA Population'!$A$1,MATCH(AY$10&amp;"_"&amp;$D21,'Stats NZ - TLA Population'!$D:$D,0)-1,AY$2-1)</f>
        <v>61519.673840839343</v>
      </c>
      <c r="AZ21" s="61">
        <f ca="1">OFFSET('Stats NZ - TLA Population'!$A$1,MATCH(AZ$10&amp;"_"&amp;$D21,'Stats NZ - TLA Population'!$D:$D,0)-1,AZ$2-1)</f>
        <v>64717.767059531194</v>
      </c>
      <c r="BA21" s="53">
        <f ca="1">OFFSET('Stats NZ - TLA Population'!$A$1,MATCH(BA$10&amp;"_"&amp;$D21,'Stats NZ - TLA Population'!$D:$D,0)-1,BA$2-1)</f>
        <v>67932.802292303095</v>
      </c>
      <c r="BB21" s="51">
        <f t="shared" ca="1" si="34"/>
        <v>548.11666034028997</v>
      </c>
      <c r="BC21" s="44">
        <f t="shared" ca="1" si="35"/>
        <v>598.73686617856629</v>
      </c>
      <c r="BD21" s="49">
        <f t="shared" ca="1" si="11"/>
        <v>628.48078670278403</v>
      </c>
      <c r="BE21" s="51">
        <f ca="1">OFFSET('Stats NZ - TLA Population'!$A$1,MATCH(BE$10&amp;"_"&amp;$D21,'Stats NZ - TLA Population'!$D:$D,0)-1,BE$2-1)</f>
        <v>61620.000000000036</v>
      </c>
      <c r="BF21" s="61">
        <f ca="1">OFFSET('Stats NZ - TLA Population'!$A$1,MATCH(BF$10&amp;"_"&amp;$D21,'Stats NZ - TLA Population'!$D:$D,0)-1,BF$2-1)</f>
        <v>65169.999999999971</v>
      </c>
      <c r="BG21" s="53">
        <f ca="1">OFFSET('Stats NZ - TLA Population'!$A$1,MATCH(BG$10&amp;"_"&amp;$D21,'Stats NZ - TLA Population'!$D:$D,0)-1,BG$2-1)</f>
        <v>68750.000000000015</v>
      </c>
      <c r="BH21" s="51">
        <f t="shared" ca="1" si="36"/>
        <v>549.01052787681488</v>
      </c>
      <c r="BI21" s="44">
        <f t="shared" ca="1" si="37"/>
        <v>605.5783730251726</v>
      </c>
      <c r="BJ21" s="49">
        <f t="shared" ca="1" si="12"/>
        <v>638.84476209115599</v>
      </c>
      <c r="BK21" s="51">
        <f ca="1">OFFSET('Stats NZ - TLA Population'!$A$1,MATCH(BK$10&amp;"_"&amp;$D21,'Stats NZ - TLA Population'!$D:$D,0)-1,BK$2-1)</f>
        <v>61631.99532892149</v>
      </c>
      <c r="BL21" s="61">
        <f ca="1">OFFSET('Stats NZ - TLA Population'!$A$1,MATCH(BL$10&amp;"_"&amp;$D21,'Stats NZ - TLA Population'!$D:$D,0)-1,BL$2-1)</f>
        <v>65551.507068279243</v>
      </c>
      <c r="BM21" s="53">
        <f ca="1">OFFSET('Stats NZ - TLA Population'!$A$1,MATCH(BM$10&amp;"_"&amp;$D21,'Stats NZ - TLA Population'!$D:$D,0)-1,BM$2-1)</f>
        <v>69489.901726350639</v>
      </c>
      <c r="BN21" s="51">
        <f t="shared" ca="1" si="38"/>
        <v>549.11740164934372</v>
      </c>
      <c r="BO21" s="44">
        <f t="shared" ca="1" si="39"/>
        <v>611.5074764222295</v>
      </c>
      <c r="BP21" s="49">
        <f t="shared" ca="1" si="13"/>
        <v>648.24740638300773</v>
      </c>
      <c r="BQ21" s="51">
        <f ca="1">OFFSET('Stats NZ - TLA Population'!$A$1,MATCH(BQ$10&amp;"_"&amp;$D21,'Stats NZ - TLA Population'!$D:$D,0)-1,BQ$2-1)</f>
        <v>61643.992992927626</v>
      </c>
      <c r="BR21" s="61">
        <f ca="1">OFFSET('Stats NZ - TLA Population'!$A$1,MATCH(BR$10&amp;"_"&amp;$D21,'Stats NZ - TLA Population'!$D:$D,0)-1,BR$2-1)</f>
        <v>65935.24748999023</v>
      </c>
      <c r="BS21" s="53">
        <f ca="1">OFFSET('Stats NZ - TLA Population'!$A$1,MATCH(BS$10&amp;"_"&amp;$D21,'Stats NZ - TLA Population'!$D:$D,0)-1,BS$2-1)</f>
        <v>70237.766428187184</v>
      </c>
      <c r="BT21" s="51">
        <f t="shared" ca="1" si="40"/>
        <v>549.2242962265799</v>
      </c>
      <c r="BU21" s="44">
        <f t="shared" ca="1" si="41"/>
        <v>617.40112741255462</v>
      </c>
      <c r="BV21" s="49">
        <f t="shared" ca="1" si="14"/>
        <v>657.68883610068747</v>
      </c>
      <c r="BW21" s="51">
        <f ca="1">OFFSET('Stats NZ - TLA Population'!$A$1,MATCH(BW$10&amp;"_"&amp;$D21,'Stats NZ - TLA Population'!$D:$D,0)-1,BW$2-1)</f>
        <v>61655.992992472966</v>
      </c>
      <c r="BX21" s="61">
        <f ca="1">OFFSET('Stats NZ - TLA Population'!$A$1,MATCH(BX$10&amp;"_"&amp;$D21,'Stats NZ - TLA Population'!$D:$D,0)-1,BX$2-1)</f>
        <v>66321.23433924868</v>
      </c>
      <c r="BY21" s="53">
        <f ca="1">OFFSET('Stats NZ - TLA Population'!$A$1,MATCH(BY$10&amp;"_"&amp;$D21,'Stats NZ - TLA Population'!$D:$D,0)-1,BY$2-1)</f>
        <v>70993.679804699597</v>
      </c>
      <c r="BZ21" s="51">
        <f t="shared" ca="1" si="42"/>
        <v>549.33121161257327</v>
      </c>
      <c r="CA21" s="44">
        <f t="shared" ca="1" si="43"/>
        <v>623.25912320277473</v>
      </c>
      <c r="CB21" s="49">
        <f t="shared" ca="1" si="15"/>
        <v>667.16880451409372</v>
      </c>
      <c r="CC21" s="51">
        <f ca="1">OFFSET('Stats NZ - TLA Population'!$A$1,MATCH(CC$10&amp;"_"&amp;$D21,'Stats NZ - TLA Population'!$D:$D,0)-1,CC$2-1)</f>
        <v>61667.99532801217</v>
      </c>
      <c r="CD21" s="61">
        <f ca="1">OFFSET('Stats NZ - TLA Population'!$A$1,MATCH(CD$10&amp;"_"&amp;$D21,'Stats NZ - TLA Population'!$D:$D,0)-1,CD$2-1)</f>
        <v>66709.480766706518</v>
      </c>
      <c r="CE21" s="53">
        <f ca="1">OFFSET('Stats NZ - TLA Population'!$A$1,MATCH(CE$10&amp;"_"&amp;$D21,'Stats NZ - TLA Population'!$D:$D,0)-1,CE$2-1)</f>
        <v>71757.728477390236</v>
      </c>
      <c r="CF21" s="51">
        <f t="shared" ca="1" si="44"/>
        <v>549.43814781137451</v>
      </c>
      <c r="CG21" s="44">
        <f t="shared" ca="1" si="45"/>
        <v>629.08126419839539</v>
      </c>
      <c r="CH21" s="49">
        <f t="shared" ca="1" si="16"/>
        <v>676.6870619849152</v>
      </c>
      <c r="CI21" s="51">
        <f ca="1">OFFSET('Stats NZ - TLA Population'!$A$1,MATCH(CI$10&amp;"_"&amp;$D21,'Stats NZ - TLA Population'!$D:$D,0)-1,CI$2-1)</f>
        <v>61679.999999999971</v>
      </c>
      <c r="CJ21" s="61">
        <f ca="1">OFFSET('Stats NZ - TLA Population'!$A$1,MATCH(CJ$10&amp;"_"&amp;$D21,'Stats NZ - TLA Population'!$D:$D,0)-1,CJ$2-1)</f>
        <v>67100.000000000015</v>
      </c>
      <c r="CK21" s="53">
        <f ca="1">OFFSET('Stats NZ - TLA Population'!$A$1,MATCH(CK$10&amp;"_"&amp;$D21,'Stats NZ - TLA Population'!$D:$D,0)-1,CK$2-1)</f>
        <v>72529.999999999985</v>
      </c>
      <c r="CL21" s="51">
        <f t="shared" ca="1" si="46"/>
        <v>549.54510482703517</v>
      </c>
      <c r="CM21" s="44">
        <f t="shared" ca="1" si="47"/>
        <v>634.86735401702776</v>
      </c>
      <c r="CN21" s="49">
        <f t="shared" ca="1" si="17"/>
        <v>686.24335598889729</v>
      </c>
      <c r="CO21" s="51">
        <f ca="1">OFFSET('Stats NZ - TLA Population'!$A$1,MATCH(CO$10&amp;"_"&amp;$D21,'Stats NZ - TLA Population'!$D:$D,0)-1,CO$2-1)</f>
        <v>61623.898036028826</v>
      </c>
      <c r="CP21" s="61">
        <f ca="1">OFFSET('Stats NZ - TLA Population'!$A$1,MATCH(CP$10&amp;"_"&amp;$D21,'Stats NZ - TLA Population'!$D:$D,0)-1,CP$2-1)</f>
        <v>67428.762572308624</v>
      </c>
      <c r="CQ21" s="53">
        <f ca="1">OFFSET('Stats NZ - TLA Population'!$A$1,MATCH(CQ$10&amp;"_"&amp;$D21,'Stats NZ - TLA Population'!$D:$D,0)-1,CQ$2-1)</f>
        <v>73247.656894505868</v>
      </c>
      <c r="CR21" s="51">
        <f t="shared" ca="1" si="48"/>
        <v>549.04525788035028</v>
      </c>
      <c r="CS21" s="44">
        <f t="shared" ca="1" si="49"/>
        <v>639.86153787065302</v>
      </c>
      <c r="CT21" s="49">
        <f t="shared" ca="1" si="18"/>
        <v>695.07961584910026</v>
      </c>
      <c r="CU21" s="51">
        <f ca="1">OFFSET('Stats NZ - TLA Population'!$A$1,MATCH(CU$10&amp;"_"&amp;$D21,'Stats NZ - TLA Population'!$D:$D,0)-1,CU$2-1)</f>
        <v>61567.847100435763</v>
      </c>
      <c r="CV21" s="61">
        <f ca="1">OFFSET('Stats NZ - TLA Population'!$A$1,MATCH(CV$10&amp;"_"&amp;$D21,'Stats NZ - TLA Population'!$D:$D,0)-1,CV$2-1)</f>
        <v>67759.135946837094</v>
      </c>
      <c r="CW21" s="53">
        <f ca="1">OFFSET('Stats NZ - TLA Population'!$A$1,MATCH(CW$10&amp;"_"&amp;$D21,'Stats NZ - TLA Population'!$D:$D,0)-1,CW$2-1)</f>
        <v>73972.414732321136</v>
      </c>
      <c r="CX21" s="51">
        <f t="shared" ca="1" si="50"/>
        <v>548.54586557691084</v>
      </c>
      <c r="CY21" s="44">
        <f t="shared" ca="1" si="51"/>
        <v>644.82452361619983</v>
      </c>
      <c r="CZ21" s="49">
        <f t="shared" ca="1" si="19"/>
        <v>703.95270577141218</v>
      </c>
    </row>
    <row r="22" spans="2:104" x14ac:dyDescent="0.25">
      <c r="B22" s="92">
        <v>1</v>
      </c>
      <c r="C22" s="19" t="s">
        <v>15</v>
      </c>
      <c r="D22" s="19" t="s">
        <v>127</v>
      </c>
      <c r="E22" s="42" t="s">
        <v>15</v>
      </c>
      <c r="F22" s="56">
        <f ca="1">SUMIF('NVED - 2019 - VKT 74 TLA-Region'!$B:$B,'Model - Absolute - 66 areas'!$D22,'NVED - 2019 - VKT 74 TLA-Region'!$J:$J)</f>
        <v>302.76909289318695</v>
      </c>
      <c r="G22" s="51">
        <f ca="1">OFFSET('Stats NZ - TLA Population'!$A$1,MATCH(G$10&amp;"_"&amp;$D22,'Stats NZ - TLA Population'!$D:$D,0)-1,G$2-1)</f>
        <v>45709.189310352464</v>
      </c>
      <c r="H22" s="61">
        <f ca="1">OFFSET('Stats NZ - TLA Population'!$A$1,MATCH(H$10&amp;"_"&amp;$D22,'Stats NZ - TLA Population'!$D:$D,0)-1,H$2-1)</f>
        <v>45985.618288583093</v>
      </c>
      <c r="I22" s="53">
        <f ca="1">OFFSET('Stats NZ - TLA Population'!$A$1,MATCH(I$10&amp;"_"&amp;$D22,'Stats NZ - TLA Population'!$D:$D,0)-1,I$2-1)</f>
        <v>46262.964979336321</v>
      </c>
      <c r="J22" s="49">
        <f t="shared" ca="1" si="20"/>
        <v>6583.9952611522422</v>
      </c>
      <c r="K22" s="51">
        <f ca="1">OFFSET('Stats NZ - TLA Population'!$A$1,MATCH(K$10&amp;"_"&amp;$D22,'Stats NZ - TLA Population'!$D:$D,0)-1,K$2-1)</f>
        <v>46040.766580203606</v>
      </c>
      <c r="L22" s="61">
        <f ca="1">OFFSET('Stats NZ - TLA Population'!$A$1,MATCH(L$10&amp;"_"&amp;$D22,'Stats NZ - TLA Population'!$D:$D,0)-1,L$2-1)</f>
        <v>46599.318849344818</v>
      </c>
      <c r="M22" s="53">
        <f ca="1">OFFSET('Stats NZ - TLA Population'!$A$1,MATCH(M$10&amp;"_"&amp;$D22,'Stats NZ - TLA Population'!$D:$D,0)-1,M$2-1)</f>
        <v>47163.109931231797</v>
      </c>
      <c r="N22" s="44">
        <f t="shared" ca="1" si="21"/>
        <v>293.18935427942966</v>
      </c>
      <c r="O22" s="51">
        <f ca="1">OFFSET('Stats NZ - TLA Population'!$A$1,MATCH(O$10&amp;"_"&amp;$D22,'Stats NZ - TLA Population'!$D:$D,0)-1,O$2-1)</f>
        <v>46374.749131958473</v>
      </c>
      <c r="P22" s="61">
        <f ca="1">OFFSET('Stats NZ - TLA Population'!$A$1,MATCH(P$10&amp;"_"&amp;$D22,'Stats NZ - TLA Population'!$D:$D,0)-1,P$2-1)</f>
        <v>47221.209544159232</v>
      </c>
      <c r="Q22" s="53">
        <f ca="1">OFFSET('Stats NZ - TLA Population'!$A$1,MATCH(Q$10&amp;"_"&amp;$D22,'Stats NZ - TLA Population'!$D:$D,0)-1,Q$2-1)</f>
        <v>48080.769128804881</v>
      </c>
      <c r="R22" s="170">
        <f t="shared" ca="1" si="22"/>
        <v>305.33112852193864</v>
      </c>
      <c r="S22" s="44">
        <f t="shared" ca="1" si="23"/>
        <v>300.29264075713581</v>
      </c>
      <c r="T22" s="49">
        <f t="shared" ca="1" si="5"/>
        <v>305.75881623322073</v>
      </c>
      <c r="U22" s="51">
        <f ca="1">OFFSET('Stats NZ - TLA Population'!$A$1,MATCH(U$10&amp;"_"&amp;$D22,'Stats NZ - TLA Population'!$D:$D,0)-1,U$2-1)</f>
        <v>46711.154413679884</v>
      </c>
      <c r="V22" s="61">
        <f ca="1">OFFSET('Stats NZ - TLA Population'!$A$1,MATCH(V$10&amp;"_"&amp;$D22,'Stats NZ - TLA Population'!$D:$D,0)-1,V$2-1)</f>
        <v>47851.399674369844</v>
      </c>
      <c r="W22" s="53">
        <f ca="1">OFFSET('Stats NZ - TLA Population'!$A$1,MATCH(W$10&amp;"_"&amp;$D22,'Stats NZ - TLA Population'!$D:$D,0)-1,W$2-1)</f>
        <v>49016.283349172649</v>
      </c>
      <c r="X22" s="51">
        <f t="shared" ca="1" si="24"/>
        <v>307.54601930261896</v>
      </c>
      <c r="Y22" s="44">
        <f t="shared" ca="1" si="25"/>
        <v>311.33769602901259</v>
      </c>
      <c r="Z22" s="49">
        <f t="shared" ca="1" si="6"/>
        <v>318.91683063997294</v>
      </c>
      <c r="AA22" s="51">
        <f ca="1">OFFSET('Stats NZ - TLA Population'!$A$1,MATCH(AA$10&amp;"_"&amp;$D22,'Stats NZ - TLA Population'!$D:$D,0)-1,AA$2-1)</f>
        <v>47049.999999999993</v>
      </c>
      <c r="AB22" s="61">
        <f ca="1">OFFSET('Stats NZ - TLA Population'!$A$1,MATCH(AB$10&amp;"_"&amp;$D22,'Stats NZ - TLA Population'!$D:$D,0)-1,AB$2-1)</f>
        <v>48490.000000000022</v>
      </c>
      <c r="AC22" s="53">
        <f ca="1">OFFSET('Stats NZ - TLA Population'!$A$1,MATCH(AC$10&amp;"_"&amp;$D22,'Stats NZ - TLA Population'!$D:$D,0)-1,AC$2-1)</f>
        <v>49970.000000000015</v>
      </c>
      <c r="AD22" s="51">
        <f t="shared" ca="1" si="26"/>
        <v>309.77697703721299</v>
      </c>
      <c r="AE22" s="44">
        <f t="shared" ca="1" si="27"/>
        <v>325.06771855324706</v>
      </c>
      <c r="AF22" s="49">
        <f t="shared" ca="1" si="7"/>
        <v>334.98935648805428</v>
      </c>
      <c r="AG22" s="51">
        <f ca="1">OFFSET('Stats NZ - TLA Population'!$A$1,MATCH(AG$10&amp;"_"&amp;$D22,'Stats NZ - TLA Population'!$D:$D,0)-1,AG$2-1)</f>
        <v>47113.826594501414</v>
      </c>
      <c r="AH22" s="61">
        <f ca="1">OFFSET('Stats NZ - TLA Population'!$A$1,MATCH(AH$10&amp;"_"&amp;$D22,'Stats NZ - TLA Population'!$D:$D,0)-1,AH$2-1)</f>
        <v>48809.755012929782</v>
      </c>
      <c r="AI22" s="53">
        <f ca="1">OFFSET('Stats NZ - TLA Population'!$A$1,MATCH(AI$10&amp;"_"&amp;$D22,'Stats NZ - TLA Population'!$D:$D,0)-1,AI$2-1)</f>
        <v>50557.998228422242</v>
      </c>
      <c r="AJ22" s="51">
        <f t="shared" ca="1" si="28"/>
        <v>310.1972110329458</v>
      </c>
      <c r="AK22" s="44">
        <f t="shared" ca="1" si="29"/>
        <v>328.92375302842879</v>
      </c>
      <c r="AL22" s="49">
        <f t="shared" ca="1" si="8"/>
        <v>340.70497830796444</v>
      </c>
      <c r="AM22" s="51">
        <f ca="1">OFFSET('Stats NZ - TLA Population'!$A$1,MATCH(AM$10&amp;"_"&amp;$D22,'Stats NZ - TLA Population'!$D:$D,0)-1,AM$2-1)</f>
        <v>47177.73977421358</v>
      </c>
      <c r="AN22" s="61">
        <f ca="1">OFFSET('Stats NZ - TLA Population'!$A$1,MATCH(AN$10&amp;"_"&amp;$D22,'Stats NZ - TLA Population'!$D:$D,0)-1,AN$2-1)</f>
        <v>49131.618569235383</v>
      </c>
      <c r="AO22" s="53">
        <f ca="1">OFFSET('Stats NZ - TLA Population'!$A$1,MATCH(AO$10&amp;"_"&amp;$D22,'Stats NZ - TLA Population'!$D:$D,0)-1,AO$2-1)</f>
        <v>51152.915446570871</v>
      </c>
      <c r="AP22" s="51">
        <f t="shared" ca="1" si="30"/>
        <v>310.61801510529585</v>
      </c>
      <c r="AQ22" s="44">
        <f t="shared" ca="1" si="31"/>
        <v>332.75455269889272</v>
      </c>
      <c r="AR22" s="49">
        <f t="shared" ca="1" si="9"/>
        <v>346.44422460216271</v>
      </c>
      <c r="AS22" s="51">
        <f ca="1">OFFSET('Stats NZ - TLA Population'!$A$1,MATCH(AS$10&amp;"_"&amp;$D22,'Stats NZ - TLA Population'!$D:$D,0)-1,AS$2-1)</f>
        <v>47241.739656595346</v>
      </c>
      <c r="AT22" s="61">
        <f ca="1">OFFSET('Stats NZ - TLA Population'!$A$1,MATCH(AT$10&amp;"_"&amp;$D22,'Stats NZ - TLA Population'!$D:$D,0)-1,AT$2-1)</f>
        <v>49455.6045731716</v>
      </c>
      <c r="AU22" s="53">
        <f ca="1">OFFSET('Stats NZ - TLA Population'!$A$1,MATCH(AU$10&amp;"_"&amp;$D22,'Stats NZ - TLA Population'!$D:$D,0)-1,AU$2-1)</f>
        <v>51754.833070369488</v>
      </c>
      <c r="AV22" s="51">
        <f t="shared" ca="1" si="32"/>
        <v>311.03939002761172</v>
      </c>
      <c r="AW22" s="44">
        <f t="shared" ca="1" si="33"/>
        <v>336.55999941194318</v>
      </c>
      <c r="AX22" s="49">
        <f t="shared" ca="1" si="10"/>
        <v>352.20692857888798</v>
      </c>
      <c r="AY22" s="51">
        <f ca="1">OFFSET('Stats NZ - TLA Population'!$A$1,MATCH(AY$10&amp;"_"&amp;$D22,'Stats NZ - TLA Population'!$D:$D,0)-1,AY$2-1)</f>
        <v>47305.826359264916</v>
      </c>
      <c r="AZ22" s="61">
        <f ca="1">OFFSET('Stats NZ - TLA Population'!$A$1,MATCH(AZ$10&amp;"_"&amp;$D22,'Stats NZ - TLA Population'!$D:$D,0)-1,AZ$2-1)</f>
        <v>49781.727020681275</v>
      </c>
      <c r="BA22" s="53">
        <f ca="1">OFFSET('Stats NZ - TLA Population'!$A$1,MATCH(BA$10&amp;"_"&amp;$D22,'Stats NZ - TLA Population'!$D:$D,0)-1,BA$2-1)</f>
        <v>52363.83347376484</v>
      </c>
      <c r="BB22" s="51">
        <f t="shared" ca="1" si="34"/>
        <v>311.46133657429107</v>
      </c>
      <c r="BC22" s="44">
        <f t="shared" ca="1" si="35"/>
        <v>340.33997717780807</v>
      </c>
      <c r="BD22" s="49">
        <f t="shared" ca="1" si="11"/>
        <v>357.99292141873508</v>
      </c>
      <c r="BE22" s="51">
        <f ca="1">OFFSET('Stats NZ - TLA Population'!$A$1,MATCH(BE$10&amp;"_"&amp;$D22,'Stats NZ - TLA Population'!$D:$D,0)-1,BE$2-1)</f>
        <v>47370.000000000029</v>
      </c>
      <c r="BF22" s="61">
        <f ca="1">OFFSET('Stats NZ - TLA Population'!$A$1,MATCH(BF$10&amp;"_"&amp;$D22,'Stats NZ - TLA Population'!$D:$D,0)-1,BF$2-1)</f>
        <v>50110</v>
      </c>
      <c r="BG22" s="53">
        <f ca="1">OFFSET('Stats NZ - TLA Population'!$A$1,MATCH(BG$10&amp;"_"&amp;$D22,'Stats NZ - TLA Population'!$D:$D,0)-1,BG$2-1)</f>
        <v>52980</v>
      </c>
      <c r="BH22" s="51">
        <f t="shared" ca="1" si="36"/>
        <v>311.88385552078188</v>
      </c>
      <c r="BI22" s="44">
        <f t="shared" ca="1" si="37"/>
        <v>344.09437217522549</v>
      </c>
      <c r="BJ22" s="49">
        <f t="shared" ca="1" si="12"/>
        <v>363.80203228584003</v>
      </c>
      <c r="BK22" s="51">
        <f ca="1">OFFSET('Stats NZ - TLA Population'!$A$1,MATCH(BK$10&amp;"_"&amp;$D22,'Stats NZ - TLA Population'!$D:$D,0)-1,BK$2-1)</f>
        <v>47370</v>
      </c>
      <c r="BL22" s="61">
        <f ca="1">OFFSET('Stats NZ - TLA Population'!$A$1,MATCH(BL$10&amp;"_"&amp;$D22,'Stats NZ - TLA Population'!$D:$D,0)-1,BL$2-1)</f>
        <v>50371.261450700586</v>
      </c>
      <c r="BM22" s="53">
        <f ca="1">OFFSET('Stats NZ - TLA Population'!$A$1,MATCH(BM$10&amp;"_"&amp;$D22,'Stats NZ - TLA Population'!$D:$D,0)-1,BM$2-1)</f>
        <v>53520.84432030021</v>
      </c>
      <c r="BN22" s="51">
        <f t="shared" ca="1" si="38"/>
        <v>311.88385552078171</v>
      </c>
      <c r="BO22" s="44">
        <f t="shared" ca="1" si="39"/>
        <v>347.24215947922596</v>
      </c>
      <c r="BP22" s="49">
        <f t="shared" ca="1" si="13"/>
        <v>368.95430099803519</v>
      </c>
      <c r="BQ22" s="51">
        <f ca="1">OFFSET('Stats NZ - TLA Population'!$A$1,MATCH(BQ$10&amp;"_"&amp;$D22,'Stats NZ - TLA Population'!$D:$D,0)-1,BQ$2-1)</f>
        <v>47370</v>
      </c>
      <c r="BR22" s="61">
        <f ca="1">OFFSET('Stats NZ - TLA Population'!$A$1,MATCH(BR$10&amp;"_"&amp;$D22,'Stats NZ - TLA Population'!$D:$D,0)-1,BR$2-1)</f>
        <v>50633.885055574428</v>
      </c>
      <c r="BS22" s="53">
        <f ca="1">OFFSET('Stats NZ - TLA Population'!$A$1,MATCH(BS$10&amp;"_"&amp;$D22,'Stats NZ - TLA Population'!$D:$D,0)-1,BS$2-1)</f>
        <v>54067.209829328269</v>
      </c>
      <c r="BT22" s="51">
        <f t="shared" ca="1" si="40"/>
        <v>311.88385552078171</v>
      </c>
      <c r="BU22" s="44">
        <f t="shared" ca="1" si="41"/>
        <v>350.36568125307491</v>
      </c>
      <c r="BV22" s="49">
        <f t="shared" ca="1" si="14"/>
        <v>374.12287807885724</v>
      </c>
      <c r="BW22" s="51">
        <f ca="1">OFFSET('Stats NZ - TLA Population'!$A$1,MATCH(BW$10&amp;"_"&amp;$D22,'Stats NZ - TLA Population'!$D:$D,0)-1,BW$2-1)</f>
        <v>47370</v>
      </c>
      <c r="BX22" s="61">
        <f ca="1">OFFSET('Stats NZ - TLA Population'!$A$1,MATCH(BX$10&amp;"_"&amp;$D22,'Stats NZ - TLA Population'!$D:$D,0)-1,BX$2-1)</f>
        <v>50897.877916564765</v>
      </c>
      <c r="BY22" s="53">
        <f ca="1">OFFSET('Stats NZ - TLA Population'!$A$1,MATCH(BY$10&amp;"_"&amp;$D22,'Stats NZ - TLA Population'!$D:$D,0)-1,BY$2-1)</f>
        <v>54619.15288992985</v>
      </c>
      <c r="BZ22" s="51">
        <f t="shared" ca="1" si="42"/>
        <v>311.88385552078171</v>
      </c>
      <c r="CA22" s="44">
        <f t="shared" ca="1" si="43"/>
        <v>353.46486491103178</v>
      </c>
      <c r="CB22" s="49">
        <f t="shared" ca="1" si="15"/>
        <v>379.30759175150024</v>
      </c>
      <c r="CC22" s="51">
        <f ca="1">OFFSET('Stats NZ - TLA Population'!$A$1,MATCH(CC$10&amp;"_"&amp;$D22,'Stats NZ - TLA Population'!$D:$D,0)-1,CC$2-1)</f>
        <v>47370</v>
      </c>
      <c r="CD22" s="61">
        <f ca="1">OFFSET('Stats NZ - TLA Population'!$A$1,MATCH(CD$10&amp;"_"&amp;$D22,'Stats NZ - TLA Population'!$D:$D,0)-1,CD$2-1)</f>
        <v>51163.247172642659</v>
      </c>
      <c r="CE22" s="53">
        <f ca="1">OFFSET('Stats NZ - TLA Population'!$A$1,MATCH(CE$10&amp;"_"&amp;$D22,'Stats NZ - TLA Population'!$D:$D,0)-1,CE$2-1)</f>
        <v>55176.730440328633</v>
      </c>
      <c r="CF22" s="51">
        <f t="shared" ca="1" si="44"/>
        <v>311.88385552078171</v>
      </c>
      <c r="CG22" s="44">
        <f t="shared" ca="1" si="45"/>
        <v>356.53963992086591</v>
      </c>
      <c r="CH22" s="49">
        <f t="shared" ca="1" si="16"/>
        <v>384.50826893029136</v>
      </c>
      <c r="CI22" s="51">
        <f ca="1">OFFSET('Stats NZ - TLA Population'!$A$1,MATCH(CI$10&amp;"_"&amp;$D22,'Stats NZ - TLA Population'!$D:$D,0)-1,CI$2-1)</f>
        <v>47370</v>
      </c>
      <c r="CJ22" s="61">
        <f ca="1">OFFSET('Stats NZ - TLA Population'!$A$1,MATCH(CJ$10&amp;"_"&amp;$D22,'Stats NZ - TLA Population'!$D:$D,0)-1,CJ$2-1)</f>
        <v>51430.000000000022</v>
      </c>
      <c r="CK22" s="53">
        <f ca="1">OFFSET('Stats NZ - TLA Population'!$A$1,MATCH(CK$10&amp;"_"&amp;$D22,'Stats NZ - TLA Population'!$D:$D,0)-1,CK$2-1)</f>
        <v>55739.999999999978</v>
      </c>
      <c r="CL22" s="51">
        <f t="shared" ca="1" si="46"/>
        <v>311.88385552078171</v>
      </c>
      <c r="CM22" s="44">
        <f t="shared" ca="1" si="47"/>
        <v>359.58993780516505</v>
      </c>
      <c r="CN22" s="49">
        <f t="shared" ca="1" si="17"/>
        <v>389.72473523740774</v>
      </c>
      <c r="CO22" s="51">
        <f ca="1">OFFSET('Stats NZ - TLA Population'!$A$1,MATCH(CO$10&amp;"_"&amp;$D22,'Stats NZ - TLA Population'!$D:$D,0)-1,CO$2-1)</f>
        <v>47297.780123929319</v>
      </c>
      <c r="CP22" s="61">
        <f ca="1">OFFSET('Stats NZ - TLA Population'!$A$1,MATCH(CP$10&amp;"_"&amp;$D22,'Stats NZ - TLA Population'!$D:$D,0)-1,CP$2-1)</f>
        <v>51624.522941313626</v>
      </c>
      <c r="CQ22" s="53">
        <f ca="1">OFFSET('Stats NZ - TLA Population'!$A$1,MATCH(CQ$10&amp;"_"&amp;$D22,'Stats NZ - TLA Population'!$D:$D,0)-1,CQ$2-1)</f>
        <v>56242.845186749175</v>
      </c>
      <c r="CR22" s="51">
        <f t="shared" ca="1" si="48"/>
        <v>311.40836019897131</v>
      </c>
      <c r="CS22" s="44">
        <f t="shared" ca="1" si="49"/>
        <v>362.01569382081317</v>
      </c>
      <c r="CT22" s="49">
        <f t="shared" ca="1" si="18"/>
        <v>394.40156465723823</v>
      </c>
      <c r="CU22" s="51">
        <f ca="1">OFFSET('Stats NZ - TLA Population'!$A$1,MATCH(CU$10&amp;"_"&amp;$D22,'Stats NZ - TLA Population'!$D:$D,0)-1,CU$2-1)</f>
        <v>47225.670353632326</v>
      </c>
      <c r="CV22" s="61">
        <f ca="1">OFFSET('Stats NZ - TLA Population'!$A$1,MATCH(CV$10&amp;"_"&amp;$D22,'Stats NZ - TLA Population'!$D:$D,0)-1,CV$2-1)</f>
        <v>51819.781623920222</v>
      </c>
      <c r="CW22" s="53">
        <f ca="1">OFFSET('Stats NZ - TLA Population'!$A$1,MATCH(CW$10&amp;"_"&amp;$D22,'Stats NZ - TLA Population'!$D:$D,0)-1,CW$2-1)</f>
        <v>56750.226672060191</v>
      </c>
      <c r="CX22" s="51">
        <f t="shared" ca="1" si="50"/>
        <v>310.93358981305317</v>
      </c>
      <c r="CY22" s="44">
        <f t="shared" ca="1" si="51"/>
        <v>364.41797971980992</v>
      </c>
      <c r="CZ22" s="49">
        <f t="shared" ca="1" si="19"/>
        <v>399.09089356191151</v>
      </c>
    </row>
    <row r="23" spans="2:104" x14ac:dyDescent="0.25">
      <c r="B23" s="92">
        <v>1</v>
      </c>
      <c r="C23" s="19" t="s">
        <v>15</v>
      </c>
      <c r="D23" s="19" t="s">
        <v>123</v>
      </c>
      <c r="E23" s="42" t="s">
        <v>15</v>
      </c>
      <c r="F23" s="56">
        <f ca="1">SUMIF('NVED - 2019 - VKT 74 TLA-Region'!$B:$B,'Model - Absolute - 66 areas'!$D23,'NVED - 2019 - VKT 74 TLA-Region'!$J:$J)</f>
        <v>698.96164883622475</v>
      </c>
      <c r="G23" s="51">
        <f ca="1">OFFSET('Stats NZ - TLA Population'!$A$1,MATCH(G$10&amp;"_"&amp;$D23,'Stats NZ - TLA Population'!$D:$D,0)-1,G$2-1)</f>
        <v>109186.25826629774</v>
      </c>
      <c r="H23" s="61">
        <f ca="1">OFFSET('Stats NZ - TLA Population'!$A$1,MATCH(H$10&amp;"_"&amp;$D23,'Stats NZ - TLA Population'!$D:$D,0)-1,H$2-1)</f>
        <v>109689.3974775051</v>
      </c>
      <c r="I23" s="53">
        <f ca="1">OFFSET('Stats NZ - TLA Population'!$A$1,MATCH(I$10&amp;"_"&amp;$D23,'Stats NZ - TLA Population'!$D:$D,0)-1,I$2-1)</f>
        <v>110204.17977043081</v>
      </c>
      <c r="J23" s="49">
        <f t="shared" ca="1" si="20"/>
        <v>6372.1897002813475</v>
      </c>
      <c r="K23" s="51">
        <f ca="1">OFFSET('Stats NZ - TLA Population'!$A$1,MATCH(K$10&amp;"_"&amp;$D23,'Stats NZ - TLA Population'!$D:$D,0)-1,K$2-1)</f>
        <v>109836.36442044104</v>
      </c>
      <c r="L23" s="61">
        <f ca="1">OFFSET('Stats NZ - TLA Population'!$A$1,MATCH(L$10&amp;"_"&amp;$D23,'Stats NZ - TLA Population'!$D:$D,0)-1,L$2-1)</f>
        <v>110850.96663882535</v>
      </c>
      <c r="M23" s="53">
        <f ca="1">OFFSET('Stats NZ - TLA Population'!$A$1,MATCH(M$10&amp;"_"&amp;$D23,'Stats NZ - TLA Population'!$D:$D,0)-1,M$2-1)</f>
        <v>111893.87542724737</v>
      </c>
      <c r="N23" s="44">
        <f t="shared" ca="1" si="21"/>
        <v>675.00548159933851</v>
      </c>
      <c r="O23" s="51">
        <f ca="1">OFFSET('Stats NZ - TLA Population'!$A$1,MATCH(O$10&amp;"_"&amp;$D23,'Stats NZ - TLA Population'!$D:$D,0)-1,O$2-1)</f>
        <v>110490.34137314786</v>
      </c>
      <c r="P23" s="61">
        <f ca="1">OFFSET('Stats NZ - TLA Population'!$A$1,MATCH(P$10&amp;"_"&amp;$D23,'Stats NZ - TLA Population'!$D:$D,0)-1,P$2-1)</f>
        <v>112024.83637748085</v>
      </c>
      <c r="Q23" s="53">
        <f ca="1">OFFSET('Stats NZ - TLA Population'!$A$1,MATCH(Q$10&amp;"_"&amp;$D23,'Stats NZ - TLA Population'!$D:$D,0)-1,Q$2-1)</f>
        <v>113609.47819047872</v>
      </c>
      <c r="R23" s="170">
        <f t="shared" ca="1" si="22"/>
        <v>704.0654152785429</v>
      </c>
      <c r="S23" s="44">
        <f t="shared" ca="1" si="23"/>
        <v>689.47906966409914</v>
      </c>
      <c r="T23" s="49">
        <f t="shared" ca="1" si="5"/>
        <v>699.23206193176964</v>
      </c>
      <c r="U23" s="51">
        <f ca="1">OFFSET('Stats NZ - TLA Population'!$A$1,MATCH(U$10&amp;"_"&amp;$D23,'Stats NZ - TLA Population'!$D:$D,0)-1,U$2-1)</f>
        <v>111148.21217154899</v>
      </c>
      <c r="V23" s="61">
        <f ca="1">OFFSET('Stats NZ - TLA Population'!$A$1,MATCH(V$10&amp;"_"&amp;$D23,'Stats NZ - TLA Population'!$D:$D,0)-1,V$2-1)</f>
        <v>113211.13695192529</v>
      </c>
      <c r="W23" s="53">
        <f ca="1">OFFSET('Stats NZ - TLA Population'!$A$1,MATCH(W$10&amp;"_"&amp;$D23,'Stats NZ - TLA Population'!$D:$D,0)-1,W$2-1)</f>
        <v>115351.38527849967</v>
      </c>
      <c r="X23" s="51">
        <f t="shared" ca="1" si="24"/>
        <v>708.25749280423042</v>
      </c>
      <c r="Y23" s="44">
        <f t="shared" ca="1" si="25"/>
        <v>712.89472335634366</v>
      </c>
      <c r="Z23" s="49">
        <f t="shared" ca="1" si="6"/>
        <v>726.37194635548212</v>
      </c>
      <c r="AA23" s="51">
        <f ca="1">OFFSET('Stats NZ - TLA Population'!$A$1,MATCH(AA$10&amp;"_"&amp;$D23,'Stats NZ - TLA Population'!$D:$D,0)-1,AA$2-1)</f>
        <v>111810.00000000004</v>
      </c>
      <c r="AB23" s="61">
        <f ca="1">OFFSET('Stats NZ - TLA Population'!$A$1,MATCH(AB$10&amp;"_"&amp;$D23,'Stats NZ - TLA Population'!$D:$D,0)-1,AB$2-1)</f>
        <v>114410</v>
      </c>
      <c r="AC23" s="53">
        <f ca="1">OFFSET('Stats NZ - TLA Population'!$A$1,MATCH(AC$10&amp;"_"&amp;$D23,'Stats NZ - TLA Population'!$D:$D,0)-1,AC$2-1)</f>
        <v>117120.00000000004</v>
      </c>
      <c r="AD23" s="51">
        <f t="shared" ca="1" si="26"/>
        <v>712.47453038845777</v>
      </c>
      <c r="AE23" s="44">
        <f t="shared" ca="1" si="27"/>
        <v>742.30917991390584</v>
      </c>
      <c r="AF23" s="49">
        <f t="shared" ca="1" si="7"/>
        <v>759.89206495513247</v>
      </c>
      <c r="AG23" s="51">
        <f ca="1">OFFSET('Stats NZ - TLA Population'!$A$1,MATCH(AG$10&amp;"_"&amp;$D23,'Stats NZ - TLA Population'!$D:$D,0)-1,AG$2-1)</f>
        <v>111781.98596566469</v>
      </c>
      <c r="AH23" s="61">
        <f ca="1">OFFSET('Stats NZ - TLA Population'!$A$1,MATCH(AH$10&amp;"_"&amp;$D23,'Stats NZ - TLA Population'!$D:$D,0)-1,AH$2-1)</f>
        <v>114913.547959256</v>
      </c>
      <c r="AI23" s="53">
        <f ca="1">OFFSET('Stats NZ - TLA Population'!$A$1,MATCH(AI$10&amp;"_"&amp;$D23,'Stats NZ - TLA Population'!$D:$D,0)-1,AI$2-1)</f>
        <v>118190.26004391756</v>
      </c>
      <c r="AJ23" s="51">
        <f t="shared" ca="1" si="28"/>
        <v>712.29601964740266</v>
      </c>
      <c r="AK23" s="44">
        <f t="shared" ca="1" si="29"/>
        <v>749.47824205938139</v>
      </c>
      <c r="AL23" s="49">
        <f t="shared" ca="1" si="8"/>
        <v>770.8493027964289</v>
      </c>
      <c r="AM23" s="51">
        <f ca="1">OFFSET('Stats NZ - TLA Population'!$A$1,MATCH(AM$10&amp;"_"&amp;$D23,'Stats NZ - TLA Population'!$D:$D,0)-1,AM$2-1)</f>
        <v>111753.9789502554</v>
      </c>
      <c r="AN23" s="61">
        <f ca="1">OFFSET('Stats NZ - TLA Population'!$A$1,MATCH(AN$10&amp;"_"&amp;$D23,'Stats NZ - TLA Population'!$D:$D,0)-1,AN$2-1)</f>
        <v>115419.3121631346</v>
      </c>
      <c r="AO23" s="53">
        <f ca="1">OFFSET('Stats NZ - TLA Population'!$A$1,MATCH(AO$10&amp;"_"&amp;$D23,'Stats NZ - TLA Population'!$D:$D,0)-1,AO$2-1)</f>
        <v>119270.30028388709</v>
      </c>
      <c r="AP23" s="51">
        <f t="shared" ca="1" si="30"/>
        <v>712.1175536322761</v>
      </c>
      <c r="AQ23" s="44">
        <f t="shared" ca="1" si="31"/>
        <v>756.55516937554705</v>
      </c>
      <c r="AR23" s="49">
        <f t="shared" ca="1" si="9"/>
        <v>781.79778185829321</v>
      </c>
      <c r="AS23" s="51">
        <f ca="1">OFFSET('Stats NZ - TLA Population'!$A$1,MATCH(AS$10&amp;"_"&amp;$D23,'Stats NZ - TLA Population'!$D:$D,0)-1,AS$2-1)</f>
        <v>111725.97895201355</v>
      </c>
      <c r="AT23" s="61">
        <f ca="1">OFFSET('Stats NZ - TLA Population'!$A$1,MATCH(AT$10&amp;"_"&amp;$D23,'Stats NZ - TLA Population'!$D:$D,0)-1,AT$2-1)</f>
        <v>115927.30236590077</v>
      </c>
      <c r="AU23" s="53">
        <f ca="1">OFFSET('Stats NZ - TLA Population'!$A$1,MATCH(AU$10&amp;"_"&amp;$D23,'Stats NZ - TLA Population'!$D:$D,0)-1,AU$2-1)</f>
        <v>120360.21009280013</v>
      </c>
      <c r="AV23" s="51">
        <f t="shared" ca="1" si="32"/>
        <v>711.93913233187141</v>
      </c>
      <c r="AW23" s="44">
        <f t="shared" ca="1" si="33"/>
        <v>763.54018623749209</v>
      </c>
      <c r="AX23" s="49">
        <f t="shared" ca="1" si="10"/>
        <v>792.73695975239048</v>
      </c>
      <c r="AY23" s="51">
        <f ca="1">OFFSET('Stats NZ - TLA Population'!$A$1,MATCH(AY$10&amp;"_"&amp;$D23,'Stats NZ - TLA Population'!$D:$D,0)-1,AY$2-1)</f>
        <v>111697.98596918101</v>
      </c>
      <c r="AZ23" s="61">
        <f ca="1">OFFSET('Stats NZ - TLA Population'!$A$1,MATCH(AZ$10&amp;"_"&amp;$D23,'Stats NZ - TLA Population'!$D:$D,0)-1,AZ$2-1)</f>
        <v>116437.52836475056</v>
      </c>
      <c r="BA23" s="53">
        <f ca="1">OFFSET('Stats NZ - TLA Population'!$A$1,MATCH(BA$10&amp;"_"&amp;$D23,'Stats NZ - TLA Population'!$D:$D,0)-1,BA$2-1)</f>
        <v>121460.07966025099</v>
      </c>
      <c r="BB23" s="51">
        <f t="shared" ca="1" si="34"/>
        <v>711.76075573498576</v>
      </c>
      <c r="BC23" s="44">
        <f t="shared" ca="1" si="35"/>
        <v>770.43352227183709</v>
      </c>
      <c r="BD23" s="49">
        <f t="shared" ca="1" si="11"/>
        <v>803.66629472696604</v>
      </c>
      <c r="BE23" s="51">
        <f ca="1">OFFSET('Stats NZ - TLA Population'!$A$1,MATCH(BE$10&amp;"_"&amp;$D23,'Stats NZ - TLA Population'!$D:$D,0)-1,BE$2-1)</f>
        <v>111670.00000000001</v>
      </c>
      <c r="BF23" s="61">
        <f ca="1">OFFSET('Stats NZ - TLA Population'!$A$1,MATCH(BF$10&amp;"_"&amp;$D23,'Stats NZ - TLA Population'!$D:$D,0)-1,BF$2-1)</f>
        <v>116949.99999999994</v>
      </c>
      <c r="BG23" s="53">
        <f ca="1">OFFSET('Stats NZ - TLA Population'!$A$1,MATCH(BG$10&amp;"_"&amp;$D23,'Stats NZ - TLA Population'!$D:$D,0)-1,BG$2-1)</f>
        <v>122570.00000000006</v>
      </c>
      <c r="BH23" s="51">
        <f t="shared" ca="1" si="36"/>
        <v>711.58242383041818</v>
      </c>
      <c r="BI23" s="44">
        <f t="shared" ca="1" si="37"/>
        <v>777.23541231017771</v>
      </c>
      <c r="BJ23" s="49">
        <f t="shared" ca="1" si="12"/>
        <v>814.58524571918406</v>
      </c>
      <c r="BK23" s="51">
        <f ca="1">OFFSET('Stats NZ - TLA Population'!$A$1,MATCH(BK$10&amp;"_"&amp;$D23,'Stats NZ - TLA Population'!$D:$D,0)-1,BK$2-1)</f>
        <v>111523.61672800888</v>
      </c>
      <c r="BL23" s="61">
        <f ca="1">OFFSET('Stats NZ - TLA Population'!$A$1,MATCH(BL$10&amp;"_"&amp;$D23,'Stats NZ - TLA Population'!$D:$D,0)-1,BL$2-1)</f>
        <v>117378.84339864316</v>
      </c>
      <c r="BM23" s="53">
        <f ca="1">OFFSET('Stats NZ - TLA Population'!$A$1,MATCH(BM$10&amp;"_"&amp;$D23,'Stats NZ - TLA Population'!$D:$D,0)-1,BM$2-1)</f>
        <v>123604.393130435</v>
      </c>
      <c r="BN23" s="51">
        <f t="shared" ca="1" si="38"/>
        <v>710.64964185234282</v>
      </c>
      <c r="BO23" s="44">
        <f t="shared" ca="1" si="39"/>
        <v>783.13860629068415</v>
      </c>
      <c r="BP23" s="49">
        <f t="shared" ca="1" si="13"/>
        <v>824.67478265076875</v>
      </c>
      <c r="BQ23" s="51">
        <f ca="1">OFFSET('Stats NZ - TLA Population'!$A$1,MATCH(BQ$10&amp;"_"&amp;$D23,'Stats NZ - TLA Population'!$D:$D,0)-1,BQ$2-1)</f>
        <v>111377.42534338518</v>
      </c>
      <c r="BR23" s="61">
        <f ca="1">OFFSET('Stats NZ - TLA Population'!$A$1,MATCH(BR$10&amp;"_"&amp;$D23,'Stats NZ - TLA Population'!$D:$D,0)-1,BR$2-1)</f>
        <v>117809.25932110469</v>
      </c>
      <c r="BS23" s="53">
        <f ca="1">OFFSET('Stats NZ - TLA Population'!$A$1,MATCH(BS$10&amp;"_"&amp;$D23,'Stats NZ - TLA Population'!$D:$D,0)-1,BS$2-1)</f>
        <v>124647.51571463754</v>
      </c>
      <c r="BT23" s="51">
        <f t="shared" ca="1" si="40"/>
        <v>709.71808261697379</v>
      </c>
      <c r="BU23" s="44">
        <f t="shared" ca="1" si="41"/>
        <v>788.96714953817673</v>
      </c>
      <c r="BV23" s="49">
        <f t="shared" ca="1" si="14"/>
        <v>834.76286785189268</v>
      </c>
      <c r="BW23" s="51">
        <f ca="1">OFFSET('Stats NZ - TLA Population'!$A$1,MATCH(BW$10&amp;"_"&amp;$D23,'Stats NZ - TLA Population'!$D:$D,0)-1,BW$2-1)</f>
        <v>111231.42559459222</v>
      </c>
      <c r="BX23" s="61">
        <f ca="1">OFFSET('Stats NZ - TLA Population'!$A$1,MATCH(BX$10&amp;"_"&amp;$D23,'Stats NZ - TLA Population'!$D:$D,0)-1,BX$2-1)</f>
        <v>118241.25353366473</v>
      </c>
      <c r="BY23" s="53">
        <f ca="1">OFFSET('Stats NZ - TLA Population'!$A$1,MATCH(BY$10&amp;"_"&amp;$D23,'Stats NZ - TLA Population'!$D:$D,0)-1,BY$2-1)</f>
        <v>125699.44142224143</v>
      </c>
      <c r="BZ23" s="51">
        <f t="shared" ca="1" si="42"/>
        <v>708.78774452147161</v>
      </c>
      <c r="CA23" s="44">
        <f t="shared" ca="1" si="43"/>
        <v>794.7211787103779</v>
      </c>
      <c r="CB23" s="49">
        <f t="shared" ca="1" si="15"/>
        <v>844.84902912398672</v>
      </c>
      <c r="CC23" s="51">
        <f ca="1">OFFSET('Stats NZ - TLA Population'!$A$1,MATCH(CC$10&amp;"_"&amp;$D23,'Stats NZ - TLA Population'!$D:$D,0)-1,CC$2-1)</f>
        <v>111085.61723042303</v>
      </c>
      <c r="CD23" s="61">
        <f ca="1">OFFSET('Stats NZ - TLA Population'!$A$1,MATCH(CD$10&amp;"_"&amp;$D23,'Stats NZ - TLA Population'!$D:$D,0)-1,CD$2-1)</f>
        <v>118674.83182374771</v>
      </c>
      <c r="CE23" s="53">
        <f ca="1">OFFSET('Stats NZ - TLA Population'!$A$1,MATCH(CE$10&amp;"_"&amp;$D23,'Stats NZ - TLA Population'!$D:$D,0)-1,CE$2-1)</f>
        <v>126760.24454459341</v>
      </c>
      <c r="CF23" s="51">
        <f t="shared" ca="1" si="44"/>
        <v>707.85862596509776</v>
      </c>
      <c r="CG23" s="44">
        <f t="shared" ca="1" si="45"/>
        <v>800.40083520403107</v>
      </c>
      <c r="CH23" s="49">
        <f t="shared" ca="1" si="16"/>
        <v>854.93279446853262</v>
      </c>
      <c r="CI23" s="51">
        <f ca="1">OFFSET('Stats NZ - TLA Population'!$A$1,MATCH(CI$10&amp;"_"&amp;$D23,'Stats NZ - TLA Population'!$D:$D,0)-1,CI$2-1)</f>
        <v>110939.99999999997</v>
      </c>
      <c r="CJ23" s="61">
        <f ca="1">OFFSET('Stats NZ - TLA Population'!$A$1,MATCH(CJ$10&amp;"_"&amp;$D23,'Stats NZ - TLA Population'!$D:$D,0)-1,CJ$2-1)</f>
        <v>119109.99999999997</v>
      </c>
      <c r="CK23" s="53">
        <f ca="1">OFFSET('Stats NZ - TLA Population'!$A$1,MATCH(CK$10&amp;"_"&amp;$D23,'Stats NZ - TLA Population'!$D:$D,0)-1,CK$2-1)</f>
        <v>127830.00000000003</v>
      </c>
      <c r="CL23" s="51">
        <f t="shared" ca="1" si="46"/>
        <v>706.93072534921248</v>
      </c>
      <c r="CM23" s="44">
        <f t="shared" ca="1" si="47"/>
        <v>806.00626512068436</v>
      </c>
      <c r="CN23" s="49">
        <f t="shared" ca="1" si="17"/>
        <v>865.01369213648832</v>
      </c>
      <c r="CO23" s="51">
        <f ca="1">OFFSET('Stats NZ - TLA Population'!$A$1,MATCH(CO$10&amp;"_"&amp;$D23,'Stats NZ - TLA Population'!$D:$D,0)-1,CO$2-1)</f>
        <v>110666.65633873876</v>
      </c>
      <c r="CP23" s="61">
        <f ca="1">OFFSET('Stats NZ - TLA Population'!$A$1,MATCH(CP$10&amp;"_"&amp;$D23,'Stats NZ - TLA Population'!$D:$D,0)-1,CP$2-1)</f>
        <v>119422.357428234</v>
      </c>
      <c r="CQ23" s="53">
        <f ca="1">OFFSET('Stats NZ - TLA Population'!$A$1,MATCH(CQ$10&amp;"_"&amp;$D23,'Stats NZ - TLA Population'!$D:$D,0)-1,CQ$2-1)</f>
        <v>128797.2510273974</v>
      </c>
      <c r="CR23" s="51">
        <f t="shared" ca="1" si="48"/>
        <v>705.18892768628655</v>
      </c>
      <c r="CS23" s="44">
        <f t="shared" ca="1" si="49"/>
        <v>810.50588659015068</v>
      </c>
      <c r="CT23" s="49">
        <f t="shared" ca="1" si="18"/>
        <v>874.13221763829188</v>
      </c>
      <c r="CU23" s="51">
        <f ca="1">OFFSET('Stats NZ - TLA Population'!$A$1,MATCH(CU$10&amp;"_"&amp;$D23,'Stats NZ - TLA Population'!$D:$D,0)-1,CU$2-1)</f>
        <v>110393.98616546337</v>
      </c>
      <c r="CV23" s="61">
        <f ca="1">OFFSET('Stats NZ - TLA Population'!$A$1,MATCH(CV$10&amp;"_"&amp;$D23,'Stats NZ - TLA Population'!$D:$D,0)-1,CV$2-1)</f>
        <v>119735.53399141025</v>
      </c>
      <c r="CW23" s="53">
        <f ca="1">OFFSET('Stats NZ - TLA Population'!$A$1,MATCH(CW$10&amp;"_"&amp;$D23,'Stats NZ - TLA Population'!$D:$D,0)-1,CW$2-1)</f>
        <v>129771.82095137621</v>
      </c>
      <c r="CX23" s="51">
        <f t="shared" ca="1" si="50"/>
        <v>703.45142161656725</v>
      </c>
      <c r="CY23" s="44">
        <f t="shared" ca="1" si="51"/>
        <v>814.94154760279878</v>
      </c>
      <c r="CZ23" s="49">
        <f t="shared" ca="1" si="19"/>
        <v>883.25031906513857</v>
      </c>
    </row>
    <row r="24" spans="2:104" x14ac:dyDescent="0.25">
      <c r="B24" s="92">
        <v>1</v>
      </c>
      <c r="C24" s="19" t="s">
        <v>15</v>
      </c>
      <c r="D24" s="19" t="s">
        <v>122</v>
      </c>
      <c r="E24" s="42" t="s">
        <v>15</v>
      </c>
      <c r="F24" s="56">
        <f ca="1">SUMIF('NVED - 2019 - VKT 74 TLA-Region'!$B:$B,'Model - Absolute - 66 areas'!$D24,'NVED - 2019 - VKT 74 TLA-Region'!$J:$J)</f>
        <v>546.43427126252789</v>
      </c>
      <c r="G24" s="51">
        <f ca="1">OFFSET('Stats NZ - TLA Population'!$A$1,MATCH(G$10&amp;"_"&amp;$D24,'Stats NZ - TLA Population'!$D:$D,0)-1,G$2-1)</f>
        <v>55423.278259907704</v>
      </c>
      <c r="H24" s="61">
        <f ca="1">OFFSET('Stats NZ - TLA Population'!$A$1,MATCH(H$10&amp;"_"&amp;$D24,'Stats NZ - TLA Population'!$D:$D,0)-1,H$2-1)</f>
        <v>55702.806052685388</v>
      </c>
      <c r="I24" s="53">
        <f ca="1">OFFSET('Stats NZ - TLA Population'!$A$1,MATCH(I$10&amp;"_"&amp;$D24,'Stats NZ - TLA Population'!$D:$D,0)-1,I$2-1)</f>
        <v>55988.135000942799</v>
      </c>
      <c r="J24" s="49">
        <f t="shared" ca="1" si="20"/>
        <v>9809.8158779594323</v>
      </c>
      <c r="K24" s="51">
        <f ca="1">OFFSET('Stats NZ - TLA Population'!$A$1,MATCH(K$10&amp;"_"&amp;$D24,'Stats NZ - TLA Population'!$D:$D,0)-1,K$2-1)</f>
        <v>55697.910663194154</v>
      </c>
      <c r="L24" s="61">
        <f ca="1">OFFSET('Stats NZ - TLA Population'!$A$1,MATCH(L$10&amp;"_"&amp;$D24,'Stats NZ - TLA Population'!$D:$D,0)-1,L$2-1)</f>
        <v>56261.153257354184</v>
      </c>
      <c r="M24" s="53">
        <f ca="1">OFFSET('Stats NZ - TLA Population'!$A$1,MATCH(M$10&amp;"_"&amp;$D24,'Stats NZ - TLA Population'!$D:$D,0)-1,M$2-1)</f>
        <v>56839.007450295481</v>
      </c>
      <c r="N24" s="44">
        <f t="shared" ca="1" si="21"/>
        <v>527.41029767552061</v>
      </c>
      <c r="O24" s="51">
        <f ca="1">OFFSET('Stats NZ - TLA Population'!$A$1,MATCH(O$10&amp;"_"&amp;$D24,'Stats NZ - TLA Population'!$D:$D,0)-1,O$2-1)</f>
        <v>55973.90391988559</v>
      </c>
      <c r="P24" s="61">
        <f ca="1">OFFSET('Stats NZ - TLA Population'!$A$1,MATCH(P$10&amp;"_"&amp;$D24,'Stats NZ - TLA Population'!$D:$D,0)-1,P$2-1)</f>
        <v>56825.097156750839</v>
      </c>
      <c r="Q24" s="53">
        <f ca="1">OFFSET('Stats NZ - TLA Population'!$A$1,MATCH(Q$10&amp;"_"&amp;$D24,'Stats NZ - TLA Population'!$D:$D,0)-1,Q$2-1)</f>
        <v>57702.810923784891</v>
      </c>
      <c r="R24" s="170">
        <f t="shared" ca="1" si="22"/>
        <v>549.09369142466937</v>
      </c>
      <c r="S24" s="44">
        <f t="shared" ca="1" si="23"/>
        <v>538.41743588296356</v>
      </c>
      <c r="T24" s="49">
        <f t="shared" ca="1" si="5"/>
        <v>546.7337682700786</v>
      </c>
      <c r="U24" s="51">
        <f ca="1">OFFSET('Stats NZ - TLA Population'!$A$1,MATCH(U$10&amp;"_"&amp;$D24,'Stats NZ - TLA Population'!$D:$D,0)-1,U$2-1)</f>
        <v>56251.264773257615</v>
      </c>
      <c r="V24" s="61">
        <f ca="1">OFFSET('Stats NZ - TLA Population'!$A$1,MATCH(V$10&amp;"_"&amp;$D24,'Stats NZ - TLA Population'!$D:$D,0)-1,V$2-1)</f>
        <v>57394.693850362564</v>
      </c>
      <c r="W24" s="53">
        <f ca="1">OFFSET('Stats NZ - TLA Population'!$A$1,MATCH(W$10&amp;"_"&amp;$D24,'Stats NZ - TLA Population'!$D:$D,0)-1,W$2-1)</f>
        <v>58579.741938979962</v>
      </c>
      <c r="X24" s="51">
        <f t="shared" ca="1" si="24"/>
        <v>551.81455032800272</v>
      </c>
      <c r="Y24" s="44">
        <f t="shared" ca="1" si="25"/>
        <v>556.39107095261033</v>
      </c>
      <c r="Z24" s="49">
        <f t="shared" ca="1" si="6"/>
        <v>567.87906977137254</v>
      </c>
      <c r="AA24" s="51">
        <f ca="1">OFFSET('Stats NZ - TLA Population'!$A$1,MATCH(AA$10&amp;"_"&amp;$D24,'Stats NZ - TLA Population'!$D:$D,0)-1,AA$2-1)</f>
        <v>56530.000000000015</v>
      </c>
      <c r="AB24" s="61">
        <f ca="1">OFFSET('Stats NZ - TLA Population'!$A$1,MATCH(AB$10&amp;"_"&amp;$D24,'Stats NZ - TLA Population'!$D:$D,0)-1,AB$2-1)</f>
        <v>57970.000000000007</v>
      </c>
      <c r="AC24" s="53">
        <f ca="1">OFFSET('Stats NZ - TLA Population'!$A$1,MATCH(AC$10&amp;"_"&amp;$D24,'Stats NZ - TLA Population'!$D:$D,0)-1,AC$2-1)</f>
        <v>59470.000000000007</v>
      </c>
      <c r="AD24" s="51">
        <f t="shared" ca="1" si="26"/>
        <v>554.54889158104686</v>
      </c>
      <c r="AE24" s="44">
        <f t="shared" ca="1" si="27"/>
        <v>579.02365438908294</v>
      </c>
      <c r="AF24" s="49">
        <f t="shared" ca="1" si="7"/>
        <v>594.00615364013754</v>
      </c>
      <c r="AG24" s="51">
        <f ca="1">OFFSET('Stats NZ - TLA Population'!$A$1,MATCH(AG$10&amp;"_"&amp;$D24,'Stats NZ - TLA Population'!$D:$D,0)-1,AG$2-1)</f>
        <v>56589.873038051584</v>
      </c>
      <c r="AH24" s="61">
        <f ca="1">OFFSET('Stats NZ - TLA Population'!$A$1,MATCH(AH$10&amp;"_"&amp;$D24,'Stats NZ - TLA Population'!$D:$D,0)-1,AH$2-1)</f>
        <v>58280.65262728063</v>
      </c>
      <c r="AI24" s="53">
        <f ca="1">OFFSET('Stats NZ - TLA Population'!$A$1,MATCH(AI$10&amp;"_"&amp;$D24,'Stats NZ - TLA Population'!$D:$D,0)-1,AI$2-1)</f>
        <v>60065.936215837006</v>
      </c>
      <c r="AJ24" s="51">
        <f t="shared" ca="1" si="28"/>
        <v>555.13623506038675</v>
      </c>
      <c r="AK24" s="44">
        <f t="shared" ca="1" si="29"/>
        <v>585.17311110222636</v>
      </c>
      <c r="AL24" s="49">
        <f t="shared" ca="1" si="8"/>
        <v>603.0984414583636</v>
      </c>
      <c r="AM24" s="51">
        <f ca="1">OFFSET('Stats NZ - TLA Population'!$A$1,MATCH(AM$10&amp;"_"&amp;$D24,'Stats NZ - TLA Population'!$D:$D,0)-1,AM$2-1)</f>
        <v>56649.809489877902</v>
      </c>
      <c r="AN24" s="61">
        <f ca="1">OFFSET('Stats NZ - TLA Population'!$A$1,MATCH(AN$10&amp;"_"&amp;$D24,'Stats NZ - TLA Population'!$D:$D,0)-1,AN$2-1)</f>
        <v>58592.969995890155</v>
      </c>
      <c r="AO24" s="53">
        <f ca="1">OFFSET('Stats NZ - TLA Population'!$A$1,MATCH(AO$10&amp;"_"&amp;$D24,'Stats NZ - TLA Population'!$D:$D,0)-1,AO$2-1)</f>
        <v>60667.84418168824</v>
      </c>
      <c r="AP24" s="51">
        <f t="shared" ca="1" si="30"/>
        <v>555.72420061718117</v>
      </c>
      <c r="AQ24" s="44">
        <f t="shared" ca="1" si="31"/>
        <v>591.26176219025581</v>
      </c>
      <c r="AR24" s="49">
        <f t="shared" ca="1" si="9"/>
        <v>612.19932120977808</v>
      </c>
      <c r="AS24" s="51">
        <f ca="1">OFFSET('Stats NZ - TLA Population'!$A$1,MATCH(AS$10&amp;"_"&amp;$D24,'Stats NZ - TLA Population'!$D:$D,0)-1,AS$2-1)</f>
        <v>56709.809422642858</v>
      </c>
      <c r="AT24" s="61">
        <f ca="1">OFFSET('Stats NZ - TLA Population'!$A$1,MATCH(AT$10&amp;"_"&amp;$D24,'Stats NZ - TLA Population'!$D:$D,0)-1,AT$2-1)</f>
        <v>58906.96102693033</v>
      </c>
      <c r="AU24" s="53">
        <f ca="1">OFFSET('Stats NZ - TLA Population'!$A$1,MATCH(AU$10&amp;"_"&amp;$D24,'Stats NZ - TLA Population'!$D:$D,0)-1,AU$2-1)</f>
        <v>61275.783739189908</v>
      </c>
      <c r="AV24" s="51">
        <f t="shared" ca="1" si="32"/>
        <v>556.31278891029535</v>
      </c>
      <c r="AW24" s="44">
        <f t="shared" ca="1" si="33"/>
        <v>597.28959299071357</v>
      </c>
      <c r="AX24" s="49">
        <f t="shared" ca="1" si="10"/>
        <v>621.30836987220709</v>
      </c>
      <c r="AY24" s="51">
        <f ca="1">OFFSET('Stats NZ - TLA Population'!$A$1,MATCH(AY$10&amp;"_"&amp;$D24,'Stats NZ - TLA Population'!$D:$D,0)-1,AY$2-1)</f>
        <v>56769.872903581476</v>
      </c>
      <c r="AZ24" s="61">
        <f ca="1">OFFSET('Stats NZ - TLA Population'!$A$1,MATCH(AZ$10&amp;"_"&amp;$D24,'Stats NZ - TLA Population'!$D:$D,0)-1,AZ$2-1)</f>
        <v>59222.634689309714</v>
      </c>
      <c r="BA24" s="53">
        <f ca="1">OFFSET('Stats NZ - TLA Population'!$A$1,MATCH(BA$10&amp;"_"&amp;$D24,'Stats NZ - TLA Population'!$D:$D,0)-1,BA$2-1)</f>
        <v>61889.815329638535</v>
      </c>
      <c r="BB24" s="51">
        <f t="shared" ca="1" si="34"/>
        <v>556.90200059929248</v>
      </c>
      <c r="BC24" s="44">
        <f t="shared" ca="1" si="35"/>
        <v>603.25659324968126</v>
      </c>
      <c r="BD24" s="49">
        <f t="shared" ca="1" si="11"/>
        <v>630.42516342740601</v>
      </c>
      <c r="BE24" s="51">
        <f ca="1">OFFSET('Stats NZ - TLA Population'!$A$1,MATCH(BE$10&amp;"_"&amp;$D24,'Stats NZ - TLA Population'!$D:$D,0)-1,BE$2-1)</f>
        <v>56830.000000000015</v>
      </c>
      <c r="BF24" s="61">
        <f ca="1">OFFSET('Stats NZ - TLA Population'!$A$1,MATCH(BF$10&amp;"_"&amp;$D24,'Stats NZ - TLA Population'!$D:$D,0)-1,BF$2-1)</f>
        <v>59539.999999999985</v>
      </c>
      <c r="BG24" s="53">
        <f ca="1">OFFSET('Stats NZ - TLA Population'!$A$1,MATCH(BG$10&amp;"_"&amp;$D24,'Stats NZ - TLA Population'!$D:$D,0)-1,BG$2-1)</f>
        <v>62510</v>
      </c>
      <c r="BH24" s="51">
        <f t="shared" ca="1" si="36"/>
        <v>557.49183634443477</v>
      </c>
      <c r="BI24" s="44">
        <f t="shared" ca="1" si="37"/>
        <v>609.16275710589116</v>
      </c>
      <c r="BJ24" s="49">
        <f t="shared" ca="1" si="12"/>
        <v>639.54927690106274</v>
      </c>
      <c r="BK24" s="51">
        <f ca="1">OFFSET('Stats NZ - TLA Population'!$A$1,MATCH(BK$10&amp;"_"&amp;$D24,'Stats NZ - TLA Population'!$D:$D,0)-1,BK$2-1)</f>
        <v>56823.99873266209</v>
      </c>
      <c r="BL24" s="61">
        <f ca="1">OFFSET('Stats NZ - TLA Population'!$A$1,MATCH(BL$10&amp;"_"&amp;$D24,'Stats NZ - TLA Population'!$D:$D,0)-1,BL$2-1)</f>
        <v>59807.584020123104</v>
      </c>
      <c r="BM24" s="53">
        <f ca="1">OFFSET('Stats NZ - TLA Population'!$A$1,MATCH(BM$10&amp;"_"&amp;$D24,'Stats NZ - TLA Population'!$D:$D,0)-1,BM$2-1)</f>
        <v>63066.020138256572</v>
      </c>
      <c r="BN24" s="51">
        <f t="shared" ca="1" si="38"/>
        <v>557.43296501681516</v>
      </c>
      <c r="BO24" s="44">
        <f t="shared" ca="1" si="39"/>
        <v>614.2953486258034</v>
      </c>
      <c r="BP24" s="49">
        <f t="shared" ca="1" si="13"/>
        <v>647.76338088221803</v>
      </c>
      <c r="BQ24" s="51">
        <f ca="1">OFFSET('Stats NZ - TLA Population'!$A$1,MATCH(BQ$10&amp;"_"&amp;$D24,'Stats NZ - TLA Population'!$D:$D,0)-1,BQ$2-1)</f>
        <v>56817.99809906006</v>
      </c>
      <c r="BR24" s="61">
        <f ca="1">OFFSET('Stats NZ - TLA Population'!$A$1,MATCH(BR$10&amp;"_"&amp;$D24,'Stats NZ - TLA Population'!$D:$D,0)-1,BR$2-1)</f>
        <v>60076.370613437764</v>
      </c>
      <c r="BS24" s="53">
        <f ca="1">OFFSET('Stats NZ - TLA Population'!$A$1,MATCH(BS$10&amp;"_"&amp;$D24,'Stats NZ - TLA Population'!$D:$D,0)-1,BS$2-1)</f>
        <v>63626.986019500626</v>
      </c>
      <c r="BT24" s="51">
        <f t="shared" ca="1" si="40"/>
        <v>557.37409990602828</v>
      </c>
      <c r="BU24" s="44">
        <f t="shared" ca="1" si="41"/>
        <v>619.3773831256708</v>
      </c>
      <c r="BV24" s="49">
        <f t="shared" ca="1" si="14"/>
        <v>655.98363706939699</v>
      </c>
      <c r="BW24" s="51">
        <f ca="1">OFFSET('Stats NZ - TLA Population'!$A$1,MATCH(BW$10&amp;"_"&amp;$D24,'Stats NZ - TLA Population'!$D:$D,0)-1,BW$2-1)</f>
        <v>56811.998099126977</v>
      </c>
      <c r="BX24" s="61">
        <f ca="1">OFFSET('Stats NZ - TLA Population'!$A$1,MATCH(BX$10&amp;"_"&amp;$D24,'Stats NZ - TLA Population'!$D:$D,0)-1,BX$2-1)</f>
        <v>60346.365184535331</v>
      </c>
      <c r="BY24" s="53">
        <f ca="1">OFFSET('Stats NZ - TLA Population'!$A$1,MATCH(BY$10&amp;"_"&amp;$D24,'Stats NZ - TLA Population'!$D:$D,0)-1,BY$2-1)</f>
        <v>64192.94163561664</v>
      </c>
      <c r="BZ24" s="51">
        <f t="shared" ca="1" si="42"/>
        <v>557.3152410114169</v>
      </c>
      <c r="CA24" s="44">
        <f t="shared" ca="1" si="43"/>
        <v>624.40883283827873</v>
      </c>
      <c r="CB24" s="49">
        <f t="shared" ca="1" si="15"/>
        <v>664.20967759335599</v>
      </c>
      <c r="CC24" s="51">
        <f ca="1">OFFSET('Stats NZ - TLA Population'!$A$1,MATCH(CC$10&amp;"_"&amp;$D24,'Stats NZ - TLA Population'!$D:$D,0)-1,CC$2-1)</f>
        <v>56805.998732795924</v>
      </c>
      <c r="CD24" s="61">
        <f ca="1">OFFSET('Stats NZ - TLA Population'!$A$1,MATCH(CD$10&amp;"_"&amp;$D24,'Stats NZ - TLA Population'!$D:$D,0)-1,CD$2-1)</f>
        <v>60617.573162296416</v>
      </c>
      <c r="CE24" s="53">
        <f ca="1">OFFSET('Stats NZ - TLA Population'!$A$1,MATCH(CE$10&amp;"_"&amp;$D24,'Stats NZ - TLA Population'!$D:$D,0)-1,CE$2-1)</f>
        <v>64763.931369792488</v>
      </c>
      <c r="CF24" s="51">
        <f t="shared" ca="1" si="44"/>
        <v>557.25638833232483</v>
      </c>
      <c r="CG24" s="44">
        <f t="shared" ca="1" si="45"/>
        <v>629.38967384867237</v>
      </c>
      <c r="CH24" s="49">
        <f t="shared" ca="1" si="16"/>
        <v>672.44113407273358</v>
      </c>
      <c r="CI24" s="51">
        <f ca="1">OFFSET('Stats NZ - TLA Population'!$A$1,MATCH(CI$10&amp;"_"&amp;$D24,'Stats NZ - TLA Population'!$D:$D,0)-1,CI$2-1)</f>
        <v>56800</v>
      </c>
      <c r="CJ24" s="61">
        <f ca="1">OFFSET('Stats NZ - TLA Population'!$A$1,MATCH(CJ$10&amp;"_"&amp;$D24,'Stats NZ - TLA Population'!$D:$D,0)-1,CJ$2-1)</f>
        <v>60890.000000000029</v>
      </c>
      <c r="CK24" s="53">
        <f ca="1">OFFSET('Stats NZ - TLA Population'!$A$1,MATCH(CK$10&amp;"_"&amp;$D24,'Stats NZ - TLA Population'!$D:$D,0)-1,CK$2-1)</f>
        <v>65340</v>
      </c>
      <c r="CL24" s="51">
        <f t="shared" ca="1" si="46"/>
        <v>557.19754186809575</v>
      </c>
      <c r="CM24" s="44">
        <f t="shared" ca="1" si="47"/>
        <v>634.31988608299935</v>
      </c>
      <c r="CN24" s="49">
        <f t="shared" ca="1" si="17"/>
        <v>680.67763765253994</v>
      </c>
      <c r="CO24" s="51">
        <f ca="1">OFFSET('Stats NZ - TLA Population'!$A$1,MATCH(CO$10&amp;"_"&amp;$D24,'Stats NZ - TLA Population'!$D:$D,0)-1,CO$2-1)</f>
        <v>56735.855285194681</v>
      </c>
      <c r="CP24" s="61">
        <f ca="1">OFFSET('Stats NZ - TLA Population'!$A$1,MATCH(CP$10&amp;"_"&amp;$D24,'Stats NZ - TLA Population'!$D:$D,0)-1,CP$2-1)</f>
        <v>61096.593336703234</v>
      </c>
      <c r="CQ24" s="53">
        <f ca="1">OFFSET('Stats NZ - TLA Population'!$A$1,MATCH(CQ$10&amp;"_"&amp;$D24,'Stats NZ - TLA Population'!$D:$D,0)-1,CQ$2-1)</f>
        <v>65853.853975364997</v>
      </c>
      <c r="CR24" s="51">
        <f t="shared" ca="1" si="48"/>
        <v>556.56829402631138</v>
      </c>
      <c r="CS24" s="44">
        <f t="shared" ca="1" si="49"/>
        <v>638.35121374529422</v>
      </c>
      <c r="CT24" s="49">
        <f t="shared" ca="1" si="18"/>
        <v>688.05616351322374</v>
      </c>
      <c r="CU24" s="51">
        <f ca="1">OFFSET('Stats NZ - TLA Population'!$A$1,MATCH(CU$10&amp;"_"&amp;$D24,'Stats NZ - TLA Population'!$D:$D,0)-1,CU$2-1)</f>
        <v>56671.783009551989</v>
      </c>
      <c r="CV24" s="61">
        <f ca="1">OFFSET('Stats NZ - TLA Population'!$A$1,MATCH(CV$10&amp;"_"&amp;$D24,'Stats NZ - TLA Population'!$D:$D,0)-1,CV$2-1)</f>
        <v>61303.88762277041</v>
      </c>
      <c r="CW24" s="53">
        <f ca="1">OFFSET('Stats NZ - TLA Population'!$A$1,MATCH(CW$10&amp;"_"&amp;$D24,'Stats NZ - TLA Population'!$D:$D,0)-1,CW$2-1)</f>
        <v>66371.749057372159</v>
      </c>
      <c r="CX24" s="51">
        <f t="shared" ca="1" si="50"/>
        <v>555.93975679937466</v>
      </c>
      <c r="CY24" s="44">
        <f t="shared" ca="1" si="51"/>
        <v>642.33794887354281</v>
      </c>
      <c r="CZ24" s="49">
        <f t="shared" ca="1" si="19"/>
        <v>695.43865496756041</v>
      </c>
    </row>
    <row r="25" spans="2:104" x14ac:dyDescent="0.25">
      <c r="B25" s="91">
        <v>2</v>
      </c>
      <c r="C25" s="45" t="s">
        <v>18</v>
      </c>
      <c r="D25" s="45" t="s">
        <v>101</v>
      </c>
      <c r="E25" s="48" t="s">
        <v>10</v>
      </c>
      <c r="F25" s="63">
        <f ca="1">SUMIF('NVED - 2019 - VKT 74 TLA-Region'!$B:$B,'Model - Absolute - 66 areas'!$D25,'NVED - 2019 - VKT 74 TLA-Region'!$J:$J)</f>
        <v>751.09117553629767</v>
      </c>
      <c r="G25" s="52">
        <f ca="1">OFFSET('Stats NZ - TLA Population'!$A$1,MATCH(G$10&amp;"_"&amp;$D25,'Stats NZ - TLA Population'!$D:$D,0)-1,G$2-1)</f>
        <v>131486.74387278571</v>
      </c>
      <c r="H25" s="64">
        <f ca="1">OFFSET('Stats NZ - TLA Population'!$A$1,MATCH(H$10&amp;"_"&amp;$D25,'Stats NZ - TLA Population'!$D:$D,0)-1,H$2-1)</f>
        <v>132084.00684029434</v>
      </c>
      <c r="I25" s="54">
        <f ca="1">OFFSET('Stats NZ - TLA Population'!$A$1,MATCH(I$10&amp;"_"&amp;$D25,'Stats NZ - TLA Population'!$D:$D,0)-1,I$2-1)</f>
        <v>132697.42645905074</v>
      </c>
      <c r="J25" s="50">
        <f t="shared" ca="1" si="20"/>
        <v>5686.4657084824685</v>
      </c>
      <c r="K25" s="52">
        <f ca="1">OFFSET('Stats NZ - TLA Population'!$A$1,MATCH(K$10&amp;"_"&amp;$D25,'Stats NZ - TLA Population'!$D:$D,0)-1,K$2-1)</f>
        <v>131774.11443801486</v>
      </c>
      <c r="L25" s="64">
        <f ca="1">OFFSET('Stats NZ - TLA Population'!$A$1,MATCH(L$10&amp;"_"&amp;$D25,'Stats NZ - TLA Population'!$D:$D,0)-1,L$2-1)</f>
        <v>132973.96999227835</v>
      </c>
      <c r="M25" s="54">
        <f ca="1">OFFSET('Stats NZ - TLA Population'!$A$1,MATCH(M$10&amp;"_"&amp;$D25,'Stats NZ - TLA Population'!$D:$D,0)-1,M$2-1)</f>
        <v>134211.94351261569</v>
      </c>
      <c r="N25" s="46">
        <f t="shared" ca="1" si="21"/>
        <v>722.58372956934909</v>
      </c>
      <c r="O25" s="52">
        <f ca="1">OFFSET('Stats NZ - TLA Population'!$A$1,MATCH(O$10&amp;"_"&amp;$D25,'Stats NZ - TLA Population'!$D:$D,0)-1,O$2-1)</f>
        <v>132062.1130653538</v>
      </c>
      <c r="P25" s="64">
        <f ca="1">OFFSET('Stats NZ - TLA Population'!$A$1,MATCH(P$10&amp;"_"&amp;$D25,'Stats NZ - TLA Population'!$D:$D,0)-1,P$2-1)</f>
        <v>133869.92958872856</v>
      </c>
      <c r="Q25" s="54">
        <f ca="1">OFFSET('Stats NZ - TLA Population'!$A$1,MATCH(Q$10&amp;"_"&amp;$D25,'Stats NZ - TLA Population'!$D:$D,0)-1,Q$2-1)</f>
        <v>135743.74622097251</v>
      </c>
      <c r="R25" s="171">
        <f t="shared" ca="1" si="22"/>
        <v>750.96667733586901</v>
      </c>
      <c r="S25" s="46">
        <f t="shared" ca="1" si="23"/>
        <v>735.26438827335448</v>
      </c>
      <c r="T25" s="50">
        <f t="shared" ca="1" si="5"/>
        <v>745.55609936990891</v>
      </c>
      <c r="U25" s="52">
        <f ca="1">OFFSET('Stats NZ - TLA Population'!$A$1,MATCH(U$10&amp;"_"&amp;$D25,'Stats NZ - TLA Population'!$D:$D,0)-1,U$2-1)</f>
        <v>132350.74112746221</v>
      </c>
      <c r="V25" s="64">
        <f ca="1">OFFSET('Stats NZ - TLA Population'!$A$1,MATCH(V$10&amp;"_"&amp;$D25,'Stats NZ - TLA Population'!$D:$D,0)-1,V$2-1)</f>
        <v>134771.92603283035</v>
      </c>
      <c r="W25" s="54">
        <f ca="1">OFFSET('Stats NZ - TLA Population'!$A$1,MATCH(W$10&amp;"_"&amp;$D25,'Stats NZ - TLA Population'!$D:$D,0)-1,W$2-1)</f>
        <v>137293.03187068249</v>
      </c>
      <c r="X25" s="52">
        <f t="shared" ca="1" si="24"/>
        <v>752.60795091355419</v>
      </c>
      <c r="Y25" s="46">
        <f t="shared" ca="1" si="25"/>
        <v>757.33741239252254</v>
      </c>
      <c r="Z25" s="50">
        <f t="shared" ca="1" si="6"/>
        <v>771.5045154963359</v>
      </c>
      <c r="AA25" s="52">
        <f ca="1">OFFSET('Stats NZ - TLA Population'!$A$1,MATCH(AA$10&amp;"_"&amp;$D25,'Stats NZ - TLA Population'!$D:$D,0)-1,AA$2-1)</f>
        <v>132639.99999999991</v>
      </c>
      <c r="AB25" s="64">
        <f ca="1">OFFSET('Stats NZ - TLA Population'!$A$1,MATCH(AB$10&amp;"_"&amp;$D25,'Stats NZ - TLA Population'!$D:$D,0)-1,AB$2-1)</f>
        <v>135680.00000000003</v>
      </c>
      <c r="AC25" s="54">
        <f ca="1">OFFSET('Stats NZ - TLA Population'!$A$1,MATCH(AC$10&amp;"_"&amp;$D25,'Stats NZ - TLA Population'!$D:$D,0)-1,AC$2-1)</f>
        <v>138860</v>
      </c>
      <c r="AD25" s="52">
        <f t="shared" ca="1" si="26"/>
        <v>754.25281157311417</v>
      </c>
      <c r="AE25" s="46">
        <f t="shared" ca="1" si="27"/>
        <v>785.57998313070721</v>
      </c>
      <c r="AF25" s="50">
        <f t="shared" ca="1" si="7"/>
        <v>803.99201398533307</v>
      </c>
      <c r="AG25" s="52">
        <f ca="1">OFFSET('Stats NZ - TLA Population'!$A$1,MATCH(AG$10&amp;"_"&amp;$D25,'Stats NZ - TLA Population'!$D:$D,0)-1,AG$2-1)</f>
        <v>132463.53106330358</v>
      </c>
      <c r="AH25" s="64">
        <f ca="1">OFFSET('Stats NZ - TLA Population'!$A$1,MATCH(AH$10&amp;"_"&amp;$D25,'Stats NZ - TLA Population'!$D:$D,0)-1,AH$2-1)</f>
        <v>136132.96545067732</v>
      </c>
      <c r="AI25" s="54">
        <f ca="1">OFFSET('Stats NZ - TLA Population'!$A$1,MATCH(AI$10&amp;"_"&amp;$D25,'Stats NZ - TLA Population'!$D:$D,0)-1,AI$2-1)</f>
        <v>139950.72975583692</v>
      </c>
      <c r="AJ25" s="52">
        <f t="shared" ca="1" si="28"/>
        <v>753.24932701597811</v>
      </c>
      <c r="AK25" s="46">
        <f t="shared" ca="1" si="29"/>
        <v>792.32768142225268</v>
      </c>
      <c r="AL25" s="50">
        <f t="shared" ca="1" si="8"/>
        <v>814.5480182092283</v>
      </c>
      <c r="AM25" s="52">
        <f ca="1">OFFSET('Stats NZ - TLA Population'!$A$1,MATCH(AM$10&amp;"_"&amp;$D25,'Stats NZ - TLA Population'!$D:$D,0)-1,AM$2-1)</f>
        <v>132287.2969071079</v>
      </c>
      <c r="AN25" s="64">
        <f ca="1">OFFSET('Stats NZ - TLA Population'!$A$1,MATCH(AN$10&amp;"_"&amp;$D25,'Stats NZ - TLA Population'!$D:$D,0)-1,AN$2-1)</f>
        <v>136587.44311906918</v>
      </c>
      <c r="AO25" s="54">
        <f ca="1">OFFSET('Stats NZ - TLA Population'!$A$1,MATCH(AO$10&amp;"_"&amp;$D25,'Stats NZ - TLA Population'!$D:$D,0)-1,AO$2-1)</f>
        <v>141050.02707180829</v>
      </c>
      <c r="AP25" s="52">
        <f t="shared" ca="1" si="30"/>
        <v>752.24717753010793</v>
      </c>
      <c r="AQ25" s="46">
        <f t="shared" ca="1" si="31"/>
        <v>798.96292111916239</v>
      </c>
      <c r="AR25" s="50">
        <f t="shared" ca="1" si="9"/>
        <v>825.0666318937449</v>
      </c>
      <c r="AS25" s="52">
        <f ca="1">OFFSET('Stats NZ - TLA Population'!$A$1,MATCH(AS$10&amp;"_"&amp;$D25,'Stats NZ - TLA Population'!$D:$D,0)-1,AS$2-1)</f>
        <v>132111.29721905268</v>
      </c>
      <c r="AT25" s="64">
        <f ca="1">OFFSET('Stats NZ - TLA Population'!$A$1,MATCH(AT$10&amp;"_"&amp;$D25,'Stats NZ - TLA Population'!$D:$D,0)-1,AT$2-1)</f>
        <v>137043.43805368955</v>
      </c>
      <c r="AU25" s="54">
        <f ca="1">OFFSET('Stats NZ - TLA Population'!$A$1,MATCH(AU$10&amp;"_"&amp;$D25,'Stats NZ - TLA Population'!$D:$D,0)-1,AU$2-1)</f>
        <v>142157.95924513988</v>
      </c>
      <c r="AV25" s="52">
        <f t="shared" ca="1" si="32"/>
        <v>751.24636133927834</v>
      </c>
      <c r="AW25" s="46">
        <f t="shared" ca="1" si="33"/>
        <v>805.48627231104615</v>
      </c>
      <c r="AX25" s="50">
        <f t="shared" ca="1" si="10"/>
        <v>835.54737313911517</v>
      </c>
      <c r="AY25" s="52">
        <f ca="1">OFFSET('Stats NZ - TLA Population'!$A$1,MATCH(AY$10&amp;"_"&amp;$D25,'Stats NZ - TLA Population'!$D:$D,0)-1,AY$2-1)</f>
        <v>131935.53168719329</v>
      </c>
      <c r="AZ25" s="64">
        <f ca="1">OFFSET('Stats NZ - TLA Population'!$A$1,MATCH(AZ$10&amp;"_"&amp;$D25,'Stats NZ - TLA Population'!$D:$D,0)-1,AZ$2-1)</f>
        <v>137500.95531990682</v>
      </c>
      <c r="BA25" s="54">
        <f ca="1">OFFSET('Stats NZ - TLA Population'!$A$1,MATCH(BA$10&amp;"_"&amp;$D25,'Stats NZ - TLA Population'!$D:$D,0)-1,BA$2-1)</f>
        <v>143274.59410166967</v>
      </c>
      <c r="BB25" s="52">
        <f t="shared" ca="1" si="34"/>
        <v>750.24687666962666</v>
      </c>
      <c r="BC25" s="46">
        <f t="shared" ca="1" si="35"/>
        <v>811.89830893129579</v>
      </c>
      <c r="BD25" s="50">
        <f t="shared" ca="1" si="11"/>
        <v>845.98976344073776</v>
      </c>
      <c r="BE25" s="52">
        <f ca="1">OFFSET('Stats NZ - TLA Population'!$A$1,MATCH(BE$10&amp;"_"&amp;$D25,'Stats NZ - TLA Population'!$D:$D,0)-1,BE$2-1)</f>
        <v>131760</v>
      </c>
      <c r="BF25" s="64">
        <f ca="1">OFFSET('Stats NZ - TLA Population'!$A$1,MATCH(BF$10&amp;"_"&amp;$D25,'Stats NZ - TLA Population'!$D:$D,0)-1,BF$2-1)</f>
        <v>137960</v>
      </c>
      <c r="BG25" s="54">
        <f ca="1">OFFSET('Stats NZ - TLA Population'!$A$1,MATCH(BG$10&amp;"_"&amp;$D25,'Stats NZ - TLA Population'!$D:$D,0)-1,BG$2-1)</f>
        <v>144400</v>
      </c>
      <c r="BH25" s="52">
        <f t="shared" ca="1" si="36"/>
        <v>749.24872174965003</v>
      </c>
      <c r="BI25" s="46">
        <f t="shared" ca="1" si="37"/>
        <v>818.19960868264559</v>
      </c>
      <c r="BJ25" s="50">
        <f t="shared" ca="1" si="12"/>
        <v>856.3933277310382</v>
      </c>
      <c r="BK25" s="52">
        <f ca="1">OFFSET('Stats NZ - TLA Population'!$A$1,MATCH(BK$10&amp;"_"&amp;$D25,'Stats NZ - TLA Population'!$D:$D,0)-1,BK$2-1)</f>
        <v>131502.99938354755</v>
      </c>
      <c r="BL25" s="64">
        <f ca="1">OFFSET('Stats NZ - TLA Population'!$A$1,MATCH(BL$10&amp;"_"&amp;$D25,'Stats NZ - TLA Population'!$D:$D,0)-1,BL$2-1)</f>
        <v>138310.21739666173</v>
      </c>
      <c r="BM25" s="54">
        <f ca="1">OFFSET('Stats NZ - TLA Population'!$A$1,MATCH(BM$10&amp;"_"&amp;$D25,'Stats NZ - TLA Population'!$D:$D,0)-1,BM$2-1)</f>
        <v>145448.65791475395</v>
      </c>
      <c r="BN25" s="52">
        <f t="shared" ca="1" si="38"/>
        <v>747.78729655713425</v>
      </c>
      <c r="BO25" s="46">
        <f t="shared" ca="1" si="39"/>
        <v>823.48709984175935</v>
      </c>
      <c r="BP25" s="50">
        <f t="shared" ca="1" si="13"/>
        <v>865.98875872338681</v>
      </c>
      <c r="BQ25" s="52">
        <f ca="1">OFFSET('Stats NZ - TLA Population'!$A$1,MATCH(BQ$10&amp;"_"&amp;$D25,'Stats NZ - TLA Population'!$D:$D,0)-1,BQ$2-1)</f>
        <v>131246.50005213503</v>
      </c>
      <c r="BR25" s="64">
        <f ca="1">OFFSET('Stats NZ - TLA Population'!$A$1,MATCH(BR$10&amp;"_"&amp;$D25,'Stats NZ - TLA Population'!$D:$D,0)-1,BR$2-1)</f>
        <v>138661.32383525535</v>
      </c>
      <c r="BS25" s="54">
        <f ca="1">OFFSET('Stats NZ - TLA Population'!$A$1,MATCH(BS$10&amp;"_"&amp;$D25,'Stats NZ - TLA Population'!$D:$D,0)-1,BS$2-1)</f>
        <v>146504.93136567253</v>
      </c>
      <c r="BT25" s="52">
        <f t="shared" ca="1" si="40"/>
        <v>746.32872190480839</v>
      </c>
      <c r="BU25" s="46">
        <f t="shared" ca="1" si="41"/>
        <v>828.68325957046454</v>
      </c>
      <c r="BV25" s="50">
        <f t="shared" ca="1" si="14"/>
        <v>875.55910119173802</v>
      </c>
      <c r="BW25" s="52">
        <f ca="1">OFFSET('Stats NZ - TLA Population'!$A$1,MATCH(BW$10&amp;"_"&amp;$D25,'Stats NZ - TLA Population'!$D:$D,0)-1,BW$2-1)</f>
        <v>130990.50102799549</v>
      </c>
      <c r="BX25" s="64">
        <f ca="1">OFFSET('Stats NZ - TLA Population'!$A$1,MATCH(BX$10&amp;"_"&amp;$D25,'Stats NZ - TLA Population'!$D:$D,0)-1,BX$2-1)</f>
        <v>139013.32157265206</v>
      </c>
      <c r="BY25" s="54">
        <f ca="1">OFFSET('Stats NZ - TLA Population'!$A$1,MATCH(BY$10&amp;"_"&amp;$D25,'Stats NZ - TLA Population'!$D:$D,0)-1,BY$2-1)</f>
        <v>147568.87565810396</v>
      </c>
      <c r="BZ25" s="52">
        <f t="shared" ca="1" si="42"/>
        <v>744.87299223263381</v>
      </c>
      <c r="CA25" s="46">
        <f t="shared" ca="1" si="43"/>
        <v>833.78851806587227</v>
      </c>
      <c r="CB25" s="50">
        <f t="shared" ca="1" si="15"/>
        <v>885.10390770939796</v>
      </c>
      <c r="CC25" s="52">
        <f ca="1">OFFSET('Stats NZ - TLA Population'!$A$1,MATCH(CC$10&amp;"_"&amp;$D25,'Stats NZ - TLA Population'!$D:$D,0)-1,CC$2-1)</f>
        <v>130735.00133526928</v>
      </c>
      <c r="CD25" s="64">
        <f ca="1">OFFSET('Stats NZ - TLA Population'!$A$1,MATCH(CD$10&amp;"_"&amp;$D25,'Stats NZ - TLA Population'!$D:$D,0)-1,CD$2-1)</f>
        <v>139366.21287145227</v>
      </c>
      <c r="CE25" s="54">
        <f ca="1">OFFSET('Stats NZ - TLA Population'!$A$1,MATCH(CE$10&amp;"_"&amp;$D25,'Stats NZ - TLA Population'!$D:$D,0)-1,CE$2-1)</f>
        <v>148640.5464990334</v>
      </c>
      <c r="CF25" s="52">
        <f t="shared" ca="1" si="44"/>
        <v>743.42010199141851</v>
      </c>
      <c r="CG25" s="46">
        <f t="shared" ca="1" si="45"/>
        <v>838.8033092181671</v>
      </c>
      <c r="CH25" s="50">
        <f t="shared" ca="1" si="16"/>
        <v>894.62273329036918</v>
      </c>
      <c r="CI25" s="52">
        <f ca="1">OFFSET('Stats NZ - TLA Population'!$A$1,MATCH(CI$10&amp;"_"&amp;$D25,'Stats NZ - TLA Population'!$D:$D,0)-1,CI$2-1)</f>
        <v>130480.00000000003</v>
      </c>
      <c r="CJ25" s="64">
        <f ca="1">OFFSET('Stats NZ - TLA Population'!$A$1,MATCH(CJ$10&amp;"_"&amp;$D25,'Stats NZ - TLA Population'!$D:$D,0)-1,CJ$2-1)</f>
        <v>139719.99999999997</v>
      </c>
      <c r="CK25" s="54">
        <f ca="1">OFFSET('Stats NZ - TLA Population'!$A$1,MATCH(CK$10&amp;"_"&amp;$D25,'Stats NZ - TLA Population'!$D:$D,0)-1,CK$2-1)</f>
        <v>149719.99999999988</v>
      </c>
      <c r="CL25" s="52">
        <f t="shared" ca="1" si="46"/>
        <v>741.97004564279268</v>
      </c>
      <c r="CM25" s="46">
        <f t="shared" ca="1" si="47"/>
        <v>843.72807054984605</v>
      </c>
      <c r="CN25" s="50">
        <f t="shared" ca="1" si="17"/>
        <v>904.11513543317244</v>
      </c>
      <c r="CO25" s="52">
        <f ca="1">OFFSET('Stats NZ - TLA Population'!$A$1,MATCH(CO$10&amp;"_"&amp;$D25,'Stats NZ - TLA Population'!$D:$D,0)-1,CO$2-1)</f>
        <v>130085.62318078465</v>
      </c>
      <c r="CP25" s="64">
        <f ca="1">OFFSET('Stats NZ - TLA Population'!$A$1,MATCH(CP$10&amp;"_"&amp;$D25,'Stats NZ - TLA Population'!$D:$D,0)-1,CP$2-1)</f>
        <v>139961.16602450766</v>
      </c>
      <c r="CQ25" s="54">
        <f ca="1">OFFSET('Stats NZ - TLA Population'!$A$1,MATCH(CQ$10&amp;"_"&amp;$D25,'Stats NZ - TLA Population'!$D:$D,0)-1,CQ$2-1)</f>
        <v>150704.95511897121</v>
      </c>
      <c r="CR25" s="52">
        <f t="shared" ca="1" si="48"/>
        <v>739.72743538410407</v>
      </c>
      <c r="CS25" s="46">
        <f t="shared" ca="1" si="49"/>
        <v>847.67975990442517</v>
      </c>
      <c r="CT25" s="50">
        <f t="shared" ca="1" si="18"/>
        <v>912.74989913478805</v>
      </c>
      <c r="CU25" s="52">
        <f ca="1">OFFSET('Stats NZ - TLA Population'!$A$1,MATCH(CU$10&amp;"_"&amp;$D25,'Stats NZ - TLA Population'!$D:$D,0)-1,CU$2-1)</f>
        <v>129692.43836858596</v>
      </c>
      <c r="CV25" s="64">
        <f ca="1">OFFSET('Stats NZ - TLA Population'!$A$1,MATCH(CV$10&amp;"_"&amp;$D25,'Stats NZ - TLA Population'!$D:$D,0)-1,CV$2-1)</f>
        <v>140202.74831763381</v>
      </c>
      <c r="CW25" s="54">
        <f ca="1">OFFSET('Stats NZ - TLA Population'!$A$1,MATCH(CW$10&amp;"_"&amp;$D25,'Stats NZ - TLA Population'!$D:$D,0)-1,CW$2-1)</f>
        <v>151696.3899105739</v>
      </c>
      <c r="CX25" s="52">
        <f t="shared" ca="1" si="50"/>
        <v>737.49160343244</v>
      </c>
      <c r="CY25" s="46">
        <f t="shared" ca="1" si="51"/>
        <v>851.55687493870221</v>
      </c>
      <c r="CZ25" s="50">
        <f t="shared" ca="1" si="19"/>
        <v>921.36641600686778</v>
      </c>
    </row>
    <row r="26" spans="2:104" x14ac:dyDescent="0.25">
      <c r="B26" s="91">
        <v>2</v>
      </c>
      <c r="C26" s="45" t="s">
        <v>80</v>
      </c>
      <c r="D26" s="45" t="s">
        <v>81</v>
      </c>
      <c r="E26" s="48" t="s">
        <v>5</v>
      </c>
      <c r="F26" s="63">
        <f ca="1">SUMIF('NVED - 2019 - VKT 74 TLA-Region'!$B:$B,'Model - Absolute - 66 areas'!$D26,'NVED - 2019 - VKT 74 TLA-Region'!$J:$J)</f>
        <v>401.69608200499903</v>
      </c>
      <c r="G26" s="52">
        <f ca="1">OFFSET('Stats NZ - TLA Population'!$A$1,MATCH(G$10&amp;"_"&amp;$D26,'Stats NZ - TLA Population'!$D:$D,0)-1,G$2-1)</f>
        <v>64498.076880337416</v>
      </c>
      <c r="H26" s="64">
        <f ca="1">OFFSET('Stats NZ - TLA Population'!$A$1,MATCH(H$10&amp;"_"&amp;$D26,'Stats NZ - TLA Population'!$D:$D,0)-1,H$2-1)</f>
        <v>64808.215604068806</v>
      </c>
      <c r="I26" s="54">
        <f ca="1">OFFSET('Stats NZ - TLA Population'!$A$1,MATCH(I$10&amp;"_"&amp;$D26,'Stats NZ - TLA Population'!$D:$D,0)-1,I$2-1)</f>
        <v>65133.37275120979</v>
      </c>
      <c r="J26" s="50">
        <f t="shared" ca="1" si="20"/>
        <v>6198.227774994929</v>
      </c>
      <c r="K26" s="52">
        <f ca="1">OFFSET('Stats NZ - TLA Population'!$A$1,MATCH(K$10&amp;"_"&amp;$D26,'Stats NZ - TLA Population'!$D:$D,0)-1,K$2-1)</f>
        <v>64747.111614971458</v>
      </c>
      <c r="L26" s="64">
        <f ca="1">OFFSET('Stats NZ - TLA Population'!$A$1,MATCH(L$10&amp;"_"&amp;$D26,'Stats NZ - TLA Population'!$D:$D,0)-1,L$2-1)</f>
        <v>65371.281086124</v>
      </c>
      <c r="M26" s="54">
        <f ca="1">OFFSET('Stats NZ - TLA Population'!$A$1,MATCH(M$10&amp;"_"&amp;$D26,'Stats NZ - TLA Population'!$D:$D,0)-1,M$2-1)</f>
        <v>66028.890987518083</v>
      </c>
      <c r="N26" s="46">
        <f t="shared" ca="1" si="21"/>
        <v>387.19848251969142</v>
      </c>
      <c r="O26" s="52">
        <f ca="1">OFFSET('Stats NZ - TLA Population'!$A$1,MATCH(O$10&amp;"_"&amp;$D26,'Stats NZ - TLA Population'!$D:$D,0)-1,O$2-1)</f>
        <v>64997.107902291304</v>
      </c>
      <c r="P26" s="64">
        <f ca="1">OFFSET('Stats NZ - TLA Population'!$A$1,MATCH(P$10&amp;"_"&amp;$D26,'Stats NZ - TLA Population'!$D:$D,0)-1,P$2-1)</f>
        <v>65939.238582781472</v>
      </c>
      <c r="Q26" s="54">
        <f ca="1">OFFSET('Stats NZ - TLA Population'!$A$1,MATCH(Q$10&amp;"_"&amp;$D26,'Stats NZ - TLA Population'!$D:$D,0)-1,Q$2-1)</f>
        <v>66936.72169710524</v>
      </c>
      <c r="R26" s="171">
        <f t="shared" ca="1" si="22"/>
        <v>402.86687949432434</v>
      </c>
      <c r="S26" s="46">
        <f t="shared" ca="1" si="23"/>
        <v>394.75672032819017</v>
      </c>
      <c r="T26" s="50">
        <f t="shared" ca="1" si="5"/>
        <v>400.72832648040344</v>
      </c>
      <c r="U26" s="52">
        <f ca="1">OFFSET('Stats NZ - TLA Population'!$A$1,MATCH(U$10&amp;"_"&amp;$D26,'Stats NZ - TLA Population'!$D:$D,0)-1,U$2-1)</f>
        <v>65248.069454966098</v>
      </c>
      <c r="V26" s="64">
        <f ca="1">OFFSET('Stats NZ - TLA Population'!$A$1,MATCH(V$10&amp;"_"&amp;$D26,'Stats NZ - TLA Population'!$D:$D,0)-1,V$2-1)</f>
        <v>66512.130596747607</v>
      </c>
      <c r="W26" s="54">
        <f ca="1">OFFSET('Stats NZ - TLA Population'!$A$1,MATCH(W$10&amp;"_"&amp;$D26,'Stats NZ - TLA Population'!$D:$D,0)-1,W$2-1)</f>
        <v>67857.034164070777</v>
      </c>
      <c r="X26" s="52">
        <f t="shared" ca="1" si="24"/>
        <v>404.42239636056911</v>
      </c>
      <c r="Y26" s="46">
        <f t="shared" ca="1" si="25"/>
        <v>407.39523372768548</v>
      </c>
      <c r="Z26" s="50">
        <f t="shared" ca="1" si="6"/>
        <v>415.63293861301975</v>
      </c>
      <c r="AA26" s="52">
        <f ca="1">OFFSET('Stats NZ - TLA Population'!$A$1,MATCH(AA$10&amp;"_"&amp;$D26,'Stats NZ - TLA Population'!$D:$D,0)-1,AA$2-1)</f>
        <v>65499.999999999978</v>
      </c>
      <c r="AB26" s="64">
        <f ca="1">OFFSET('Stats NZ - TLA Population'!$A$1,MATCH(AB$10&amp;"_"&amp;$D26,'Stats NZ - TLA Population'!$D:$D,0)-1,AB$2-1)</f>
        <v>67090</v>
      </c>
      <c r="AC26" s="54">
        <f ca="1">OFFSET('Stats NZ - TLA Population'!$A$1,MATCH(AC$10&amp;"_"&amp;$D26,'Stats NZ - TLA Population'!$D:$D,0)-1,AC$2-1)</f>
        <v>68789.999999999985</v>
      </c>
      <c r="AD26" s="52">
        <f t="shared" ca="1" si="26"/>
        <v>405.98391926216772</v>
      </c>
      <c r="AE26" s="46">
        <f t="shared" ca="1" si="27"/>
        <v>423.40645350599215</v>
      </c>
      <c r="AF26" s="50">
        <f t="shared" ca="1" si="7"/>
        <v>434.13519058991193</v>
      </c>
      <c r="AG26" s="52">
        <f ca="1">OFFSET('Stats NZ - TLA Population'!$A$1,MATCH(AG$10&amp;"_"&amp;$D26,'Stats NZ - TLA Population'!$D:$D,0)-1,AG$2-1)</f>
        <v>65509.99694796266</v>
      </c>
      <c r="AH26" s="64">
        <f ca="1">OFFSET('Stats NZ - TLA Population'!$A$1,MATCH(AH$10&amp;"_"&amp;$D26,'Stats NZ - TLA Population'!$D:$D,0)-1,AH$2-1)</f>
        <v>67412.877250283258</v>
      </c>
      <c r="AI26" s="54">
        <f ca="1">OFFSET('Stats NZ - TLA Population'!$A$1,MATCH(AI$10&amp;"_"&amp;$D26,'Stats NZ - TLA Population'!$D:$D,0)-1,AI$2-1)</f>
        <v>69435.761563021617</v>
      </c>
      <c r="AJ26" s="52">
        <f t="shared" ca="1" si="28"/>
        <v>406.04588262269522</v>
      </c>
      <c r="AK26" s="46">
        <f t="shared" ca="1" si="29"/>
        <v>427.67069752002294</v>
      </c>
      <c r="AL26" s="50">
        <f t="shared" ca="1" si="8"/>
        <v>440.50397775250974</v>
      </c>
      <c r="AM26" s="52">
        <f ca="1">OFFSET('Stats NZ - TLA Population'!$A$1,MATCH(AM$10&amp;"_"&amp;$D26,'Stats NZ - TLA Population'!$D:$D,0)-1,AM$2-1)</f>
        <v>65519.995421711101</v>
      </c>
      <c r="AN26" s="64">
        <f ca="1">OFFSET('Stats NZ - TLA Population'!$A$1,MATCH(AN$10&amp;"_"&amp;$D26,'Stats NZ - TLA Population'!$D:$D,0)-1,AN$2-1)</f>
        <v>67737.308379218332</v>
      </c>
      <c r="AO26" s="54">
        <f ca="1">OFFSET('Stats NZ - TLA Population'!$A$1,MATCH(AO$10&amp;"_"&amp;$D26,'Stats NZ - TLA Population'!$D:$D,0)-1,AO$2-1)</f>
        <v>70087.585169890837</v>
      </c>
      <c r="AP26" s="52">
        <f t="shared" ca="1" si="30"/>
        <v>406.10785544039032</v>
      </c>
      <c r="AQ26" s="46">
        <f t="shared" ca="1" si="31"/>
        <v>431.88576733131276</v>
      </c>
      <c r="AR26" s="50">
        <f t="shared" ca="1" si="9"/>
        <v>446.87087848302764</v>
      </c>
      <c r="AS26" s="52">
        <f ca="1">OFFSET('Stats NZ - TLA Population'!$A$1,MATCH(AS$10&amp;"_"&amp;$D26,'Stats NZ - TLA Population'!$D:$D,0)-1,AS$2-1)</f>
        <v>65529.995421478197</v>
      </c>
      <c r="AT26" s="64">
        <f ca="1">OFFSET('Stats NZ - TLA Population'!$A$1,MATCH(AT$10&amp;"_"&amp;$D26,'Stats NZ - TLA Population'!$D:$D,0)-1,AT$2-1)</f>
        <v>68063.300864999692</v>
      </c>
      <c r="AU26" s="54">
        <f ca="1">OFFSET('Stats NZ - TLA Population'!$A$1,MATCH(AU$10&amp;"_"&amp;$D26,'Stats NZ - TLA Population'!$D:$D,0)-1,AU$2-1)</f>
        <v>70745.527727642242</v>
      </c>
      <c r="AV26" s="52">
        <f t="shared" ca="1" si="32"/>
        <v>406.16983771669669</v>
      </c>
      <c r="AW26" s="46">
        <f t="shared" ca="1" si="33"/>
        <v>436.05172854604666</v>
      </c>
      <c r="AX26" s="50">
        <f t="shared" ca="1" si="10"/>
        <v>453.2355801216226</v>
      </c>
      <c r="AY26" s="52">
        <f ca="1">OFFSET('Stats NZ - TLA Population'!$A$1,MATCH(AY$10&amp;"_"&amp;$D26,'Stats NZ - TLA Population'!$D:$D,0)-1,AY$2-1)</f>
        <v>65539.996947496853</v>
      </c>
      <c r="AZ26" s="64">
        <f ca="1">OFFSET('Stats NZ - TLA Population'!$A$1,MATCH(AZ$10&amp;"_"&amp;$D26,'Stats NZ - TLA Population'!$D:$D,0)-1,AZ$2-1)</f>
        <v>68390.862221811331</v>
      </c>
      <c r="BA26" s="54">
        <f ca="1">OFFSET('Stats NZ - TLA Population'!$A$1,MATCH(BA$10&amp;"_"&amp;$D26,'Stats NZ - TLA Population'!$D:$D,0)-1,BA$2-1)</f>
        <v>71409.646677521465</v>
      </c>
      <c r="BB26" s="52">
        <f t="shared" ca="1" si="34"/>
        <v>406.2318294530578</v>
      </c>
      <c r="BC26" s="46">
        <f t="shared" ca="1" si="35"/>
        <v>440.16864992886281</v>
      </c>
      <c r="BD26" s="50">
        <f t="shared" ca="1" si="11"/>
        <v>459.59777006462843</v>
      </c>
      <c r="BE26" s="52">
        <f ca="1">OFFSET('Stats NZ - TLA Population'!$A$1,MATCH(BE$10&amp;"_"&amp;$D26,'Stats NZ - TLA Population'!$D:$D,0)-1,BE$2-1)</f>
        <v>65550</v>
      </c>
      <c r="BF26" s="64">
        <f ca="1">OFFSET('Stats NZ - TLA Population'!$A$1,MATCH(BF$10&amp;"_"&amp;$D26,'Stats NZ - TLA Population'!$D:$D,0)-1,BF$2-1)</f>
        <v>68720.000000000015</v>
      </c>
      <c r="BG26" s="54">
        <f ca="1">OFFSET('Stats NZ - TLA Population'!$A$1,MATCH(BG$10&amp;"_"&amp;$D26,'Stats NZ - TLA Population'!$D:$D,0)-1,BG$2-1)</f>
        <v>72079.999999999985</v>
      </c>
      <c r="BH26" s="52">
        <f t="shared" ca="1" si="36"/>
        <v>406.29383065091758</v>
      </c>
      <c r="BI26" s="46">
        <f t="shared" ca="1" si="37"/>
        <v>444.23660338256752</v>
      </c>
      <c r="BJ26" s="50">
        <f t="shared" ca="1" si="12"/>
        <v>465.95713579475341</v>
      </c>
      <c r="BK26" s="52">
        <f ca="1">OFFSET('Stats NZ - TLA Population'!$A$1,MATCH(BK$10&amp;"_"&amp;$D26,'Stats NZ - TLA Population'!$D:$D,0)-1,BK$2-1)</f>
        <v>65489.889857593771</v>
      </c>
      <c r="BL26" s="64">
        <f ca="1">OFFSET('Stats NZ - TLA Population'!$A$1,MATCH(BL$10&amp;"_"&amp;$D26,'Stats NZ - TLA Population'!$D:$D,0)-1,BL$2-1)</f>
        <v>68964.25744650577</v>
      </c>
      <c r="BM26" s="54">
        <f ca="1">OFFSET('Stats NZ - TLA Population'!$A$1,MATCH(BM$10&amp;"_"&amp;$D26,'Stats NZ - TLA Population'!$D:$D,0)-1,BM$2-1)</f>
        <v>72691.534925271044</v>
      </c>
      <c r="BN26" s="52">
        <f t="shared" ca="1" si="38"/>
        <v>405.92125429669642</v>
      </c>
      <c r="BO26" s="46">
        <f t="shared" ca="1" si="39"/>
        <v>447.56045633240109</v>
      </c>
      <c r="BP26" s="50">
        <f t="shared" ca="1" si="13"/>
        <v>471.74953732943266</v>
      </c>
      <c r="BQ26" s="52">
        <f ca="1">OFFSET('Stats NZ - TLA Population'!$A$1,MATCH(BQ$10&amp;"_"&amp;$D26,'Stats NZ - TLA Population'!$D:$D,0)-1,BQ$2-1)</f>
        <v>65429.834836914779</v>
      </c>
      <c r="BR26" s="64">
        <f ca="1">OFFSET('Stats NZ - TLA Population'!$A$1,MATCH(BR$10&amp;"_"&amp;$D26,'Stats NZ - TLA Population'!$D:$D,0)-1,BR$2-1)</f>
        <v>69209.383078404062</v>
      </c>
      <c r="BS26" s="54">
        <f ca="1">OFFSET('Stats NZ - TLA Population'!$A$1,MATCH(BS$10&amp;"_"&amp;$D26,'Stats NZ - TLA Population'!$D:$D,0)-1,BS$2-1)</f>
        <v>73308.258182462538</v>
      </c>
      <c r="BT26" s="52">
        <f t="shared" ca="1" si="40"/>
        <v>405.54901959949603</v>
      </c>
      <c r="BU26" s="46">
        <f t="shared" ca="1" si="41"/>
        <v>450.84090070706111</v>
      </c>
      <c r="BV26" s="50">
        <f t="shared" ca="1" si="14"/>
        <v>477.5416233779456</v>
      </c>
      <c r="BW26" s="52">
        <f ca="1">OFFSET('Stats NZ - TLA Population'!$A$1,MATCH(BW$10&amp;"_"&amp;$D26,'Stats NZ - TLA Population'!$D:$D,0)-1,BW$2-1)</f>
        <v>65369.834887415724</v>
      </c>
      <c r="BX26" s="64">
        <f ca="1">OFFSET('Stats NZ - TLA Population'!$A$1,MATCH(BX$10&amp;"_"&amp;$D26,'Stats NZ - TLA Population'!$D:$D,0)-1,BX$2-1)</f>
        <v>69455.379981561389</v>
      </c>
      <c r="BY26" s="54">
        <f ca="1">OFFSET('Stats NZ - TLA Population'!$A$1,MATCH(BY$10&amp;"_"&amp;$D26,'Stats NZ - TLA Population'!$D:$D,0)-1,BY$2-1)</f>
        <v>73930.213789973117</v>
      </c>
      <c r="BZ26" s="52">
        <f t="shared" ca="1" si="42"/>
        <v>405.17712624601262</v>
      </c>
      <c r="CA26" s="46">
        <f t="shared" ca="1" si="43"/>
        <v>454.07802906042309</v>
      </c>
      <c r="CB26" s="50">
        <f t="shared" ca="1" si="15"/>
        <v>483.33312372171446</v>
      </c>
      <c r="CC26" s="52">
        <f ca="1">OFFSET('Stats NZ - TLA Population'!$A$1,MATCH(CC$10&amp;"_"&amp;$D26,'Stats NZ - TLA Population'!$D:$D,0)-1,CC$2-1)</f>
        <v>65309.889958595675</v>
      </c>
      <c r="CD26" s="64">
        <f ca="1">OFFSET('Stats NZ - TLA Population'!$A$1,MATCH(CD$10&amp;"_"&amp;$D26,'Stats NZ - TLA Population'!$D:$D,0)-1,CD$2-1)</f>
        <v>69702.25125281261</v>
      </c>
      <c r="CE26" s="54">
        <f ca="1">OFFSET('Stats NZ - TLA Population'!$A$1,MATCH(CE$10&amp;"_"&amp;$D26,'Stats NZ - TLA Population'!$D:$D,0)-1,CE$2-1)</f>
        <v>74557.446139658496</v>
      </c>
      <c r="CF26" s="52">
        <f t="shared" ca="1" si="44"/>
        <v>404.8055739232301</v>
      </c>
      <c r="CG26" s="46">
        <f t="shared" ca="1" si="45"/>
        <v>457.27193661553662</v>
      </c>
      <c r="CH26" s="50">
        <f t="shared" ca="1" si="16"/>
        <v>489.12376820848374</v>
      </c>
      <c r="CI26" s="52">
        <f ca="1">OFFSET('Stats NZ - TLA Population'!$A$1,MATCH(CI$10&amp;"_"&amp;$D26,'Stats NZ - TLA Population'!$D:$D,0)-1,CI$2-1)</f>
        <v>65250</v>
      </c>
      <c r="CJ26" s="64">
        <f ca="1">OFFSET('Stats NZ - TLA Population'!$A$1,MATCH(CJ$10&amp;"_"&amp;$D26,'Stats NZ - TLA Population'!$D:$D,0)-1,CJ$2-1)</f>
        <v>69949.999999999971</v>
      </c>
      <c r="CK26" s="54">
        <f ca="1">OFFSET('Stats NZ - TLA Population'!$A$1,MATCH(CK$10&amp;"_"&amp;$D26,'Stats NZ - TLA Population'!$D:$D,0)-1,CK$2-1)</f>
        <v>75190.000000000015</v>
      </c>
      <c r="CL26" s="52">
        <f t="shared" ca="1" si="46"/>
        <v>404.43436231841912</v>
      </c>
      <c r="CM26" s="46">
        <f t="shared" ca="1" si="47"/>
        <v>460.42272124357294</v>
      </c>
      <c r="CN26" s="50">
        <f t="shared" ca="1" si="17"/>
        <v>494.91328678061853</v>
      </c>
      <c r="CO26" s="52">
        <f ca="1">OFFSET('Stats NZ - TLA Population'!$A$1,MATCH(CO$10&amp;"_"&amp;$D26,'Stats NZ - TLA Population'!$D:$D,0)-1,CO$2-1)</f>
        <v>65107.377880260079</v>
      </c>
      <c r="CP26" s="64">
        <f ca="1">OFFSET('Stats NZ - TLA Population'!$A$1,MATCH(CP$10&amp;"_"&amp;$D26,'Stats NZ - TLA Population'!$D:$D,0)-1,CP$2-1)</f>
        <v>70144.910758870043</v>
      </c>
      <c r="CQ26" s="54">
        <f ca="1">OFFSET('Stats NZ - TLA Population'!$A$1,MATCH(CQ$10&amp;"_"&amp;$D26,'Stats NZ - TLA Population'!$D:$D,0)-1,CQ$2-1)</f>
        <v>75745.724415139179</v>
      </c>
      <c r="CR26" s="52">
        <f t="shared" ca="1" si="48"/>
        <v>403.55035793451844</v>
      </c>
      <c r="CS26" s="46">
        <f t="shared" ca="1" si="49"/>
        <v>463.06881629434969</v>
      </c>
      <c r="CT26" s="50">
        <f t="shared" ca="1" si="18"/>
        <v>500.04316157521271</v>
      </c>
      <c r="CU26" s="52">
        <f ca="1">OFFSET('Stats NZ - TLA Population'!$A$1,MATCH(CU$10&amp;"_"&amp;$D26,'Stats NZ - TLA Population'!$D:$D,0)-1,CU$2-1)</f>
        <v>64965.067501041827</v>
      </c>
      <c r="CV26" s="64">
        <f ca="1">OFFSET('Stats NZ - TLA Population'!$A$1,MATCH(CV$10&amp;"_"&amp;$D26,'Stats NZ - TLA Population'!$D:$D,0)-1,CV$2-1)</f>
        <v>70340.364622871217</v>
      </c>
      <c r="CW26" s="54">
        <f ca="1">OFFSET('Stats NZ - TLA Population'!$A$1,MATCH(CW$10&amp;"_"&amp;$D26,'Stats NZ - TLA Population'!$D:$D,0)-1,CW$2-1)</f>
        <v>76305.556153400888</v>
      </c>
      <c r="CX26" s="52">
        <f t="shared" ca="1" si="50"/>
        <v>402.66828578937788</v>
      </c>
      <c r="CY26" s="46">
        <f t="shared" ca="1" si="51"/>
        <v>465.67921598140163</v>
      </c>
      <c r="CZ26" s="50">
        <f t="shared" ca="1" si="19"/>
        <v>505.17098901967688</v>
      </c>
    </row>
    <row r="27" spans="2:104" x14ac:dyDescent="0.25">
      <c r="B27" s="91">
        <v>2</v>
      </c>
      <c r="C27" s="45" t="s">
        <v>80</v>
      </c>
      <c r="D27" s="45" t="s">
        <v>79</v>
      </c>
      <c r="E27" s="48" t="s">
        <v>5</v>
      </c>
      <c r="F27" s="63">
        <f ca="1">SUMIF('NVED - 2019 - VKT 74 TLA-Region'!$B:$B,'Model - Absolute - 66 areas'!$D27,'NVED - 2019 - VKT 74 TLA-Region'!$J:$J)</f>
        <v>751.52441967201173</v>
      </c>
      <c r="G27" s="52">
        <f ca="1">OFFSET('Stats NZ - TLA Population'!$A$1,MATCH(G$10&amp;"_"&amp;$D27,'Stats NZ - TLA Population'!$D:$D,0)-1,G$2-1)</f>
        <v>85291.397877317795</v>
      </c>
      <c r="H27" s="64">
        <f ca="1">OFFSET('Stats NZ - TLA Population'!$A$1,MATCH(H$10&amp;"_"&amp;$D27,'Stats NZ - TLA Population'!$D:$D,0)-1,H$2-1)</f>
        <v>85728.230303301068</v>
      </c>
      <c r="I27" s="54">
        <f ca="1">OFFSET('Stats NZ - TLA Population'!$A$1,MATCH(I$10&amp;"_"&amp;$D27,'Stats NZ - TLA Population'!$D:$D,0)-1,I$2-1)</f>
        <v>86171.269499603572</v>
      </c>
      <c r="J27" s="50">
        <f t="shared" ca="1" si="20"/>
        <v>8766.3587246950719</v>
      </c>
      <c r="K27" s="52">
        <f ca="1">OFFSET('Stats NZ - TLA Population'!$A$1,MATCH(K$10&amp;"_"&amp;$D27,'Stats NZ - TLA Population'!$D:$D,0)-1,K$2-1)</f>
        <v>85897.066381708952</v>
      </c>
      <c r="L27" s="64">
        <f ca="1">OFFSET('Stats NZ - TLA Population'!$A$1,MATCH(L$10&amp;"_"&amp;$D27,'Stats NZ - TLA Population'!$D:$D,0)-1,L$2-1)</f>
        <v>86779.18846305144</v>
      </c>
      <c r="M27" s="54">
        <f ca="1">OFFSET('Stats NZ - TLA Population'!$A$1,MATCH(M$10&amp;"_"&amp;$D27,'Stats NZ - TLA Population'!$D:$D,0)-1,M$2-1)</f>
        <v>87678.447126854517</v>
      </c>
      <c r="N27" s="46">
        <f t="shared" ca="1" si="21"/>
        <v>726.96573548871231</v>
      </c>
      <c r="O27" s="52">
        <f ca="1">OFFSET('Stats NZ - TLA Population'!$A$1,MATCH(O$10&amp;"_"&amp;$D27,'Stats NZ - TLA Population'!$D:$D,0)-1,O$2-1)</f>
        <v>86507.035839611708</v>
      </c>
      <c r="P27" s="64">
        <f ca="1">OFFSET('Stats NZ - TLA Population'!$A$1,MATCH(P$10&amp;"_"&amp;$D27,'Stats NZ - TLA Population'!$D:$D,0)-1,P$2-1)</f>
        <v>87843.030512386831</v>
      </c>
      <c r="Q27" s="54">
        <f ca="1">OFFSET('Stats NZ - TLA Population'!$A$1,MATCH(Q$10&amp;"_"&amp;$D27,'Stats NZ - TLA Population'!$D:$D,0)-1,Q$2-1)</f>
        <v>89211.986027570238</v>
      </c>
      <c r="R27" s="171">
        <f t="shared" ca="1" si="22"/>
        <v>758.35170838008935</v>
      </c>
      <c r="S27" s="46">
        <f t="shared" ca="1" si="23"/>
        <v>743.78021357222497</v>
      </c>
      <c r="T27" s="50">
        <f t="shared" ca="1" si="5"/>
        <v>755.37136678625723</v>
      </c>
      <c r="U27" s="52">
        <f ca="1">OFFSET('Stats NZ - TLA Population'!$A$1,MATCH(U$10&amp;"_"&amp;$D27,'Stats NZ - TLA Population'!$D:$D,0)-1,U$2-1)</f>
        <v>87121.336792817485</v>
      </c>
      <c r="V27" s="64">
        <f ca="1">OFFSET('Stats NZ - TLA Population'!$A$1,MATCH(V$10&amp;"_"&amp;$D27,'Stats NZ - TLA Population'!$D:$D,0)-1,V$2-1)</f>
        <v>88919.914397281857</v>
      </c>
      <c r="W27" s="54">
        <f ca="1">OFFSET('Stats NZ - TLA Population'!$A$1,MATCH(W$10&amp;"_"&amp;$D27,'Stats NZ - TLA Population'!$D:$D,0)-1,W$2-1)</f>
        <v>90772.347273309977</v>
      </c>
      <c r="X27" s="52">
        <f t="shared" ca="1" si="24"/>
        <v>763.73689090081336</v>
      </c>
      <c r="Y27" s="46">
        <f t="shared" ca="1" si="25"/>
        <v>770.31051505048242</v>
      </c>
      <c r="Z27" s="50">
        <f t="shared" ca="1" si="6"/>
        <v>786.35808473722591</v>
      </c>
      <c r="AA27" s="52">
        <f ca="1">OFFSET('Stats NZ - TLA Population'!$A$1,MATCH(AA$10&amp;"_"&amp;$D27,'Stats NZ - TLA Population'!$D:$D,0)-1,AA$2-1)</f>
        <v>87740.000000000029</v>
      </c>
      <c r="AB27" s="64">
        <f ca="1">OFFSET('Stats NZ - TLA Population'!$A$1,MATCH(AB$10&amp;"_"&amp;$D27,'Stats NZ - TLA Population'!$D:$D,0)-1,AB$2-1)</f>
        <v>90009.999999999942</v>
      </c>
      <c r="AC27" s="54">
        <f ca="1">OFFSET('Stats NZ - TLA Population'!$A$1,MATCH(AC$10&amp;"_"&amp;$D27,'Stats NZ - TLA Population'!$D:$D,0)-1,AC$2-1)</f>
        <v>92360</v>
      </c>
      <c r="AD27" s="52">
        <f t="shared" ca="1" si="26"/>
        <v>769.16031450474588</v>
      </c>
      <c r="AE27" s="46">
        <f t="shared" ca="1" si="27"/>
        <v>803.41909499318444</v>
      </c>
      <c r="AF27" s="50">
        <f t="shared" ca="1" si="7"/>
        <v>824.3949296030504</v>
      </c>
      <c r="AG27" s="52">
        <f ca="1">OFFSET('Stats NZ - TLA Population'!$A$1,MATCH(AG$10&amp;"_"&amp;$D27,'Stats NZ - TLA Population'!$D:$D,0)-1,AG$2-1)</f>
        <v>87998.472641756933</v>
      </c>
      <c r="AH27" s="64">
        <f ca="1">OFFSET('Stats NZ - TLA Population'!$A$1,MATCH(AH$10&amp;"_"&amp;$D27,'Stats NZ - TLA Population'!$D:$D,0)-1,AH$2-1)</f>
        <v>90707.117838255523</v>
      </c>
      <c r="AI27" s="54">
        <f ca="1">OFFSET('Stats NZ - TLA Population'!$A$1,MATCH(AI$10&amp;"_"&amp;$D27,'Stats NZ - TLA Population'!$D:$D,0)-1,AI$2-1)</f>
        <v>93497.627629411814</v>
      </c>
      <c r="AJ27" s="52">
        <f t="shared" ca="1" si="28"/>
        <v>771.42617840290654</v>
      </c>
      <c r="AK27" s="46">
        <f t="shared" ca="1" si="29"/>
        <v>813.8787426315148</v>
      </c>
      <c r="AL27" s="50">
        <f t="shared" ca="1" si="8"/>
        <v>838.91687254075737</v>
      </c>
      <c r="AM27" s="52">
        <f ca="1">OFFSET('Stats NZ - TLA Population'!$A$1,MATCH(AM$10&amp;"_"&amp;$D27,'Stats NZ - TLA Population'!$D:$D,0)-1,AM$2-1)</f>
        <v>88257.70671623027</v>
      </c>
      <c r="AN27" s="64">
        <f ca="1">OFFSET('Stats NZ - TLA Population'!$A$1,MATCH(AN$10&amp;"_"&amp;$D27,'Stats NZ - TLA Population'!$D:$D,0)-1,AN$2-1)</f>
        <v>91409.634779726402</v>
      </c>
      <c r="AO27" s="54">
        <f ca="1">OFFSET('Stats NZ - TLA Population'!$A$1,MATCH(AO$10&amp;"_"&amp;$D27,'Stats NZ - TLA Population'!$D:$D,0)-1,AO$2-1)</f>
        <v>94649.267781811956</v>
      </c>
      <c r="AP27" s="52">
        <f t="shared" ca="1" si="30"/>
        <v>773.69871729340412</v>
      </c>
      <c r="AQ27" s="46">
        <f t="shared" ca="1" si="31"/>
        <v>824.29874187905625</v>
      </c>
      <c r="AR27" s="50">
        <f t="shared" ca="1" si="9"/>
        <v>853.51257053293978</v>
      </c>
      <c r="AS27" s="52">
        <f ca="1">OFFSET('Stats NZ - TLA Population'!$A$1,MATCH(AS$10&amp;"_"&amp;$D27,'Stats NZ - TLA Population'!$D:$D,0)-1,AS$2-1)</f>
        <v>88517.704466519222</v>
      </c>
      <c r="AT27" s="64">
        <f ca="1">OFFSET('Stats NZ - TLA Population'!$A$1,MATCH(AT$10&amp;"_"&amp;$D27,'Stats NZ - TLA Population'!$D:$D,0)-1,AT$2-1)</f>
        <v>92117.592639890499</v>
      </c>
      <c r="AU27" s="54">
        <f ca="1">OFFSET('Stats NZ - TLA Population'!$A$1,MATCH(AU$10&amp;"_"&amp;$D27,'Stats NZ - TLA Population'!$D:$D,0)-1,AU$2-1)</f>
        <v>95815.093053923119</v>
      </c>
      <c r="AV27" s="52">
        <f t="shared" ca="1" si="32"/>
        <v>775.97795084005065</v>
      </c>
      <c r="AW27" s="46">
        <f t="shared" ca="1" si="33"/>
        <v>834.67862394367921</v>
      </c>
      <c r="AX27" s="50">
        <f t="shared" ca="1" si="10"/>
        <v>868.18172003174925</v>
      </c>
      <c r="AY27" s="52">
        <f ca="1">OFFSET('Stats NZ - TLA Population'!$A$1,MATCH(AY$10&amp;"_"&amp;$D27,'Stats NZ - TLA Population'!$D:$D,0)-1,AY$2-1)</f>
        <v>88778.468142330967</v>
      </c>
      <c r="AZ27" s="64">
        <f ca="1">OFFSET('Stats NZ - TLA Population'!$A$1,MATCH(AZ$10&amp;"_"&amp;$D27,'Stats NZ - TLA Population'!$D:$D,0)-1,AZ$2-1)</f>
        <v>92831.033558082068</v>
      </c>
      <c r="BA27" s="54">
        <f ca="1">OFFSET('Stats NZ - TLA Population'!$A$1,MATCH(BA$10&amp;"_"&amp;$D27,'Stats NZ - TLA Population'!$D:$D,0)-1,BA$2-1)</f>
        <v>96995.278168396981</v>
      </c>
      <c r="BB27" s="52">
        <f t="shared" ca="1" si="34"/>
        <v>778.26389876458654</v>
      </c>
      <c r="BC27" s="46">
        <f t="shared" ca="1" si="35"/>
        <v>845.01792363195045</v>
      </c>
      <c r="BD27" s="50">
        <f t="shared" ca="1" si="11"/>
        <v>882.92401170649703</v>
      </c>
      <c r="BE27" s="52">
        <f ca="1">OFFSET('Stats NZ - TLA Population'!$A$1,MATCH(BE$10&amp;"_"&amp;$D27,'Stats NZ - TLA Population'!$D:$D,0)-1,BE$2-1)</f>
        <v>89040.000000000015</v>
      </c>
      <c r="BF27" s="64">
        <f ca="1">OFFSET('Stats NZ - TLA Population'!$A$1,MATCH(BF$10&amp;"_"&amp;$D27,'Stats NZ - TLA Population'!$D:$D,0)-1,BF$2-1)</f>
        <v>93550.000000000029</v>
      </c>
      <c r="BG27" s="54">
        <f ca="1">OFFSET('Stats NZ - TLA Population'!$A$1,MATCH(BG$10&amp;"_"&amp;$D27,'Stats NZ - TLA Population'!$D:$D,0)-1,BG$2-1)</f>
        <v>98189.999999999985</v>
      </c>
      <c r="BH27" s="52">
        <f t="shared" ca="1" si="36"/>
        <v>780.55658084684933</v>
      </c>
      <c r="BI27" s="46">
        <f t="shared" ca="1" si="37"/>
        <v>855.31617938903332</v>
      </c>
      <c r="BJ27" s="50">
        <f t="shared" ca="1" si="12"/>
        <v>897.73913045653808</v>
      </c>
      <c r="BK27" s="52">
        <f ca="1">OFFSET('Stats NZ - TLA Population'!$A$1,MATCH(BK$10&amp;"_"&amp;$D27,'Stats NZ - TLA Population'!$D:$D,0)-1,BK$2-1)</f>
        <v>89209.354547038587</v>
      </c>
      <c r="BL27" s="64">
        <f ca="1">OFFSET('Stats NZ - TLA Population'!$A$1,MATCH(BL$10&amp;"_"&amp;$D27,'Stats NZ - TLA Population'!$D:$D,0)-1,BL$2-1)</f>
        <v>94159.993037937791</v>
      </c>
      <c r="BM27" s="54">
        <f ca="1">OFFSET('Stats NZ - TLA Population'!$A$1,MATCH(BM$10&amp;"_"&amp;$D27,'Stats NZ - TLA Population'!$D:$D,0)-1,BM$2-1)</f>
        <v>99287.203521222676</v>
      </c>
      <c r="BN27" s="52">
        <f t="shared" ca="1" si="38"/>
        <v>782.04120355784778</v>
      </c>
      <c r="BO27" s="46">
        <f t="shared" ca="1" si="39"/>
        <v>864.26269538870304</v>
      </c>
      <c r="BP27" s="50">
        <f t="shared" ca="1" si="13"/>
        <v>911.32362444297371</v>
      </c>
      <c r="BQ27" s="52">
        <f ca="1">OFFSET('Stats NZ - TLA Population'!$A$1,MATCH(BQ$10&amp;"_"&amp;$D27,'Stats NZ - TLA Population'!$D:$D,0)-1,BQ$2-1)</f>
        <v>89379.031207313965</v>
      </c>
      <c r="BR27" s="64">
        <f ca="1">OFFSET('Stats NZ - TLA Population'!$A$1,MATCH(BR$10&amp;"_"&amp;$D27,'Stats NZ - TLA Population'!$D:$D,0)-1,BR$2-1)</f>
        <v>94773.963537193937</v>
      </c>
      <c r="BS27" s="54">
        <f ca="1">OFFSET('Stats NZ - TLA Population'!$A$1,MATCH(BS$10&amp;"_"&amp;$D27,'Stats NZ - TLA Population'!$D:$D,0)-1,BS$2-1)</f>
        <v>100396.66751262546</v>
      </c>
      <c r="BT27" s="52">
        <f t="shared" ca="1" si="40"/>
        <v>783.52865002902979</v>
      </c>
      <c r="BU27" s="46">
        <f t="shared" ca="1" si="41"/>
        <v>873.17055251205875</v>
      </c>
      <c r="BV27" s="50">
        <f t="shared" ca="1" si="14"/>
        <v>924.97359370187371</v>
      </c>
      <c r="BW27" s="52">
        <f ca="1">OFFSET('Stats NZ - TLA Population'!$A$1,MATCH(BW$10&amp;"_"&amp;$D27,'Stats NZ - TLA Population'!$D:$D,0)-1,BW$2-1)</f>
        <v>89549.030593487187</v>
      </c>
      <c r="BX27" s="64">
        <f ca="1">OFFSET('Stats NZ - TLA Population'!$A$1,MATCH(BX$10&amp;"_"&amp;$D27,'Stats NZ - TLA Population'!$D:$D,0)-1,BX$2-1)</f>
        <v>95391.93743281615</v>
      </c>
      <c r="BY27" s="54">
        <f ca="1">OFFSET('Stats NZ - TLA Population'!$A$1,MATCH(BY$10&amp;"_"&amp;$D27,'Stats NZ - TLA Population'!$D:$D,0)-1,BY$2-1)</f>
        <v>101518.52897625591</v>
      </c>
      <c r="BZ27" s="52">
        <f t="shared" ca="1" si="42"/>
        <v>785.01892563120236</v>
      </c>
      <c r="CA27" s="46">
        <f t="shared" ca="1" si="43"/>
        <v>882.03937538477658</v>
      </c>
      <c r="CB27" s="50">
        <f t="shared" ca="1" si="15"/>
        <v>938.68876445939497</v>
      </c>
      <c r="CC27" s="52">
        <f ca="1">OFFSET('Stats NZ - TLA Population'!$A$1,MATCH(CC$10&amp;"_"&amp;$D27,'Stats NZ - TLA Population'!$D:$D,0)-1,CC$2-1)</f>
        <v>89719.353319384565</v>
      </c>
      <c r="CD27" s="64">
        <f ca="1">OFFSET('Stats NZ - TLA Population'!$A$1,MATCH(CD$10&amp;"_"&amp;$D27,'Stats NZ - TLA Population'!$D:$D,0)-1,CD$2-1)</f>
        <v>96013.940828961684</v>
      </c>
      <c r="CE27" s="54">
        <f ca="1">OFFSET('Stats NZ - TLA Population'!$A$1,MATCH(CE$10&amp;"_"&amp;$D27,'Stats NZ - TLA Population'!$D:$D,0)-1,CE$2-1)</f>
        <v>102652.92644506224</v>
      </c>
      <c r="CF27" s="52">
        <f t="shared" ca="1" si="44"/>
        <v>786.51203574538658</v>
      </c>
      <c r="CG27" s="46">
        <f t="shared" ca="1" si="45"/>
        <v>890.86879227979784</v>
      </c>
      <c r="CH27" s="50">
        <f t="shared" ca="1" si="16"/>
        <v>952.46885834014654</v>
      </c>
      <c r="CI27" s="52">
        <f ca="1">OFFSET('Stats NZ - TLA Population'!$A$1,MATCH(CI$10&amp;"_"&amp;$D27,'Stats NZ - TLA Population'!$D:$D,0)-1,CI$2-1)</f>
        <v>89890.000000000029</v>
      </c>
      <c r="CJ27" s="64">
        <f ca="1">OFFSET('Stats NZ - TLA Population'!$A$1,MATCH(CJ$10&amp;"_"&amp;$D27,'Stats NZ - TLA Population'!$D:$D,0)-1,CJ$2-1)</f>
        <v>96640.000000000029</v>
      </c>
      <c r="CK27" s="54">
        <f ca="1">OFFSET('Stats NZ - TLA Population'!$A$1,MATCH(CK$10&amp;"_"&amp;$D27,'Stats NZ - TLA Population'!$D:$D,0)-1,CK$2-1)</f>
        <v>103799.99999999997</v>
      </c>
      <c r="CL27" s="52">
        <f t="shared" ca="1" si="46"/>
        <v>788.00798576284024</v>
      </c>
      <c r="CM27" s="46">
        <f t="shared" ca="1" si="47"/>
        <v>899.65843514968151</v>
      </c>
      <c r="CN27" s="50">
        <f t="shared" ca="1" si="17"/>
        <v>966.31359238966161</v>
      </c>
      <c r="CO27" s="52">
        <f ca="1">OFFSET('Stats NZ - TLA Population'!$A$1,MATCH(CO$10&amp;"_"&amp;$D27,'Stats NZ - TLA Population'!$D:$D,0)-1,CO$2-1)</f>
        <v>89965.871812375684</v>
      </c>
      <c r="CP27" s="64">
        <f ca="1">OFFSET('Stats NZ - TLA Population'!$A$1,MATCH(CP$10&amp;"_"&amp;$D27,'Stats NZ - TLA Population'!$D:$D,0)-1,CP$2-1)</f>
        <v>97193.620518784795</v>
      </c>
      <c r="CQ27" s="54">
        <f ca="1">OFFSET('Stats NZ - TLA Population'!$A$1,MATCH(CQ$10&amp;"_"&amp;$D27,'Stats NZ - TLA Population'!$D:$D,0)-1,CQ$2-1)</f>
        <v>104869.72328331812</v>
      </c>
      <c r="CR27" s="52">
        <f t="shared" ca="1" si="48"/>
        <v>788.67310528721794</v>
      </c>
      <c r="CS27" s="46">
        <f t="shared" ca="1" si="49"/>
        <v>907.48370512733163</v>
      </c>
      <c r="CT27" s="50">
        <f t="shared" ca="1" si="18"/>
        <v>979.15443969319267</v>
      </c>
      <c r="CU27" s="52">
        <f ca="1">OFFSET('Stats NZ - TLA Population'!$A$1,MATCH(CU$10&amp;"_"&amp;$D27,'Stats NZ - TLA Population'!$D:$D,0)-1,CU$2-1)</f>
        <v>90041.80766448786</v>
      </c>
      <c r="CV27" s="64">
        <f ca="1">OFFSET('Stats NZ - TLA Population'!$A$1,MATCH(CV$10&amp;"_"&amp;$D27,'Stats NZ - TLA Population'!$D:$D,0)-1,CV$2-1)</f>
        <v>97750.412557424919</v>
      </c>
      <c r="CW27" s="54">
        <f ca="1">OFFSET('Stats NZ - TLA Population'!$A$1,MATCH(CW$10&amp;"_"&amp;$D27,'Stats NZ - TLA Population'!$D:$D,0)-1,CW$2-1)</f>
        <v>105950.47072755023</v>
      </c>
      <c r="CX27" s="52">
        <f t="shared" ca="1" si="50"/>
        <v>789.33878620689882</v>
      </c>
      <c r="CY27" s="46">
        <f t="shared" ca="1" si="51"/>
        <v>915.27699202953488</v>
      </c>
      <c r="CZ27" s="50">
        <f t="shared" ca="1" si="19"/>
        <v>992.05748205570615</v>
      </c>
    </row>
    <row r="28" spans="2:104" x14ac:dyDescent="0.25">
      <c r="B28" s="91">
        <v>2</v>
      </c>
      <c r="C28" s="45" t="s">
        <v>108</v>
      </c>
      <c r="D28" s="45" t="s">
        <v>107</v>
      </c>
      <c r="E28" s="48" t="s">
        <v>8</v>
      </c>
      <c r="F28" s="63">
        <f ca="1">SUMIF('NVED - 2019 - VKT 74 TLA-Region'!$B:$B,'Model - Absolute - 66 areas'!$D28,'NVED - 2019 - VKT 74 TLA-Region'!$J:$J)</f>
        <v>374.45177491204771</v>
      </c>
      <c r="G28" s="52">
        <f ca="1">OFFSET('Stats NZ - TLA Population'!$A$1,MATCH(G$10&amp;"_"&amp;$D28,'Stats NZ - TLA Population'!$D:$D,0)-1,G$2-1)</f>
        <v>52967.070680941826</v>
      </c>
      <c r="H28" s="64">
        <f ca="1">OFFSET('Stats NZ - TLA Population'!$A$1,MATCH(H$10&amp;"_"&amp;$D28,'Stats NZ - TLA Population'!$D:$D,0)-1,H$2-1)</f>
        <v>53246.135566110832</v>
      </c>
      <c r="I28" s="54">
        <f ca="1">OFFSET('Stats NZ - TLA Population'!$A$1,MATCH(I$10&amp;"_"&amp;$D28,'Stats NZ - TLA Population'!$D:$D,0)-1,I$2-1)</f>
        <v>53523.227049632427</v>
      </c>
      <c r="J28" s="50">
        <f t="shared" ca="1" si="20"/>
        <v>7032.4685713036461</v>
      </c>
      <c r="K28" s="52">
        <f ca="1">OFFSET('Stats NZ - TLA Population'!$A$1,MATCH(K$10&amp;"_"&amp;$D28,'Stats NZ - TLA Population'!$D:$D,0)-1,K$2-1)</f>
        <v>53245.598339720767</v>
      </c>
      <c r="L28" s="64">
        <f ca="1">OFFSET('Stats NZ - TLA Population'!$A$1,MATCH(L$10&amp;"_"&amp;$D28,'Stats NZ - TLA Population'!$D:$D,0)-1,L$2-1)</f>
        <v>53808.14106518605</v>
      </c>
      <c r="M28" s="54">
        <f ca="1">OFFSET('Stats NZ - TLA Population'!$A$1,MATCH(M$10&amp;"_"&amp;$D28,'Stats NZ - TLA Population'!$D:$D,0)-1,M$2-1)</f>
        <v>54369.630552410403</v>
      </c>
      <c r="N28" s="46">
        <f t="shared" ca="1" si="21"/>
        <v>361.60539994446827</v>
      </c>
      <c r="O28" s="52">
        <f ca="1">OFFSET('Stats NZ - TLA Population'!$A$1,MATCH(O$10&amp;"_"&amp;$D28,'Stats NZ - TLA Population'!$D:$D,0)-1,O$2-1)</f>
        <v>53525.590637863512</v>
      </c>
      <c r="P28" s="64">
        <f ca="1">OFFSET('Stats NZ - TLA Population'!$A$1,MATCH(P$10&amp;"_"&amp;$D28,'Stats NZ - TLA Population'!$D:$D,0)-1,P$2-1)</f>
        <v>54376.07845354548</v>
      </c>
      <c r="Q28" s="54">
        <f ca="1">OFFSET('Stats NZ - TLA Population'!$A$1,MATCH(Q$10&amp;"_"&amp;$D28,'Stats NZ - TLA Population'!$D:$D,0)-1,Q$2-1)</f>
        <v>55229.418877610435</v>
      </c>
      <c r="R28" s="171">
        <f t="shared" ca="1" si="22"/>
        <v>376.41703392123986</v>
      </c>
      <c r="S28" s="46">
        <f t="shared" ca="1" si="23"/>
        <v>369.34630264974709</v>
      </c>
      <c r="T28" s="50">
        <f t="shared" ca="1" si="5"/>
        <v>375.14256710083691</v>
      </c>
      <c r="U28" s="52">
        <f ca="1">OFFSET('Stats NZ - TLA Population'!$A$1,MATCH(U$10&amp;"_"&amp;$D28,'Stats NZ - TLA Population'!$D:$D,0)-1,U$2-1)</f>
        <v>53807.05527718494</v>
      </c>
      <c r="V28" s="64">
        <f ca="1">OFFSET('Stats NZ - TLA Population'!$A$1,MATCH(V$10&amp;"_"&amp;$D28,'Stats NZ - TLA Population'!$D:$D,0)-1,V$2-1)</f>
        <v>54950.010341449262</v>
      </c>
      <c r="W28" s="54">
        <f ca="1">OFFSET('Stats NZ - TLA Population'!$A$1,MATCH(W$10&amp;"_"&amp;$D28,'Stats NZ - TLA Population'!$D:$D,0)-1,W$2-1)</f>
        <v>56102.803689610904</v>
      </c>
      <c r="X28" s="52">
        <f t="shared" ca="1" si="24"/>
        <v>378.39642515120107</v>
      </c>
      <c r="Y28" s="46">
        <f t="shared" ca="1" si="25"/>
        <v>381.87667316823519</v>
      </c>
      <c r="Z28" s="50">
        <f t="shared" ca="1" si="6"/>
        <v>389.88804361040548</v>
      </c>
      <c r="AA28" s="52">
        <f ca="1">OFFSET('Stats NZ - TLA Population'!$A$1,MATCH(AA$10&amp;"_"&amp;$D28,'Stats NZ - TLA Population'!$D:$D,0)-1,AA$2-1)</f>
        <v>54089.999999999971</v>
      </c>
      <c r="AB28" s="64">
        <f ca="1">OFFSET('Stats NZ - TLA Population'!$A$1,MATCH(AB$10&amp;"_"&amp;$D28,'Stats NZ - TLA Population'!$D:$D,0)-1,AB$2-1)</f>
        <v>55529.999999999993</v>
      </c>
      <c r="AC28" s="54">
        <f ca="1">OFFSET('Stats NZ - TLA Population'!$A$1,MATCH(AC$10&amp;"_"&amp;$D28,'Stats NZ - TLA Population'!$D:$D,0)-1,AC$2-1)</f>
        <v>56990.000000000007</v>
      </c>
      <c r="AD28" s="52">
        <f t="shared" ca="1" si="26"/>
        <v>380.38622502181397</v>
      </c>
      <c r="AE28" s="46">
        <f t="shared" ca="1" si="27"/>
        <v>397.61945243669379</v>
      </c>
      <c r="AF28" s="50">
        <f t="shared" ca="1" si="7"/>
        <v>408.07370060088567</v>
      </c>
      <c r="AG28" s="52">
        <f ca="1">OFFSET('Stats NZ - TLA Population'!$A$1,MATCH(AG$10&amp;"_"&amp;$D28,'Stats NZ - TLA Population'!$D:$D,0)-1,AG$2-1)</f>
        <v>54105.990542685962</v>
      </c>
      <c r="AH28" s="64">
        <f ca="1">OFFSET('Stats NZ - TLA Population'!$A$1,MATCH(AH$10&amp;"_"&amp;$D28,'Stats NZ - TLA Population'!$D:$D,0)-1,AH$2-1)</f>
        <v>55801.335368122163</v>
      </c>
      <c r="AI28" s="54">
        <f ca="1">OFFSET('Stats NZ - TLA Population'!$A$1,MATCH(AI$10&amp;"_"&amp;$D28,'Stats NZ - TLA Population'!$D:$D,0)-1,AI$2-1)</f>
        <v>57539.308231389223</v>
      </c>
      <c r="AJ28" s="52">
        <f t="shared" ca="1" si="28"/>
        <v>380.49867801069132</v>
      </c>
      <c r="AK28" s="46">
        <f t="shared" ca="1" si="29"/>
        <v>401.65344054847219</v>
      </c>
      <c r="AL28" s="50">
        <f t="shared" ca="1" si="8"/>
        <v>414.16322683774223</v>
      </c>
      <c r="AM28" s="52">
        <f ca="1">OFFSET('Stats NZ - TLA Population'!$A$1,MATCH(AM$10&amp;"_"&amp;$D28,'Stats NZ - TLA Population'!$D:$D,0)-1,AM$2-1)</f>
        <v>54121.985812631225</v>
      </c>
      <c r="AN28" s="64">
        <f ca="1">OFFSET('Stats NZ - TLA Population'!$A$1,MATCH(AN$10&amp;"_"&amp;$D28,'Stats NZ - TLA Population'!$D:$D,0)-1,AN$2-1)</f>
        <v>56073.996557998231</v>
      </c>
      <c r="AO28" s="54">
        <f ca="1">OFFSET('Stats NZ - TLA Population'!$A$1,MATCH(AO$10&amp;"_"&amp;$D28,'Stats NZ - TLA Population'!$D:$D,0)-1,AO$2-1)</f>
        <v>58093.911067675304</v>
      </c>
      <c r="AP28" s="52">
        <f t="shared" ca="1" si="30"/>
        <v>380.61116424387092</v>
      </c>
      <c r="AQ28" s="46">
        <f t="shared" ca="1" si="31"/>
        <v>405.64183208085683</v>
      </c>
      <c r="AR28" s="50">
        <f t="shared" ca="1" si="9"/>
        <v>420.25398517582363</v>
      </c>
      <c r="AS28" s="52">
        <f ca="1">OFFSET('Stats NZ - TLA Population'!$A$1,MATCH(AS$10&amp;"_"&amp;$D28,'Stats NZ - TLA Population'!$D:$D,0)-1,AS$2-1)</f>
        <v>54137.985811233295</v>
      </c>
      <c r="AT28" s="64">
        <f ca="1">OFFSET('Stats NZ - TLA Population'!$A$1,MATCH(AT$10&amp;"_"&amp;$D28,'Stats NZ - TLA Population'!$D:$D,0)-1,AT$2-1)</f>
        <v>56347.990047970241</v>
      </c>
      <c r="AU28" s="54">
        <f ca="1">OFFSET('Stats NZ - TLA Population'!$A$1,MATCH(AU$10&amp;"_"&amp;$D28,'Stats NZ - TLA Population'!$D:$D,0)-1,AU$2-1)</f>
        <v>58653.859541847392</v>
      </c>
      <c r="AV28" s="52">
        <f t="shared" ca="1" si="32"/>
        <v>380.72368373118087</v>
      </c>
      <c r="AW28" s="46">
        <f t="shared" ca="1" si="33"/>
        <v>409.58467856185428</v>
      </c>
      <c r="AX28" s="50">
        <f t="shared" ca="1" si="10"/>
        <v>426.34568129950702</v>
      </c>
      <c r="AY28" s="52">
        <f ca="1">OFFSET('Stats NZ - TLA Population'!$A$1,MATCH(AY$10&amp;"_"&amp;$D28,'Stats NZ - TLA Population'!$D:$D,0)-1,AY$2-1)</f>
        <v>54153.990539890096</v>
      </c>
      <c r="AZ28" s="64">
        <f ca="1">OFFSET('Stats NZ - TLA Population'!$A$1,MATCH(AZ$10&amp;"_"&amp;$D28,'Stats NZ - TLA Population'!$D:$D,0)-1,AZ$2-1)</f>
        <v>56623.322348035246</v>
      </c>
      <c r="BA28" s="54">
        <f ca="1">OFFSET('Stats NZ - TLA Population'!$A$1,MATCH(BA$10&amp;"_"&amp;$D28,'Stats NZ - TLA Population'!$D:$D,0)-1,BA$2-1)</f>
        <v>59219.205178785167</v>
      </c>
      <c r="BB28" s="52">
        <f t="shared" ca="1" si="34"/>
        <v>380.83623648245202</v>
      </c>
      <c r="BC28" s="46">
        <f t="shared" ca="1" si="35"/>
        <v>413.48203450302583</v>
      </c>
      <c r="BD28" s="50">
        <f t="shared" ca="1" si="11"/>
        <v>432.438020652913</v>
      </c>
      <c r="BE28" s="52">
        <f ca="1">OFFSET('Stats NZ - TLA Population'!$A$1,MATCH(BE$10&amp;"_"&amp;$D28,'Stats NZ - TLA Population'!$D:$D,0)-1,BE$2-1)</f>
        <v>54169.999999999978</v>
      </c>
      <c r="BF28" s="64">
        <f ca="1">OFFSET('Stats NZ - TLA Population'!$A$1,MATCH(BF$10&amp;"_"&amp;$D28,'Stats NZ - TLA Population'!$D:$D,0)-1,BF$2-1)</f>
        <v>56900.000000000029</v>
      </c>
      <c r="BG28" s="54">
        <f ca="1">OFFSET('Stats NZ - TLA Population'!$A$1,MATCH(BG$10&amp;"_"&amp;$D28,'Stats NZ - TLA Population'!$D:$D,0)-1,BG$2-1)</f>
        <v>59790</v>
      </c>
      <c r="BH28" s="52">
        <f t="shared" ca="1" si="36"/>
        <v>380.94882250751834</v>
      </c>
      <c r="BI28" s="46">
        <f t="shared" ca="1" si="37"/>
        <v>417.33395738152126</v>
      </c>
      <c r="BJ28" s="50">
        <f t="shared" ca="1" si="12"/>
        <v>438.53070846820992</v>
      </c>
      <c r="BK28" s="52">
        <f ca="1">OFFSET('Stats NZ - TLA Population'!$A$1,MATCH(BK$10&amp;"_"&amp;$D28,'Stats NZ - TLA Population'!$D:$D,0)-1,BK$2-1)</f>
        <v>54089.762654510945</v>
      </c>
      <c r="BL28" s="64">
        <f ca="1">OFFSET('Stats NZ - TLA Population'!$A$1,MATCH(BL$10&amp;"_"&amp;$D28,'Stats NZ - TLA Population'!$D:$D,0)-1,BL$2-1)</f>
        <v>57080.846760457862</v>
      </c>
      <c r="BM28" s="54">
        <f ca="1">OFFSET('Stats NZ - TLA Population'!$A$1,MATCH(BM$10&amp;"_"&amp;$D28,'Stats NZ - TLA Population'!$D:$D,0)-1,BM$2-1)</f>
        <v>60264.411468321035</v>
      </c>
      <c r="BN28" s="52">
        <f t="shared" ca="1" si="38"/>
        <v>380.38455589712191</v>
      </c>
      <c r="BO28" s="46">
        <f t="shared" ca="1" si="39"/>
        <v>420.29896318419134</v>
      </c>
      <c r="BP28" s="50">
        <f t="shared" ca="1" si="13"/>
        <v>443.74025780197883</v>
      </c>
      <c r="BQ28" s="52">
        <f ca="1">OFFSET('Stats NZ - TLA Population'!$A$1,MATCH(BQ$10&amp;"_"&amp;$D28,'Stats NZ - TLA Population'!$D:$D,0)-1,BQ$2-1)</f>
        <v>54009.644157676332</v>
      </c>
      <c r="BR28" s="64">
        <f ca="1">OFFSET('Stats NZ - TLA Population'!$A$1,MATCH(BR$10&amp;"_"&amp;$D28,'Stats NZ - TLA Population'!$D:$D,0)-1,BR$2-1)</f>
        <v>57262.268310911655</v>
      </c>
      <c r="BS28" s="54">
        <f ca="1">OFFSET('Stats NZ - TLA Population'!$A$1,MATCH(BS$10&amp;"_"&amp;$D28,'Stats NZ - TLA Population'!$D:$D,0)-1,BS$2-1)</f>
        <v>60742.587215639811</v>
      </c>
      <c r="BT28" s="52">
        <f t="shared" ca="1" si="40"/>
        <v>379.82112508615239</v>
      </c>
      <c r="BU28" s="46">
        <f t="shared" ca="1" si="41"/>
        <v>423.22093901364968</v>
      </c>
      <c r="BV28" s="50">
        <f t="shared" ca="1" si="14"/>
        <v>448.94370338142681</v>
      </c>
      <c r="BW28" s="52">
        <f ca="1">OFFSET('Stats NZ - TLA Population'!$A$1,MATCH(BW$10&amp;"_"&amp;$D28,'Stats NZ - TLA Population'!$D:$D,0)-1,BW$2-1)</f>
        <v>53929.644333455908</v>
      </c>
      <c r="BX28" s="64">
        <f ca="1">OFFSET('Stats NZ - TLA Population'!$A$1,MATCH(BX$10&amp;"_"&amp;$D28,'Stats NZ - TLA Population'!$D:$D,0)-1,BX$2-1)</f>
        <v>57444.266478231468</v>
      </c>
      <c r="BY28" s="54">
        <f ca="1">OFFSET('Stats NZ - TLA Population'!$A$1,MATCH(BY$10&amp;"_"&amp;$D28,'Stats NZ - TLA Population'!$D:$D,0)-1,BY$2-1)</f>
        <v>61224.557110113637</v>
      </c>
      <c r="BZ28" s="52">
        <f t="shared" ca="1" si="42"/>
        <v>379.25852883661247</v>
      </c>
      <c r="CA28" s="46">
        <f t="shared" ca="1" si="43"/>
        <v>426.10001882372285</v>
      </c>
      <c r="CB28" s="50">
        <f t="shared" ca="1" si="15"/>
        <v>454.14079657505062</v>
      </c>
      <c r="CC28" s="52">
        <f ca="1">OFFSET('Stats NZ - TLA Population'!$A$1,MATCH(CC$10&amp;"_"&amp;$D28,'Stats NZ - TLA Population'!$D:$D,0)-1,CC$2-1)</f>
        <v>53849.763006070178</v>
      </c>
      <c r="CD28" s="64">
        <f ca="1">OFFSET('Stats NZ - TLA Population'!$A$1,MATCH(CD$10&amp;"_"&amp;$D28,'Stats NZ - TLA Population'!$D:$D,0)-1,CD$2-1)</f>
        <v>57626.843095093798</v>
      </c>
      <c r="CE28" s="54">
        <f ca="1">OFFSET('Stats NZ - TLA Population'!$A$1,MATCH(CE$10&amp;"_"&amp;$D28,'Stats NZ - TLA Population'!$D:$D,0)-1,CE$2-1)</f>
        <v>61710.351256892602</v>
      </c>
      <c r="CF28" s="52">
        <f t="shared" ca="1" si="44"/>
        <v>378.69676591233826</v>
      </c>
      <c r="CG28" s="46">
        <f t="shared" ca="1" si="45"/>
        <v>428.93633890684828</v>
      </c>
      <c r="CH28" s="50">
        <f t="shared" ca="1" si="16"/>
        <v>459.33128936297237</v>
      </c>
      <c r="CI28" s="52">
        <f ca="1">OFFSET('Stats NZ - TLA Population'!$A$1,MATCH(CI$10&amp;"_"&amp;$D28,'Stats NZ - TLA Population'!$D:$D,0)-1,CI$2-1)</f>
        <v>53770</v>
      </c>
      <c r="CJ28" s="64">
        <f ca="1">OFFSET('Stats NZ - TLA Population'!$A$1,MATCH(CJ$10&amp;"_"&amp;$D28,'Stats NZ - TLA Population'!$D:$D,0)-1,CJ$2-1)</f>
        <v>57809.999999999971</v>
      </c>
      <c r="CK28" s="54">
        <f ca="1">OFFSET('Stats NZ - TLA Population'!$A$1,MATCH(CK$10&amp;"_"&amp;$D28,'Stats NZ - TLA Population'!$D:$D,0)-1,CK$2-1)</f>
        <v>62199.999999999971</v>
      </c>
      <c r="CL28" s="52">
        <f t="shared" ca="1" si="46"/>
        <v>378.13583507899705</v>
      </c>
      <c r="CM28" s="46">
        <f t="shared" ca="1" si="47"/>
        <v>431.73003786978603</v>
      </c>
      <c r="CN28" s="50">
        <f t="shared" ca="1" si="17"/>
        <v>464.51493436257897</v>
      </c>
      <c r="CO28" s="52">
        <f ca="1">OFFSET('Stats NZ - TLA Population'!$A$1,MATCH(CO$10&amp;"_"&amp;$D28,'Stats NZ - TLA Population'!$D:$D,0)-1,CO$2-1)</f>
        <v>53602.965445229602</v>
      </c>
      <c r="CP28" s="64">
        <f ca="1">OFFSET('Stats NZ - TLA Population'!$A$1,MATCH(CP$10&amp;"_"&amp;$D28,'Stats NZ - TLA Population'!$D:$D,0)-1,CP$2-1)</f>
        <v>57905.682741651355</v>
      </c>
      <c r="CQ28" s="54">
        <f ca="1">OFFSET('Stats NZ - TLA Population'!$A$1,MATCH(CQ$10&amp;"_"&amp;$D28,'Stats NZ - TLA Population'!$D:$D,0)-1,CQ$2-1)</f>
        <v>62618.334885702716</v>
      </c>
      <c r="CR28" s="52">
        <f t="shared" ca="1" si="48"/>
        <v>376.96116982225249</v>
      </c>
      <c r="CS28" s="46">
        <f t="shared" ca="1" si="49"/>
        <v>433.72137270771128</v>
      </c>
      <c r="CT28" s="50">
        <f t="shared" ca="1" si="18"/>
        <v>469.01977279965377</v>
      </c>
      <c r="CU28" s="52">
        <f ca="1">OFFSET('Stats NZ - TLA Population'!$A$1,MATCH(CU$10&amp;"_"&amp;$D28,'Stats NZ - TLA Population'!$D:$D,0)-1,CU$2-1)</f>
        <v>53436.449777245281</v>
      </c>
      <c r="CV28" s="64">
        <f ca="1">OFFSET('Stats NZ - TLA Population'!$A$1,MATCH(CV$10&amp;"_"&amp;$D28,'Stats NZ - TLA Population'!$D:$D,0)-1,CV$2-1)</f>
        <v>58001.523850143225</v>
      </c>
      <c r="CW28" s="54">
        <f ca="1">OFFSET('Stats NZ - TLA Population'!$A$1,MATCH(CW$10&amp;"_"&amp;$D28,'Stats NZ - TLA Population'!$D:$D,0)-1,CW$2-1)</f>
        <v>63039.483341768711</v>
      </c>
      <c r="CX28" s="52">
        <f t="shared" ca="1" si="50"/>
        <v>375.79015362052314</v>
      </c>
      <c r="CY28" s="46">
        <f t="shared" ca="1" si="51"/>
        <v>435.67426954916988</v>
      </c>
      <c r="CZ28" s="50">
        <f t="shared" ca="1" si="19"/>
        <v>473.5165394730285</v>
      </c>
    </row>
    <row r="29" spans="2:104" x14ac:dyDescent="0.25">
      <c r="B29" s="91">
        <v>2</v>
      </c>
      <c r="C29" s="45" t="s">
        <v>108</v>
      </c>
      <c r="D29" s="45" t="s">
        <v>109</v>
      </c>
      <c r="E29" s="48" t="s">
        <v>13</v>
      </c>
      <c r="F29" s="63">
        <f ca="1">SUMIF('NVED - 2019 - VKT 74 TLA-Region'!$B:$B,'Model - Absolute - 66 areas'!$D29,'NVED - 2019 - VKT 74 TLA-Region'!$J:$J)</f>
        <v>638.37140495978736</v>
      </c>
      <c r="G29" s="52">
        <f ca="1">OFFSET('Stats NZ - TLA Population'!$A$1,MATCH(G$10&amp;"_"&amp;$D29,'Stats NZ - TLA Population'!$D:$D,0)-1,G$2-1)</f>
        <v>51777.792573238126</v>
      </c>
      <c r="H29" s="64">
        <f ca="1">OFFSET('Stats NZ - TLA Population'!$A$1,MATCH(H$10&amp;"_"&amp;$D29,'Stats NZ - TLA Population'!$D:$D,0)-1,H$2-1)</f>
        <v>52054.079277912213</v>
      </c>
      <c r="I29" s="54">
        <f ca="1">OFFSET('Stats NZ - TLA Population'!$A$1,MATCH(I$10&amp;"_"&amp;$D29,'Stats NZ - TLA Population'!$D:$D,0)-1,I$2-1)</f>
        <v>52326.481075298725</v>
      </c>
      <c r="J29" s="50">
        <f t="shared" ca="1" si="20"/>
        <v>12263.619178654142</v>
      </c>
      <c r="K29" s="52">
        <f ca="1">OFFSET('Stats NZ - TLA Population'!$A$1,MATCH(K$10&amp;"_"&amp;$D29,'Stats NZ - TLA Population'!$D:$D,0)-1,K$2-1)</f>
        <v>52178.664923263394</v>
      </c>
      <c r="L29" s="64">
        <f ca="1">OFFSET('Stats NZ - TLA Population'!$A$1,MATCH(L$10&amp;"_"&amp;$D29,'Stats NZ - TLA Population'!$D:$D,0)-1,L$2-1)</f>
        <v>52737.002130618326</v>
      </c>
      <c r="M29" s="54">
        <f ca="1">OFFSET('Stats NZ - TLA Population'!$A$1,MATCH(M$10&amp;"_"&amp;$D29,'Stats NZ - TLA Population'!$D:$D,0)-1,M$2-1)</f>
        <v>53290.39746445301</v>
      </c>
      <c r="N29" s="46">
        <f t="shared" ca="1" si="21"/>
        <v>618.03520320177847</v>
      </c>
      <c r="O29" s="52">
        <f ca="1">OFFSET('Stats NZ - TLA Population'!$A$1,MATCH(O$10&amp;"_"&amp;$D29,'Stats NZ - TLA Population'!$D:$D,0)-1,O$2-1)</f>
        <v>52582.64089422398</v>
      </c>
      <c r="P29" s="64">
        <f ca="1">OFFSET('Stats NZ - TLA Population'!$A$1,MATCH(P$10&amp;"_"&amp;$D29,'Stats NZ - TLA Population'!$D:$D,0)-1,P$2-1)</f>
        <v>53428.88458128905</v>
      </c>
      <c r="Q29" s="54">
        <f ca="1">OFFSET('Stats NZ - TLA Population'!$A$1,MATCH(Q$10&amp;"_"&amp;$D29,'Stats NZ - TLA Population'!$D:$D,0)-1,Q$2-1)</f>
        <v>54272.070346805129</v>
      </c>
      <c r="R29" s="171">
        <f t="shared" ca="1" si="22"/>
        <v>644.8534833346888</v>
      </c>
      <c r="S29" s="46">
        <f t="shared" ca="1" si="23"/>
        <v>632.86756165495206</v>
      </c>
      <c r="T29" s="50">
        <f t="shared" ca="1" si="5"/>
        <v>642.8551352984266</v>
      </c>
      <c r="U29" s="52">
        <f ca="1">OFFSET('Stats NZ - TLA Population'!$A$1,MATCH(U$10&amp;"_"&amp;$D29,'Stats NZ - TLA Population'!$D:$D,0)-1,U$2-1)</f>
        <v>52989.744514873455</v>
      </c>
      <c r="V29" s="64">
        <f ca="1">OFFSET('Stats NZ - TLA Population'!$A$1,MATCH(V$10&amp;"_"&amp;$D29,'Stats NZ - TLA Population'!$D:$D,0)-1,V$2-1)</f>
        <v>54129.84417525967</v>
      </c>
      <c r="W29" s="54">
        <f ca="1">OFFSET('Stats NZ - TLA Population'!$A$1,MATCH(W$10&amp;"_"&amp;$D29,'Stats NZ - TLA Population'!$D:$D,0)-1,W$2-1)</f>
        <v>55271.826818205125</v>
      </c>
      <c r="X29" s="52">
        <f t="shared" ca="1" si="24"/>
        <v>649.8460471045853</v>
      </c>
      <c r="Y29" s="46">
        <f t="shared" ca="1" si="25"/>
        <v>655.99870917907435</v>
      </c>
      <c r="Z29" s="50">
        <f t="shared" ca="1" si="6"/>
        <v>669.83837842422486</v>
      </c>
      <c r="AA29" s="52">
        <f ca="1">OFFSET('Stats NZ - TLA Population'!$A$1,MATCH(AA$10&amp;"_"&amp;$D29,'Stats NZ - TLA Population'!$D:$D,0)-1,AA$2-1)</f>
        <v>53400.000000000007</v>
      </c>
      <c r="AB29" s="64">
        <f ca="1">OFFSET('Stats NZ - TLA Population'!$A$1,MATCH(AB$10&amp;"_"&amp;$D29,'Stats NZ - TLA Population'!$D:$D,0)-1,AB$2-1)</f>
        <v>54840.000000000029</v>
      </c>
      <c r="AC29" s="54">
        <f ca="1">OFFSET('Stats NZ - TLA Population'!$A$1,MATCH(AC$10&amp;"_"&amp;$D29,'Stats NZ - TLA Population'!$D:$D,0)-1,AC$2-1)</f>
        <v>56289.999999999985</v>
      </c>
      <c r="AD29" s="52">
        <f t="shared" ca="1" si="26"/>
        <v>654.87726414013127</v>
      </c>
      <c r="AE29" s="46">
        <f t="shared" ca="1" si="27"/>
        <v>684.77555968411093</v>
      </c>
      <c r="AF29" s="50">
        <f t="shared" ca="1" si="7"/>
        <v>702.88140508057234</v>
      </c>
      <c r="AG29" s="52">
        <f ca="1">OFFSET('Stats NZ - TLA Population'!$A$1,MATCH(AG$10&amp;"_"&amp;$D29,'Stats NZ - TLA Population'!$D:$D,0)-1,AG$2-1)</f>
        <v>53549.164335666937</v>
      </c>
      <c r="AH29" s="64">
        <f ca="1">OFFSET('Stats NZ - TLA Population'!$A$1,MATCH(AH$10&amp;"_"&amp;$D29,'Stats NZ - TLA Population'!$D:$D,0)-1,AH$2-1)</f>
        <v>55236.232719230953</v>
      </c>
      <c r="AI29" s="54">
        <f ca="1">OFFSET('Stats NZ - TLA Population'!$A$1,MATCH(AI$10&amp;"_"&amp;$D29,'Stats NZ - TLA Population'!$D:$D,0)-1,AI$2-1)</f>
        <v>56961.773410327973</v>
      </c>
      <c r="AJ29" s="52">
        <f t="shared" ca="1" si="28"/>
        <v>656.70655874778743</v>
      </c>
      <c r="AK29" s="46">
        <f t="shared" ca="1" si="29"/>
        <v>693.33289567976226</v>
      </c>
      <c r="AL29" s="50">
        <f t="shared" ca="1" si="8"/>
        <v>714.99212305779145</v>
      </c>
      <c r="AM29" s="52">
        <f ca="1">OFFSET('Stats NZ - TLA Population'!$A$1,MATCH(AM$10&amp;"_"&amp;$D29,'Stats NZ - TLA Population'!$D:$D,0)-1,AM$2-1)</f>
        <v>53698.745337982473</v>
      </c>
      <c r="AN29" s="64">
        <f ca="1">OFFSET('Stats NZ - TLA Population'!$A$1,MATCH(AN$10&amp;"_"&amp;$D29,'Stats NZ - TLA Population'!$D:$D,0)-1,AN$2-1)</f>
        <v>55635.328318983229</v>
      </c>
      <c r="AO29" s="54">
        <f ca="1">OFFSET('Stats NZ - TLA Population'!$A$1,MATCH(AO$10&amp;"_"&amp;$D29,'Stats NZ - TLA Population'!$D:$D,0)-1,AO$2-1)</f>
        <v>57641.563866575721</v>
      </c>
      <c r="AP29" s="52">
        <f t="shared" ca="1" si="30"/>
        <v>658.5409631965465</v>
      </c>
      <c r="AQ29" s="46">
        <f t="shared" ca="1" si="31"/>
        <v>701.84746588653638</v>
      </c>
      <c r="AR29" s="50">
        <f t="shared" ca="1" si="9"/>
        <v>727.15640856008645</v>
      </c>
      <c r="AS29" s="52">
        <f ca="1">OFFSET('Stats NZ - TLA Population'!$A$1,MATCH(AS$10&amp;"_"&amp;$D29,'Stats NZ - TLA Population'!$D:$D,0)-1,AS$2-1)</f>
        <v>53848.74417083805</v>
      </c>
      <c r="AT29" s="64">
        <f ca="1">OFFSET('Stats NZ - TLA Population'!$A$1,MATCH(AT$10&amp;"_"&amp;$D29,'Stats NZ - TLA Population'!$D:$D,0)-1,AT$2-1)</f>
        <v>56037.307484284785</v>
      </c>
      <c r="AU29" s="54">
        <f ca="1">OFFSET('Stats NZ - TLA Population'!$A$1,MATCH(AU$10&amp;"_"&amp;$D29,'Stats NZ - TLA Population'!$D:$D,0)-1,AU$2-1)</f>
        <v>58329.467045387013</v>
      </c>
      <c r="AV29" s="52">
        <f t="shared" ca="1" si="32"/>
        <v>660.3804917599299</v>
      </c>
      <c r="AW29" s="46">
        <f t="shared" ca="1" si="33"/>
        <v>710.31893059469257</v>
      </c>
      <c r="AX29" s="50">
        <f t="shared" ca="1" si="10"/>
        <v>739.37393700539758</v>
      </c>
      <c r="AY29" s="52">
        <f ca="1">OFFSET('Stats NZ - TLA Population'!$A$1,MATCH(AY$10&amp;"_"&amp;$D29,'Stats NZ - TLA Population'!$D:$D,0)-1,AY$2-1)</f>
        <v>53999.162001376295</v>
      </c>
      <c r="AZ29" s="64">
        <f ca="1">OFFSET('Stats NZ - TLA Population'!$A$1,MATCH(AZ$10&amp;"_"&amp;$D29,'Stats NZ - TLA Population'!$D:$D,0)-1,AZ$2-1)</f>
        <v>56442.191049618108</v>
      </c>
      <c r="BA29" s="54">
        <f ca="1">OFFSET('Stats NZ - TLA Population'!$A$1,MATCH(BA$10&amp;"_"&amp;$D29,'Stats NZ - TLA Population'!$D:$D,0)-1,BA$2-1)</f>
        <v>59025.579765225222</v>
      </c>
      <c r="BB29" s="52">
        <f t="shared" ca="1" si="34"/>
        <v>662.22515875133035</v>
      </c>
      <c r="BC29" s="46">
        <f t="shared" ca="1" si="35"/>
        <v>718.74695391960472</v>
      </c>
      <c r="BD29" s="50">
        <f t="shared" ca="1" si="11"/>
        <v>751.64437933139618</v>
      </c>
      <c r="BE29" s="52">
        <f ca="1">OFFSET('Stats NZ - TLA Population'!$A$1,MATCH(BE$10&amp;"_"&amp;$D29,'Stats NZ - TLA Population'!$D:$D,0)-1,BE$2-1)</f>
        <v>54150.000000000015</v>
      </c>
      <c r="BF29" s="64">
        <f ca="1">OFFSET('Stats NZ - TLA Population'!$A$1,MATCH(BF$10&amp;"_"&amp;$D29,'Stats NZ - TLA Population'!$D:$D,0)-1,BF$2-1)</f>
        <v>56850.000000000007</v>
      </c>
      <c r="BG29" s="54">
        <f ca="1">OFFSET('Stats NZ - TLA Population'!$A$1,MATCH(BG$10&amp;"_"&amp;$D29,'Stats NZ - TLA Population'!$D:$D,0)-1,BG$2-1)</f>
        <v>59729.999999999978</v>
      </c>
      <c r="BH29" s="52">
        <f t="shared" ca="1" si="36"/>
        <v>664.074978524122</v>
      </c>
      <c r="BI29" s="46">
        <f t="shared" ca="1" si="37"/>
        <v>727.13120382677698</v>
      </c>
      <c r="BJ29" s="50">
        <f t="shared" ca="1" si="12"/>
        <v>763.96740201536272</v>
      </c>
      <c r="BK29" s="52">
        <f ca="1">OFFSET('Stats NZ - TLA Population'!$A$1,MATCH(BK$10&amp;"_"&amp;$D29,'Stats NZ - TLA Population'!$D:$D,0)-1,BK$2-1)</f>
        <v>54213.849250725914</v>
      </c>
      <c r="BL29" s="64">
        <f ca="1">OFFSET('Stats NZ - TLA Population'!$A$1,MATCH(BL$10&amp;"_"&amp;$D29,'Stats NZ - TLA Population'!$D:$D,0)-1,BL$2-1)</f>
        <v>57166.457197120028</v>
      </c>
      <c r="BM29" s="54">
        <f ca="1">OFFSET('Stats NZ - TLA Population'!$A$1,MATCH(BM$10&amp;"_"&amp;$D29,'Stats NZ - TLA Population'!$D:$D,0)-1,BM$2-1)</f>
        <v>60337.515548476855</v>
      </c>
      <c r="BN29" s="52">
        <f t="shared" ca="1" si="38"/>
        <v>664.85800141986681</v>
      </c>
      <c r="BO29" s="46">
        <f t="shared" ca="1" si="39"/>
        <v>734.04053992028503</v>
      </c>
      <c r="BP29" s="50">
        <f t="shared" ca="1" si="13"/>
        <v>774.7582177067959</v>
      </c>
      <c r="BQ29" s="52">
        <f ca="1">OFFSET('Stats NZ - TLA Population'!$A$1,MATCH(BQ$10&amp;"_"&amp;$D29,'Stats NZ - TLA Population'!$D:$D,0)-1,BQ$2-1)</f>
        <v>54277.773787265651</v>
      </c>
      <c r="BR29" s="64">
        <f ca="1">OFFSET('Stats NZ - TLA Population'!$A$1,MATCH(BR$10&amp;"_"&amp;$D29,'Stats NZ - TLA Population'!$D:$D,0)-1,BR$2-1)</f>
        <v>57484.675962535737</v>
      </c>
      <c r="BS29" s="54">
        <f ca="1">OFFSET('Stats NZ - TLA Population'!$A$1,MATCH(BS$10&amp;"_"&amp;$D29,'Stats NZ - TLA Population'!$D:$D,0)-1,BS$2-1)</f>
        <v>60951.21015507594</v>
      </c>
      <c r="BT29" s="52">
        <f t="shared" ca="1" si="40"/>
        <v>665.64194759216218</v>
      </c>
      <c r="BU29" s="46">
        <f t="shared" ca="1" si="41"/>
        <v>740.90332271964803</v>
      </c>
      <c r="BV29" s="50">
        <f t="shared" ca="1" si="14"/>
        <v>785.5824769215119</v>
      </c>
      <c r="BW29" s="52">
        <f ca="1">OFFSET('Stats NZ - TLA Population'!$A$1,MATCH(BW$10&amp;"_"&amp;$D29,'Stats NZ - TLA Population'!$D:$D,0)-1,BW$2-1)</f>
        <v>54341.773698390076</v>
      </c>
      <c r="BX29" s="64">
        <f ca="1">OFFSET('Stats NZ - TLA Population'!$A$1,MATCH(BX$10&amp;"_"&amp;$D29,'Stats NZ - TLA Population'!$D:$D,0)-1,BX$2-1)</f>
        <v>57804.666102068841</v>
      </c>
      <c r="BY29" s="54">
        <f ca="1">OFFSET('Stats NZ - TLA Population'!$A$1,MATCH(BY$10&amp;"_"&amp;$D29,'Stats NZ - TLA Population'!$D:$D,0)-1,BY$2-1)</f>
        <v>61571.146667175199</v>
      </c>
      <c r="BZ29" s="52">
        <f t="shared" ca="1" si="42"/>
        <v>666.42681812965975</v>
      </c>
      <c r="CA29" s="46">
        <f t="shared" ca="1" si="43"/>
        <v>747.71934714324152</v>
      </c>
      <c r="CB29" s="50">
        <f t="shared" ca="1" si="15"/>
        <v>796.4398152140401</v>
      </c>
      <c r="CC29" s="52">
        <f ca="1">OFFSET('Stats NZ - TLA Population'!$A$1,MATCH(CC$10&amp;"_"&amp;$D29,'Stats NZ - TLA Population'!$D:$D,0)-1,CC$2-1)</f>
        <v>54405.849072974735</v>
      </c>
      <c r="CD29" s="64">
        <f ca="1">OFFSET('Stats NZ - TLA Population'!$A$1,MATCH(CD$10&amp;"_"&amp;$D29,'Stats NZ - TLA Population'!$D:$D,0)-1,CD$2-1)</f>
        <v>58126.437476125473</v>
      </c>
      <c r="CE29" s="54">
        <f ca="1">OFFSET('Stats NZ - TLA Population'!$A$1,MATCH(CE$10&amp;"_"&amp;$D29,'Stats NZ - TLA Population'!$D:$D,0)-1,CE$2-1)</f>
        <v>62197.38857137505</v>
      </c>
      <c r="CF29" s="52">
        <f t="shared" ca="1" si="44"/>
        <v>667.21261412229558</v>
      </c>
      <c r="CG29" s="46">
        <f t="shared" ca="1" si="45"/>
        <v>754.48841220265695</v>
      </c>
      <c r="CH29" s="50">
        <f t="shared" ca="1" si="16"/>
        <v>807.32986544449864</v>
      </c>
      <c r="CI29" s="52">
        <f ca="1">OFFSET('Stats NZ - TLA Population'!$A$1,MATCH(CI$10&amp;"_"&amp;$D29,'Stats NZ - TLA Population'!$D:$D,0)-1,CI$2-1)</f>
        <v>54469.999999999971</v>
      </c>
      <c r="CJ29" s="64">
        <f ca="1">OFFSET('Stats NZ - TLA Population'!$A$1,MATCH(CJ$10&amp;"_"&amp;$D29,'Stats NZ - TLA Population'!$D:$D,0)-1,CJ$2-1)</f>
        <v>58450.000000000007</v>
      </c>
      <c r="CK29" s="54">
        <f ca="1">OFFSET('Stats NZ - TLA Population'!$A$1,MATCH(CK$10&amp;"_"&amp;$D29,'Stats NZ - TLA Population'!$D:$D,0)-1,CK$2-1)</f>
        <v>62829.999999999978</v>
      </c>
      <c r="CL29" s="52">
        <f t="shared" ca="1" si="46"/>
        <v>667.99933666129073</v>
      </c>
      <c r="CM29" s="46">
        <f t="shared" ca="1" si="47"/>
        <v>761.21032101288722</v>
      </c>
      <c r="CN29" s="50">
        <f t="shared" ca="1" si="17"/>
        <v>818.25225781419454</v>
      </c>
      <c r="CO29" s="52">
        <f ca="1">OFFSET('Stats NZ - TLA Population'!$A$1,MATCH(CO$10&amp;"_"&amp;$D29,'Stats NZ - TLA Population'!$D:$D,0)-1,CO$2-1)</f>
        <v>54451.988091735766</v>
      </c>
      <c r="CP29" s="64">
        <f ca="1">OFFSET('Stats NZ - TLA Population'!$A$1,MATCH(CP$10&amp;"_"&amp;$D29,'Stats NZ - TLA Population'!$D:$D,0)-1,CP$2-1)</f>
        <v>58672.302591857908</v>
      </c>
      <c r="CQ29" s="54">
        <f ca="1">OFFSET('Stats NZ - TLA Population'!$A$1,MATCH(CQ$10&amp;"_"&amp;$D29,'Stats NZ - TLA Population'!$D:$D,0)-1,CQ$2-1)</f>
        <v>63364.817296144261</v>
      </c>
      <c r="CR29" s="52">
        <f t="shared" ca="1" si="48"/>
        <v>667.77844547765767</v>
      </c>
      <c r="CS29" s="46">
        <f t="shared" ca="1" si="49"/>
        <v>766.36140590470086</v>
      </c>
      <c r="CT29" s="50">
        <f t="shared" ca="1" si="18"/>
        <v>827.65373647882802</v>
      </c>
      <c r="CU29" s="52">
        <f ca="1">OFFSET('Stats NZ - TLA Population'!$A$1,MATCH(CU$10&amp;"_"&amp;$D29,'Stats NZ - TLA Population'!$D:$D,0)-1,CU$2-1)</f>
        <v>54433.982139572865</v>
      </c>
      <c r="CV29" s="64">
        <f ca="1">OFFSET('Stats NZ - TLA Population'!$A$1,MATCH(CV$10&amp;"_"&amp;$D29,'Stats NZ - TLA Population'!$D:$D,0)-1,CV$2-1)</f>
        <v>58895.450666048528</v>
      </c>
      <c r="CW29" s="54">
        <f ca="1">OFFSET('Stats NZ - TLA Population'!$A$1,MATCH(CW$10&amp;"_"&amp;$D29,'Stats NZ - TLA Population'!$D:$D,0)-1,CW$2-1)</f>
        <v>63904.187028071661</v>
      </c>
      <c r="CX29" s="52">
        <f t="shared" ca="1" si="50"/>
        <v>667.55762733738277</v>
      </c>
      <c r="CY29" s="46">
        <f t="shared" ca="1" si="51"/>
        <v>771.4630204881006</v>
      </c>
      <c r="CZ29" s="50">
        <f t="shared" ca="1" si="19"/>
        <v>837.07173625436701</v>
      </c>
    </row>
    <row r="30" spans="2:104" x14ac:dyDescent="0.25">
      <c r="B30" s="91">
        <v>2</v>
      </c>
      <c r="C30" s="45" t="s">
        <v>21</v>
      </c>
      <c r="D30" s="45" t="s">
        <v>110</v>
      </c>
      <c r="E30" s="48" t="s">
        <v>12</v>
      </c>
      <c r="F30" s="63">
        <f ca="1">SUMIF('NVED - 2019 - VKT 74 TLA-Region'!$B:$B,'Model - Absolute - 66 areas'!$D30,'NVED - 2019 - VKT 74 TLA-Region'!$J:$J)</f>
        <v>625.88491760945919</v>
      </c>
      <c r="G30" s="52">
        <f ca="1">OFFSET('Stats NZ - TLA Population'!$A$1,MATCH(G$10&amp;"_"&amp;$D30,'Stats NZ - TLA Population'!$D:$D,0)-1,G$2-1)</f>
        <v>83746.958345866267</v>
      </c>
      <c r="H30" s="64">
        <f ca="1">OFFSET('Stats NZ - TLA Population'!$A$1,MATCH(H$10&amp;"_"&amp;$D30,'Stats NZ - TLA Population'!$D:$D,0)-1,H$2-1)</f>
        <v>84150.053785409051</v>
      </c>
      <c r="I30" s="54">
        <f ca="1">OFFSET('Stats NZ - TLA Population'!$A$1,MATCH(I$10&amp;"_"&amp;$D30,'Stats NZ - TLA Population'!$D:$D,0)-1,I$2-1)</f>
        <v>84553.104299654413</v>
      </c>
      <c r="J30" s="50">
        <f t="shared" ca="1" si="20"/>
        <v>7437.7245106168029</v>
      </c>
      <c r="K30" s="52">
        <f ca="1">OFFSET('Stats NZ - TLA Population'!$A$1,MATCH(K$10&amp;"_"&amp;$D30,'Stats NZ - TLA Population'!$D:$D,0)-1,K$2-1)</f>
        <v>84206.423726548921</v>
      </c>
      <c r="L30" s="64">
        <f ca="1">OFFSET('Stats NZ - TLA Population'!$A$1,MATCH(L$10&amp;"_"&amp;$D30,'Stats NZ - TLA Population'!$D:$D,0)-1,L$2-1)</f>
        <v>85018.988499066356</v>
      </c>
      <c r="M30" s="54">
        <f ca="1">OFFSET('Stats NZ - TLA Population'!$A$1,MATCH(M$10&amp;"_"&amp;$D30,'Stats NZ - TLA Population'!$D:$D,0)-1,M$2-1)</f>
        <v>85835.363749648677</v>
      </c>
      <c r="N30" s="46">
        <f t="shared" ca="1" si="21"/>
        <v>604.27571484217071</v>
      </c>
      <c r="O30" s="52">
        <f ca="1">OFFSET('Stats NZ - TLA Population'!$A$1,MATCH(O$10&amp;"_"&amp;$D30,'Stats NZ - TLA Population'!$D:$D,0)-1,O$2-1)</f>
        <v>84668.409896526078</v>
      </c>
      <c r="P30" s="64">
        <f ca="1">OFFSET('Stats NZ - TLA Population'!$A$1,MATCH(P$10&amp;"_"&amp;$D30,'Stats NZ - TLA Population'!$D:$D,0)-1,P$2-1)</f>
        <v>85896.895845569787</v>
      </c>
      <c r="Q30" s="54">
        <f ca="1">OFFSET('Stats NZ - TLA Population'!$A$1,MATCH(Q$10&amp;"_"&amp;$D30,'Stats NZ - TLA Population'!$D:$D,0)-1,Q$2-1)</f>
        <v>87137.068840470893</v>
      </c>
      <c r="R30" s="171">
        <f t="shared" ca="1" si="22"/>
        <v>629.74030756234231</v>
      </c>
      <c r="S30" s="46">
        <f t="shared" ca="1" si="23"/>
        <v>617.071701209053</v>
      </c>
      <c r="T30" s="50">
        <f t="shared" ca="1" si="5"/>
        <v>625.98093654548484</v>
      </c>
      <c r="U30" s="52">
        <f ca="1">OFFSET('Stats NZ - TLA Population'!$A$1,MATCH(U$10&amp;"_"&amp;$D30,'Stats NZ - TLA Population'!$D:$D,0)-1,U$2-1)</f>
        <v>85132.930685737796</v>
      </c>
      <c r="V30" s="64">
        <f ca="1">OFFSET('Stats NZ - TLA Population'!$A$1,MATCH(V$10&amp;"_"&amp;$D30,'Stats NZ - TLA Population'!$D:$D,0)-1,V$2-1)</f>
        <v>86783.86847646028</v>
      </c>
      <c r="W30" s="54">
        <f ca="1">OFFSET('Stats NZ - TLA Population'!$A$1,MATCH(W$10&amp;"_"&amp;$D30,'Stats NZ - TLA Population'!$D:$D,0)-1,W$2-1)</f>
        <v>88458.514467937348</v>
      </c>
      <c r="X30" s="52">
        <f t="shared" ca="1" si="24"/>
        <v>633.19528522195344</v>
      </c>
      <c r="Y30" s="46">
        <f t="shared" ca="1" si="25"/>
        <v>637.86187566539525</v>
      </c>
      <c r="Z30" s="50">
        <f t="shared" ca="1" si="6"/>
        <v>650.17053223892469</v>
      </c>
      <c r="AA30" s="52">
        <f ca="1">OFFSET('Stats NZ - TLA Population'!$A$1,MATCH(AA$10&amp;"_"&amp;$D30,'Stats NZ - TLA Population'!$D:$D,0)-1,AA$2-1)</f>
        <v>85600.000000000044</v>
      </c>
      <c r="AB30" s="64">
        <f ca="1">OFFSET('Stats NZ - TLA Population'!$A$1,MATCH(AB$10&amp;"_"&amp;$D30,'Stats NZ - TLA Population'!$D:$D,0)-1,AB$2-1)</f>
        <v>87679.999999999985</v>
      </c>
      <c r="AC30" s="54">
        <f ca="1">OFFSET('Stats NZ - TLA Population'!$A$1,MATCH(AC$10&amp;"_"&amp;$D30,'Stats NZ - TLA Population'!$D:$D,0)-1,AC$2-1)</f>
        <v>89799.999999999971</v>
      </c>
      <c r="AD30" s="52">
        <f t="shared" ca="1" si="26"/>
        <v>636.66921810879865</v>
      </c>
      <c r="AE30" s="46">
        <f t="shared" ca="1" si="27"/>
        <v>664.00718525272453</v>
      </c>
      <c r="AF30" s="50">
        <f t="shared" ca="1" si="7"/>
        <v>680.06210350929109</v>
      </c>
      <c r="AG30" s="52">
        <f ca="1">OFFSET('Stats NZ - TLA Population'!$A$1,MATCH(AG$10&amp;"_"&amp;$D30,'Stats NZ - TLA Population'!$D:$D,0)-1,AG$2-1)</f>
        <v>85771.31292263529</v>
      </c>
      <c r="AH30" s="64">
        <f ca="1">OFFSET('Stats NZ - TLA Population'!$A$1,MATCH(AH$10&amp;"_"&amp;$D30,'Stats NZ - TLA Population'!$D:$D,0)-1,AH$2-1)</f>
        <v>88254.424002423897</v>
      </c>
      <c r="AI30" s="54">
        <f ca="1">OFFSET('Stats NZ - TLA Population'!$A$1,MATCH(AI$10&amp;"_"&amp;$D30,'Stats NZ - TLA Population'!$D:$D,0)-1,AI$2-1)</f>
        <v>90818.627213440501</v>
      </c>
      <c r="AJ30" s="52">
        <f t="shared" ca="1" si="28"/>
        <v>637.94339643246815</v>
      </c>
      <c r="AK30" s="46">
        <f t="shared" ca="1" si="29"/>
        <v>671.85518413213902</v>
      </c>
      <c r="AL30" s="50">
        <f t="shared" ca="1" si="8"/>
        <v>691.37571514192132</v>
      </c>
      <c r="AM30" s="52">
        <f ca="1">OFFSET('Stats NZ - TLA Population'!$A$1,MATCH(AM$10&amp;"_"&amp;$D30,'Stats NZ - TLA Population'!$D:$D,0)-1,AM$2-1)</f>
        <v>85942.968697110089</v>
      </c>
      <c r="AN30" s="64">
        <f ca="1">OFFSET('Stats NZ - TLA Population'!$A$1,MATCH(AN$10&amp;"_"&amp;$D30,'Stats NZ - TLA Population'!$D:$D,0)-1,AN$2-1)</f>
        <v>88832.611268243782</v>
      </c>
      <c r="AO30" s="54">
        <f ca="1">OFFSET('Stats NZ - TLA Population'!$A$1,MATCH(AO$10&amp;"_"&amp;$D30,'Stats NZ - TLA Population'!$D:$D,0)-1,AO$2-1)</f>
        <v>91848.809008172349</v>
      </c>
      <c r="AP30" s="52">
        <f t="shared" ca="1" si="30"/>
        <v>639.22012479366833</v>
      </c>
      <c r="AQ30" s="46">
        <f t="shared" ca="1" si="31"/>
        <v>679.65097113154786</v>
      </c>
      <c r="AR30" s="50">
        <f t="shared" ca="1" si="9"/>
        <v>702.72765089813777</v>
      </c>
      <c r="AS30" s="52">
        <f ca="1">OFFSET('Stats NZ - TLA Population'!$A$1,MATCH(AS$10&amp;"_"&amp;$D30,'Stats NZ - TLA Population'!$D:$D,0)-1,AS$2-1)</f>
        <v>86114.968009580363</v>
      </c>
      <c r="AT30" s="64">
        <f ca="1">OFFSET('Stats NZ - TLA Population'!$A$1,MATCH(AT$10&amp;"_"&amp;$D30,'Stats NZ - TLA Population'!$D:$D,0)-1,AT$2-1)</f>
        <v>89414.586451985451</v>
      </c>
      <c r="AU30" s="54">
        <f ca="1">OFFSET('Stats NZ - TLA Population'!$A$1,MATCH(AU$10&amp;"_"&amp;$D30,'Stats NZ - TLA Population'!$D:$D,0)-1,AU$2-1)</f>
        <v>92890.676451132531</v>
      </c>
      <c r="AV30" s="52">
        <f t="shared" ca="1" si="32"/>
        <v>640.49940829583772</v>
      </c>
      <c r="AW30" s="46">
        <f t="shared" ca="1" si="33"/>
        <v>687.39431156385342</v>
      </c>
      <c r="AX30" s="50">
        <f t="shared" ca="1" si="10"/>
        <v>714.11751844443108</v>
      </c>
      <c r="AY30" s="52">
        <f ca="1">OFFSET('Stats NZ - TLA Population'!$A$1,MATCH(AY$10&amp;"_"&amp;$D30,'Stats NZ - TLA Population'!$D:$D,0)-1,AY$2-1)</f>
        <v>86287.311547575286</v>
      </c>
      <c r="AZ30" s="64">
        <f ca="1">OFFSET('Stats NZ - TLA Population'!$A$1,MATCH(AZ$10&amp;"_"&amp;$D30,'Stats NZ - TLA Population'!$D:$D,0)-1,AZ$2-1)</f>
        <v>90000.374369695608</v>
      </c>
      <c r="BA30" s="54">
        <f ca="1">OFFSET('Stats NZ - TLA Population'!$A$1,MATCH(BA$10&amp;"_"&amp;$D30,'Stats NZ - TLA Population'!$D:$D,0)-1,BA$2-1)</f>
        <v>93944.362095987992</v>
      </c>
      <c r="BB30" s="52">
        <f t="shared" ca="1" si="34"/>
        <v>641.78125205262904</v>
      </c>
      <c r="BC30" s="46">
        <f t="shared" ca="1" si="35"/>
        <v>695.08497519990613</v>
      </c>
      <c r="BD30" s="50">
        <f t="shared" ca="1" si="11"/>
        <v>725.54492195143587</v>
      </c>
      <c r="BE30" s="52">
        <f ca="1">OFFSET('Stats NZ - TLA Population'!$A$1,MATCH(BE$10&amp;"_"&amp;$D30,'Stats NZ - TLA Population'!$D:$D,0)-1,BE$2-1)</f>
        <v>86460.000000000015</v>
      </c>
      <c r="BF30" s="64">
        <f ca="1">OFFSET('Stats NZ - TLA Population'!$A$1,MATCH(BF$10&amp;"_"&amp;$D30,'Stats NZ - TLA Population'!$D:$D,0)-1,BF$2-1)</f>
        <v>90589.999999999985</v>
      </c>
      <c r="BG30" s="54">
        <f ca="1">OFFSET('Stats NZ - TLA Population'!$A$1,MATCH(BG$10&amp;"_"&amp;$D30,'Stats NZ - TLA Population'!$D:$D,0)-1,BG$2-1)</f>
        <v>95010.000000000044</v>
      </c>
      <c r="BH30" s="52">
        <f t="shared" ca="1" si="36"/>
        <v>643.06566118792887</v>
      </c>
      <c r="BI30" s="46">
        <f t="shared" ca="1" si="37"/>
        <v>702.72273627896595</v>
      </c>
      <c r="BJ30" s="50">
        <f t="shared" ca="1" si="12"/>
        <v>737.00946212456779</v>
      </c>
      <c r="BK30" s="52">
        <f ca="1">OFFSET('Stats NZ - TLA Population'!$A$1,MATCH(BK$10&amp;"_"&amp;$D30,'Stats NZ - TLA Population'!$D:$D,0)-1,BK$2-1)</f>
        <v>86539.852364286591</v>
      </c>
      <c r="BL30" s="64">
        <f ca="1">OFFSET('Stats NZ - TLA Population'!$A$1,MATCH(BL$10&amp;"_"&amp;$D30,'Stats NZ - TLA Population'!$D:$D,0)-1,BL$2-1)</f>
        <v>91088.483780247945</v>
      </c>
      <c r="BM30" s="54">
        <f ca="1">OFFSET('Stats NZ - TLA Population'!$A$1,MATCH(BM$10&amp;"_"&amp;$D30,'Stats NZ - TLA Population'!$D:$D,0)-1,BM$2-1)</f>
        <v>95972.308097507426</v>
      </c>
      <c r="BN30" s="52">
        <f t="shared" ca="1" si="38"/>
        <v>643.65958107501388</v>
      </c>
      <c r="BO30" s="46">
        <f t="shared" ca="1" si="39"/>
        <v>709.35506336798778</v>
      </c>
      <c r="BP30" s="50">
        <f t="shared" ca="1" si="13"/>
        <v>747.3880326773193</v>
      </c>
      <c r="BQ30" s="52">
        <f ca="1">OFFSET('Stats NZ - TLA Population'!$A$1,MATCH(BQ$10&amp;"_"&amp;$D30,'Stats NZ - TLA Population'!$D:$D,0)-1,BQ$2-1)</f>
        <v>86619.778478284978</v>
      </c>
      <c r="BR30" s="64">
        <f ca="1">OFFSET('Stats NZ - TLA Population'!$A$1,MATCH(BR$10&amp;"_"&amp;$D30,'Stats NZ - TLA Population'!$D:$D,0)-1,BR$2-1)</f>
        <v>91589.710535208011</v>
      </c>
      <c r="BS30" s="54">
        <f ca="1">OFFSET('Stats NZ - TLA Population'!$A$1,MATCH(BS$10&amp;"_"&amp;$D30,'Stats NZ - TLA Population'!$D:$D,0)-1,BS$2-1)</f>
        <v>96944.362925617184</v>
      </c>
      <c r="BT30" s="52">
        <f t="shared" ca="1" si="40"/>
        <v>644.25404949213805</v>
      </c>
      <c r="BU30" s="46">
        <f t="shared" ca="1" si="41"/>
        <v>715.94155991753144</v>
      </c>
      <c r="BV30" s="50">
        <f t="shared" ca="1" si="14"/>
        <v>757.79798857970093</v>
      </c>
      <c r="BW30" s="52">
        <f ca="1">OFFSET('Stats NZ - TLA Population'!$A$1,MATCH(BW$10&amp;"_"&amp;$D30,'Stats NZ - TLA Population'!$D:$D,0)-1,BW$2-1)</f>
        <v>86699.7784101086</v>
      </c>
      <c r="BX30" s="64">
        <f ca="1">OFFSET('Stats NZ - TLA Population'!$A$1,MATCH(BX$10&amp;"_"&amp;$D30,'Stats NZ - TLA Population'!$D:$D,0)-1,BX$2-1)</f>
        <v>92093.695358471115</v>
      </c>
      <c r="BY30" s="54">
        <f ca="1">OFFSET('Stats NZ - TLA Population'!$A$1,MATCH(BY$10&amp;"_"&amp;$D30,'Stats NZ - TLA Population'!$D:$D,0)-1,BY$2-1)</f>
        <v>97926.263204019662</v>
      </c>
      <c r="BZ30" s="52">
        <f t="shared" ca="1" si="42"/>
        <v>644.84906694591018</v>
      </c>
      <c r="CA30" s="46">
        <f t="shared" ca="1" si="43"/>
        <v>722.48203642365763</v>
      </c>
      <c r="CB30" s="50">
        <f t="shared" ca="1" si="15"/>
        <v>768.23897427079805</v>
      </c>
      <c r="CC30" s="52">
        <f ca="1">OFFSET('Stats NZ - TLA Population'!$A$1,MATCH(CC$10&amp;"_"&amp;$D30,'Stats NZ - TLA Population'!$D:$D,0)-1,CC$2-1)</f>
        <v>86779.85222793385</v>
      </c>
      <c r="CD30" s="64">
        <f ca="1">OFFSET('Stats NZ - TLA Population'!$A$1,MATCH(CD$10&amp;"_"&amp;$D30,'Stats NZ - TLA Population'!$D:$D,0)-1,CD$2-1)</f>
        <v>92600.453426682769</v>
      </c>
      <c r="CE30" s="54">
        <f ca="1">OFFSET('Stats NZ - TLA Population'!$A$1,MATCH(CE$10&amp;"_"&amp;$D30,'Stats NZ - TLA Population'!$D:$D,0)-1,CE$2-1)</f>
        <v>98918.108652286915</v>
      </c>
      <c r="CF30" s="52">
        <f t="shared" ca="1" si="44"/>
        <v>645.44463394340778</v>
      </c>
      <c r="CG30" s="46">
        <f t="shared" ca="1" si="45"/>
        <v>728.97630738650253</v>
      </c>
      <c r="CH30" s="50">
        <f t="shared" ca="1" si="16"/>
        <v>778.71063165034991</v>
      </c>
      <c r="CI30" s="52">
        <f ca="1">OFFSET('Stats NZ - TLA Population'!$A$1,MATCH(CI$10&amp;"_"&amp;$D30,'Stats NZ - TLA Population'!$D:$D,0)-1,CI$2-1)</f>
        <v>86860.000000000015</v>
      </c>
      <c r="CJ30" s="64">
        <f ca="1">OFFSET('Stats NZ - TLA Population'!$A$1,MATCH(CJ$10&amp;"_"&amp;$D30,'Stats NZ - TLA Population'!$D:$D,0)-1,CJ$2-1)</f>
        <v>93109.999999999985</v>
      </c>
      <c r="CK30" s="54">
        <f ca="1">OFFSET('Stats NZ - TLA Population'!$A$1,MATCH(CK$10&amp;"_"&amp;$D30,'Stats NZ - TLA Population'!$D:$D,0)-1,CK$2-1)</f>
        <v>99919.999999999942</v>
      </c>
      <c r="CL30" s="52">
        <f t="shared" ca="1" si="46"/>
        <v>646.04075099217562</v>
      </c>
      <c r="CM30" s="46">
        <f t="shared" ca="1" si="47"/>
        <v>735.42419131885458</v>
      </c>
      <c r="CN30" s="50">
        <f t="shared" ca="1" si="17"/>
        <v>789.21260011362813</v>
      </c>
      <c r="CO30" s="52">
        <f ca="1">OFFSET('Stats NZ - TLA Population'!$A$1,MATCH(CO$10&amp;"_"&amp;$D30,'Stats NZ - TLA Population'!$D:$D,0)-1,CO$2-1)</f>
        <v>86833.98442073031</v>
      </c>
      <c r="CP30" s="64">
        <f ca="1">OFFSET('Stats NZ - TLA Population'!$A$1,MATCH(CP$10&amp;"_"&amp;$D30,'Stats NZ - TLA Population'!$D:$D,0)-1,CP$2-1)</f>
        <v>93528.22596103164</v>
      </c>
      <c r="CQ30" s="54">
        <f ca="1">OFFSET('Stats NZ - TLA Population'!$A$1,MATCH(CQ$10&amp;"_"&amp;$D30,'Stats NZ - TLA Population'!$D:$D,0)-1,CQ$2-1)</f>
        <v>100838.94125214306</v>
      </c>
      <c r="CR30" s="52">
        <f t="shared" ca="1" si="48"/>
        <v>645.84725428058334</v>
      </c>
      <c r="CS30" s="46">
        <f t="shared" ca="1" si="49"/>
        <v>740.90857666070565</v>
      </c>
      <c r="CT30" s="50">
        <f t="shared" ca="1" si="18"/>
        <v>798.82234124943875</v>
      </c>
      <c r="CU30" s="52">
        <f ca="1">OFFSET('Stats NZ - TLA Population'!$A$1,MATCH(CU$10&amp;"_"&amp;$D30,'Stats NZ - TLA Population'!$D:$D,0)-1,CU$2-1)</f>
        <v>86807.976633428902</v>
      </c>
      <c r="CV30" s="64">
        <f ca="1">OFFSET('Stats NZ - TLA Population'!$A$1,MATCH(CV$10&amp;"_"&amp;$D30,'Stats NZ - TLA Population'!$D:$D,0)-1,CV$2-1)</f>
        <v>93948.330484564431</v>
      </c>
      <c r="CW30" s="54">
        <f ca="1">OFFSET('Stats NZ - TLA Population'!$A$1,MATCH(CW$10&amp;"_"&amp;$D30,'Stats NZ - TLA Population'!$D:$D,0)-1,CW$2-1)</f>
        <v>101766.33379556805</v>
      </c>
      <c r="CX30" s="52">
        <f t="shared" ca="1" si="50"/>
        <v>645.65381552350482</v>
      </c>
      <c r="CY30" s="46">
        <f t="shared" ca="1" si="51"/>
        <v>746.35227879495278</v>
      </c>
      <c r="CZ30" s="50">
        <f t="shared" ca="1" si="19"/>
        <v>808.46072241176319</v>
      </c>
    </row>
    <row r="31" spans="2:104" x14ac:dyDescent="0.25">
      <c r="B31" s="91">
        <v>2</v>
      </c>
      <c r="C31" s="45" t="s">
        <v>22</v>
      </c>
      <c r="D31" s="45" t="s">
        <v>88</v>
      </c>
      <c r="E31" s="48" t="s">
        <v>6</v>
      </c>
      <c r="F31" s="63">
        <f ca="1">SUMIF('NVED - 2019 - VKT 74 TLA-Region'!$B:$B,'Model - Absolute - 66 areas'!$D31,'NVED - 2019 - VKT 74 TLA-Region'!$J:$J)</f>
        <v>455.0429825667153</v>
      </c>
      <c r="G31" s="52">
        <f ca="1">OFFSET('Stats NZ - TLA Population'!$A$1,MATCH(G$10&amp;"_"&amp;$D31,'Stats NZ - TLA Population'!$D:$D,0)-1,G$2-1)</f>
        <v>88627.257297093092</v>
      </c>
      <c r="H31" s="64">
        <f ca="1">OFFSET('Stats NZ - TLA Population'!$A$1,MATCH(H$10&amp;"_"&amp;$D31,'Stats NZ - TLA Population'!$D:$D,0)-1,H$2-1)</f>
        <v>89062.021760043761</v>
      </c>
      <c r="I31" s="54">
        <f ca="1">OFFSET('Stats NZ - TLA Population'!$A$1,MATCH(I$10&amp;"_"&amp;$D31,'Stats NZ - TLA Population'!$D:$D,0)-1,I$2-1)</f>
        <v>89505.499699917302</v>
      </c>
      <c r="J31" s="50">
        <f t="shared" ca="1" si="20"/>
        <v>5109.2819764716251</v>
      </c>
      <c r="K31" s="52">
        <f ca="1">OFFSET('Stats NZ - TLA Population'!$A$1,MATCH(K$10&amp;"_"&amp;$D31,'Stats NZ - TLA Population'!$D:$D,0)-1,K$2-1)</f>
        <v>88975.880561906903</v>
      </c>
      <c r="L31" s="64">
        <f ca="1">OFFSET('Stats NZ - TLA Population'!$A$1,MATCH(L$10&amp;"_"&amp;$D31,'Stats NZ - TLA Population'!$D:$D,0)-1,L$2-1)</f>
        <v>89850.97100120649</v>
      </c>
      <c r="M31" s="54">
        <f ca="1">OFFSET('Stats NZ - TLA Population'!$A$1,MATCH(M$10&amp;"_"&amp;$D31,'Stats NZ - TLA Population'!$D:$D,0)-1,M$2-1)</f>
        <v>90748.011741412498</v>
      </c>
      <c r="N31" s="46">
        <f t="shared" ca="1" si="21"/>
        <v>438.69407135378685</v>
      </c>
      <c r="O31" s="52">
        <f ca="1">OFFSET('Stats NZ - TLA Population'!$A$1,MATCH(O$10&amp;"_"&amp;$D31,'Stats NZ - TLA Population'!$D:$D,0)-1,O$2-1)</f>
        <v>89325.875167597958</v>
      </c>
      <c r="P31" s="64">
        <f ca="1">OFFSET('Stats NZ - TLA Population'!$A$1,MATCH(P$10&amp;"_"&amp;$D31,'Stats NZ - TLA Population'!$D:$D,0)-1,P$2-1)</f>
        <v>90646.909090060188</v>
      </c>
      <c r="Q31" s="54">
        <f ca="1">OFFSET('Stats NZ - TLA Population'!$A$1,MATCH(Q$10&amp;"_"&amp;$D31,'Stats NZ - TLA Population'!$D:$D,0)-1,Q$2-1)</f>
        <v>92007.772289183136</v>
      </c>
      <c r="R31" s="171">
        <f t="shared" ca="1" si="22"/>
        <v>456.39108402636253</v>
      </c>
      <c r="S31" s="46">
        <f t="shared" ca="1" si="23"/>
        <v>447.33300671482675</v>
      </c>
      <c r="T31" s="50">
        <f t="shared" ca="1" si="5"/>
        <v>454.04872413643687</v>
      </c>
      <c r="U31" s="52">
        <f ca="1">OFFSET('Stats NZ - TLA Population'!$A$1,MATCH(U$10&amp;"_"&amp;$D31,'Stats NZ - TLA Population'!$D:$D,0)-1,U$2-1)</f>
        <v>89677.246508458556</v>
      </c>
      <c r="V31" s="64">
        <f ca="1">OFFSET('Stats NZ - TLA Population'!$A$1,MATCH(V$10&amp;"_"&amp;$D31,'Stats NZ - TLA Population'!$D:$D,0)-1,V$2-1)</f>
        <v>91449.897936788053</v>
      </c>
      <c r="W31" s="54">
        <f ca="1">OFFSET('Stats NZ - TLA Population'!$A$1,MATCH(W$10&amp;"_"&amp;$D31,'Stats NZ - TLA Population'!$D:$D,0)-1,W$2-1)</f>
        <v>93285.020786356356</v>
      </c>
      <c r="X31" s="52">
        <f t="shared" ca="1" si="24"/>
        <v>458.18633928527026</v>
      </c>
      <c r="Y31" s="46">
        <f t="shared" ca="1" si="25"/>
        <v>461.73271732166722</v>
      </c>
      <c r="Z31" s="50">
        <f t="shared" ca="1" si="6"/>
        <v>470.99829638809712</v>
      </c>
      <c r="AA31" s="52">
        <f ca="1">OFFSET('Stats NZ - TLA Population'!$A$1,MATCH(AA$10&amp;"_"&amp;$D31,'Stats NZ - TLA Population'!$D:$D,0)-1,AA$2-1)</f>
        <v>90030.000000000015</v>
      </c>
      <c r="AB31" s="64">
        <f ca="1">OFFSET('Stats NZ - TLA Population'!$A$1,MATCH(AB$10&amp;"_"&amp;$D31,'Stats NZ - TLA Population'!$D:$D,0)-1,AB$2-1)</f>
        <v>92260</v>
      </c>
      <c r="AC31" s="54">
        <f ca="1">OFFSET('Stats NZ - TLA Population'!$A$1,MATCH(AC$10&amp;"_"&amp;$D31,'Stats NZ - TLA Population'!$D:$D,0)-1,AC$2-1)</f>
        <v>94579.999999999956</v>
      </c>
      <c r="AD31" s="52">
        <f t="shared" ca="1" si="26"/>
        <v>459.98865634174047</v>
      </c>
      <c r="AE31" s="46">
        <f t="shared" ca="1" si="27"/>
        <v>479.96047162326721</v>
      </c>
      <c r="AF31" s="50">
        <f t="shared" ca="1" si="7"/>
        <v>492.02971391858432</v>
      </c>
      <c r="AG31" s="52">
        <f ca="1">OFFSET('Stats NZ - TLA Population'!$A$1,MATCH(AG$10&amp;"_"&amp;$D31,'Stats NZ - TLA Population'!$D:$D,0)-1,AG$2-1)</f>
        <v>90109.85820300116</v>
      </c>
      <c r="AH31" s="64">
        <f ca="1">OFFSET('Stats NZ - TLA Population'!$A$1,MATCH(AH$10&amp;"_"&amp;$D31,'Stats NZ - TLA Population'!$D:$D,0)-1,AH$2-1)</f>
        <v>92785.968682400358</v>
      </c>
      <c r="AI31" s="54">
        <f ca="1">OFFSET('Stats NZ - TLA Population'!$A$1,MATCH(AI$10&amp;"_"&amp;$D31,'Stats NZ - TLA Population'!$D:$D,0)-1,AI$2-1)</f>
        <v>95580.603190986367</v>
      </c>
      <c r="AJ31" s="52">
        <f t="shared" ca="1" si="28"/>
        <v>460.39667441900764</v>
      </c>
      <c r="AK31" s="46">
        <f t="shared" ca="1" si="29"/>
        <v>485.2228867261361</v>
      </c>
      <c r="AL31" s="50">
        <f t="shared" ca="1" si="8"/>
        <v>499.83738763458848</v>
      </c>
      <c r="AM31" s="52">
        <f ca="1">OFFSET('Stats NZ - TLA Population'!$A$1,MATCH(AM$10&amp;"_"&amp;$D31,'Stats NZ - TLA Population'!$D:$D,0)-1,AM$2-1)</f>
        <v>90189.787241641417</v>
      </c>
      <c r="AN31" s="64">
        <f ca="1">OFFSET('Stats NZ - TLA Population'!$A$1,MATCH(AN$10&amp;"_"&amp;$D31,'Stats NZ - TLA Population'!$D:$D,0)-1,AN$2-1)</f>
        <v>93314.935880461519</v>
      </c>
      <c r="AO31" s="54">
        <f ca="1">OFFSET('Stats NZ - TLA Population'!$A$1,MATCH(AO$10&amp;"_"&amp;$D31,'Stats NZ - TLA Population'!$D:$D,0)-1,AO$2-1)</f>
        <v>96591.792200811949</v>
      </c>
      <c r="AP31" s="52">
        <f t="shared" ca="1" si="30"/>
        <v>460.80505441552901</v>
      </c>
      <c r="AQ31" s="46">
        <f t="shared" ca="1" si="31"/>
        <v>490.43839058117271</v>
      </c>
      <c r="AR31" s="50">
        <f t="shared" ca="1" si="9"/>
        <v>507.66067257445542</v>
      </c>
      <c r="AS31" s="52">
        <f ca="1">OFFSET('Stats NZ - TLA Population'!$A$1,MATCH(AS$10&amp;"_"&amp;$D31,'Stats NZ - TLA Population'!$D:$D,0)-1,AS$2-1)</f>
        <v>90269.78717875322</v>
      </c>
      <c r="AT31" s="64">
        <f ca="1">OFFSET('Stats NZ - TLA Population'!$A$1,MATCH(AT$10&amp;"_"&amp;$D31,'Stats NZ - TLA Population'!$D:$D,0)-1,AT$2-1)</f>
        <v>93846.918688539998</v>
      </c>
      <c r="AU31" s="54">
        <f ca="1">OFFSET('Stats NZ - TLA Population'!$A$1,MATCH(AU$10&amp;"_"&amp;$D31,'Stats NZ - TLA Population'!$D:$D,0)-1,AU$2-1)</f>
        <v>97613.67902148467</v>
      </c>
      <c r="AV31" s="52">
        <f t="shared" ca="1" si="32"/>
        <v>461.2137966523332</v>
      </c>
      <c r="AW31" s="46">
        <f t="shared" ca="1" si="33"/>
        <v>495.606921326421</v>
      </c>
      <c r="AX31" s="50">
        <f t="shared" ca="1" si="10"/>
        <v>515.49923657846307</v>
      </c>
      <c r="AY31" s="52">
        <f ca="1">OFFSET('Stats NZ - TLA Population'!$A$1,MATCH(AY$10&amp;"_"&amp;$D31,'Stats NZ - TLA Population'!$D:$D,0)-1,AY$2-1)</f>
        <v>90349.858077224751</v>
      </c>
      <c r="AZ31" s="64">
        <f ca="1">OFFSET('Stats NZ - TLA Population'!$A$1,MATCH(AZ$10&amp;"_"&amp;$D31,'Stats NZ - TLA Population'!$D:$D,0)-1,AZ$2-1)</f>
        <v>94381.934298446169</v>
      </c>
      <c r="BA31" s="54">
        <f ca="1">OFFSET('Stats NZ - TLA Population'!$A$1,MATCH(BA$10&amp;"_"&amp;$D31,'Stats NZ - TLA Population'!$D:$D,0)-1,BA$2-1)</f>
        <v>98646.376829824891</v>
      </c>
      <c r="BB31" s="52">
        <f t="shared" ca="1" si="34"/>
        <v>461.62290145073371</v>
      </c>
      <c r="BC31" s="46">
        <f t="shared" ca="1" si="35"/>
        <v>500.72842070841261</v>
      </c>
      <c r="BD31" s="50">
        <f t="shared" ca="1" si="11"/>
        <v>523.35274590169479</v>
      </c>
      <c r="BE31" s="52">
        <f ca="1">OFFSET('Stats NZ - TLA Population'!$A$1,MATCH(BE$10&amp;"_"&amp;$D31,'Stats NZ - TLA Population'!$D:$D,0)-1,BE$2-1)</f>
        <v>90430.000000000029</v>
      </c>
      <c r="BF31" s="64">
        <f ca="1">OFFSET('Stats NZ - TLA Population'!$A$1,MATCH(BF$10&amp;"_"&amp;$D31,'Stats NZ - TLA Population'!$D:$D,0)-1,BF$2-1)</f>
        <v>94919.999999999942</v>
      </c>
      <c r="BG31" s="54">
        <f ca="1">OFFSET('Stats NZ - TLA Population'!$A$1,MATCH(BG$10&amp;"_"&amp;$D31,'Stats NZ - TLA Population'!$D:$D,0)-1,BG$2-1)</f>
        <v>99690.000000000044</v>
      </c>
      <c r="BH31" s="52">
        <f t="shared" ca="1" si="36"/>
        <v>462.03236913232922</v>
      </c>
      <c r="BI31" s="46">
        <f t="shared" ca="1" si="37"/>
        <v>505.80283407516458</v>
      </c>
      <c r="BJ31" s="50">
        <f t="shared" ca="1" si="12"/>
        <v>531.22086524392341</v>
      </c>
      <c r="BK31" s="52">
        <f ca="1">OFFSET('Stats NZ - TLA Population'!$A$1,MATCH(BK$10&amp;"_"&amp;$D31,'Stats NZ - TLA Population'!$D:$D,0)-1,BK$2-1)</f>
        <v>90407.98928776852</v>
      </c>
      <c r="BL31" s="64">
        <f ca="1">OFFSET('Stats NZ - TLA Population'!$A$1,MATCH(BL$10&amp;"_"&amp;$D31,'Stats NZ - TLA Population'!$D:$D,0)-1,BL$2-1)</f>
        <v>95373.6431110556</v>
      </c>
      <c r="BM31" s="54">
        <f ca="1">OFFSET('Stats NZ - TLA Population'!$A$1,MATCH(BM$10&amp;"_"&amp;$D31,'Stats NZ - TLA Population'!$D:$D,0)-1,BM$2-1)</f>
        <v>100662.82710175775</v>
      </c>
      <c r="BN31" s="52">
        <f t="shared" ca="1" si="38"/>
        <v>461.91991019703545</v>
      </c>
      <c r="BO31" s="46">
        <f t="shared" ca="1" si="39"/>
        <v>510.20928244584883</v>
      </c>
      <c r="BP31" s="50">
        <f t="shared" ca="1" si="13"/>
        <v>538.50421467862407</v>
      </c>
      <c r="BQ31" s="52">
        <f ca="1">OFFSET('Stats NZ - TLA Population'!$A$1,MATCH(BQ$10&amp;"_"&amp;$D31,'Stats NZ - TLA Population'!$D:$D,0)-1,BQ$2-1)</f>
        <v>90385.983932956617</v>
      </c>
      <c r="BR31" s="64">
        <f ca="1">OFFSET('Stats NZ - TLA Population'!$A$1,MATCH(BR$10&amp;"_"&amp;$D31,'Stats NZ - TLA Population'!$D:$D,0)-1,BR$2-1)</f>
        <v>95829.454280183345</v>
      </c>
      <c r="BS31" s="54">
        <f ca="1">OFFSET('Stats NZ - TLA Population'!$A$1,MATCH(BS$10&amp;"_"&amp;$D31,'Stats NZ - TLA Population'!$D:$D,0)-1,BS$2-1)</f>
        <v>101645.14755861546</v>
      </c>
      <c r="BT31" s="52">
        <f t="shared" ca="1" si="40"/>
        <v>461.80747863430912</v>
      </c>
      <c r="BU31" s="46">
        <f t="shared" ca="1" si="41"/>
        <v>514.57618819459799</v>
      </c>
      <c r="BV31" s="50">
        <f t="shared" ca="1" si="14"/>
        <v>545.80476297260736</v>
      </c>
      <c r="BW31" s="52">
        <f ca="1">OFFSET('Stats NZ - TLA Population'!$A$1,MATCH(BW$10&amp;"_"&amp;$D31,'Stats NZ - TLA Population'!$D:$D,0)-1,BW$2-1)</f>
        <v>90363.983934260294</v>
      </c>
      <c r="BX31" s="64">
        <f ca="1">OFFSET('Stats NZ - TLA Population'!$A$1,MATCH(BX$10&amp;"_"&amp;$D31,'Stats NZ - TLA Population'!$D:$D,0)-1,BX$2-1)</f>
        <v>96287.443868999442</v>
      </c>
      <c r="BY31" s="54">
        <f ca="1">OFFSET('Stats NZ - TLA Population'!$A$1,MATCH(BY$10&amp;"_"&amp;$D31,'Stats NZ - TLA Population'!$D:$D,0)-1,BY$2-1)</f>
        <v>102637.05401169186</v>
      </c>
      <c r="BZ31" s="52">
        <f t="shared" ca="1" si="42"/>
        <v>461.69507443748762</v>
      </c>
      <c r="CA31" s="46">
        <f t="shared" ca="1" si="43"/>
        <v>518.90349353242084</v>
      </c>
      <c r="CB31" s="50">
        <f t="shared" ca="1" si="15"/>
        <v>553.12223227155141</v>
      </c>
      <c r="CC31" s="52">
        <f ca="1">OFFSET('Stats NZ - TLA Population'!$A$1,MATCH(CC$10&amp;"_"&amp;$D31,'Stats NZ - TLA Population'!$D:$D,0)-1,CC$2-1)</f>
        <v>90341.989290375888</v>
      </c>
      <c r="CD31" s="64">
        <f ca="1">OFFSET('Stats NZ - TLA Population'!$A$1,MATCH(CD$10&amp;"_"&amp;$D31,'Stats NZ - TLA Population'!$D:$D,0)-1,CD$2-1)</f>
        <v>96747.622288640443</v>
      </c>
      <c r="CE31" s="54">
        <f ca="1">OFFSET('Stats NZ - TLA Population'!$A$1,MATCH(CE$10&amp;"_"&amp;$D31,'Stats NZ - TLA Population'!$D:$D,0)-1,CE$2-1)</f>
        <v>103638.64000614615</v>
      </c>
      <c r="CF31" s="52">
        <f t="shared" ca="1" si="44"/>
        <v>461.58269759991009</v>
      </c>
      <c r="CG31" s="46">
        <f t="shared" ca="1" si="45"/>
        <v>523.19114382649559</v>
      </c>
      <c r="CH31" s="50">
        <f t="shared" ca="1" si="16"/>
        <v>560.45634328529172</v>
      </c>
      <c r="CI31" s="52">
        <f ca="1">OFFSET('Stats NZ - TLA Population'!$A$1,MATCH(CI$10&amp;"_"&amp;$D31,'Stats NZ - TLA Population'!$D:$D,0)-1,CI$2-1)</f>
        <v>90320.000000000015</v>
      </c>
      <c r="CJ31" s="64">
        <f ca="1">OFFSET('Stats NZ - TLA Population'!$A$1,MATCH(CJ$10&amp;"_"&amp;$D31,'Stats NZ - TLA Population'!$D:$D,0)-1,CJ$2-1)</f>
        <v>97210.000000000015</v>
      </c>
      <c r="CK31" s="54">
        <f ca="1">OFFSET('Stats NZ - TLA Population'!$A$1,MATCH(CK$10&amp;"_"&amp;$D31,'Stats NZ - TLA Population'!$D:$D,0)-1,CK$2-1)</f>
        <v>104650.00000000003</v>
      </c>
      <c r="CL31" s="52">
        <f t="shared" ca="1" si="46"/>
        <v>461.47034811491727</v>
      </c>
      <c r="CM31" s="46">
        <f t="shared" ca="1" si="47"/>
        <v>527.43908759540727</v>
      </c>
      <c r="CN31" s="50">
        <f t="shared" ca="1" si="17"/>
        <v>567.80681531590767</v>
      </c>
      <c r="CO31" s="52">
        <f ca="1">OFFSET('Stats NZ - TLA Population'!$A$1,MATCH(CO$10&amp;"_"&amp;$D31,'Stats NZ - TLA Population'!$D:$D,0)-1,CO$2-1)</f>
        <v>90209.73108062883</v>
      </c>
      <c r="CP31" s="64">
        <f ca="1">OFFSET('Stats NZ - TLA Population'!$A$1,MATCH(CP$10&amp;"_"&amp;$D31,'Stats NZ - TLA Population'!$D:$D,0)-1,CP$2-1)</f>
        <v>97583.124629234677</v>
      </c>
      <c r="CQ31" s="54">
        <f ca="1">OFFSET('Stats NZ - TLA Population'!$A$1,MATCH(CQ$10&amp;"_"&amp;$D31,'Stats NZ - TLA Population'!$D:$D,0)-1,CQ$2-1)</f>
        <v>105583.20732794037</v>
      </c>
      <c r="CR31" s="52">
        <f t="shared" ca="1" si="48"/>
        <v>460.90695311260902</v>
      </c>
      <c r="CS31" s="46">
        <f t="shared" ca="1" si="49"/>
        <v>531.02678683158967</v>
      </c>
      <c r="CT31" s="50">
        <f t="shared" ca="1" si="18"/>
        <v>574.56154989663662</v>
      </c>
      <c r="CU31" s="52">
        <f ca="1">OFFSET('Stats NZ - TLA Population'!$A$1,MATCH(CU$10&amp;"_"&amp;$D31,'Stats NZ - TLA Population'!$D:$D,0)-1,CU$2-1)</f>
        <v>90099.596785201182</v>
      </c>
      <c r="CV31" s="64">
        <f ca="1">OFFSET('Stats NZ - TLA Population'!$A$1,MATCH(CV$10&amp;"_"&amp;$D31,'Stats NZ - TLA Population'!$D:$D,0)-1,CV$2-1)</f>
        <v>97957.681436115105</v>
      </c>
      <c r="CW31" s="54">
        <f ca="1">OFFSET('Stats NZ - TLA Population'!$A$1,MATCH(CW$10&amp;"_"&amp;$D31,'Stats NZ - TLA Population'!$D:$D,0)-1,CW$2-1)</f>
        <v>106524.7364515513</v>
      </c>
      <c r="CX31" s="52">
        <f t="shared" ca="1" si="50"/>
        <v>460.34424594198919</v>
      </c>
      <c r="CY31" s="46">
        <f t="shared" ca="1" si="51"/>
        <v>534.58045576508891</v>
      </c>
      <c r="CZ31" s="50">
        <f t="shared" ca="1" si="19"/>
        <v>581.33309534959415</v>
      </c>
    </row>
    <row r="32" spans="2:104" x14ac:dyDescent="0.25">
      <c r="B32" s="91">
        <v>2</v>
      </c>
      <c r="C32" s="45" t="s">
        <v>25</v>
      </c>
      <c r="D32" s="45" t="s">
        <v>102</v>
      </c>
      <c r="E32" s="48" t="s">
        <v>10</v>
      </c>
      <c r="F32" s="63">
        <f ca="1">SUMIF('NVED - 2019 - VKT 74 TLA-Region'!$B:$B,'Model - Absolute - 66 areas'!$D32,'NVED - 2019 - VKT 74 TLA-Region'!$J:$J)</f>
        <v>558.90345142220042</v>
      </c>
      <c r="G32" s="52">
        <f ca="1">OFFSET('Stats NZ - TLA Population'!$A$1,MATCH(G$10&amp;"_"&amp;$D32,'Stats NZ - TLA Population'!$D:$D,0)-1,G$2-1)</f>
        <v>43508.883173125447</v>
      </c>
      <c r="H32" s="64">
        <f ca="1">OFFSET('Stats NZ - TLA Population'!$A$1,MATCH(H$10&amp;"_"&amp;$D32,'Stats NZ - TLA Population'!$D:$D,0)-1,H$2-1)</f>
        <v>43883.323372443134</v>
      </c>
      <c r="I32" s="54">
        <f ca="1">OFFSET('Stats NZ - TLA Population'!$A$1,MATCH(I$10&amp;"_"&amp;$D32,'Stats NZ - TLA Population'!$D:$D,0)-1,I$2-1)</f>
        <v>44247.099485789178</v>
      </c>
      <c r="J32" s="50">
        <f t="shared" ca="1" si="20"/>
        <v>12736.124077903547</v>
      </c>
      <c r="K32" s="52">
        <f ca="1">OFFSET('Stats NZ - TLA Population'!$A$1,MATCH(K$10&amp;"_"&amp;$D32,'Stats NZ - TLA Population'!$D:$D,0)-1,K$2-1)</f>
        <v>44583.676753949097</v>
      </c>
      <c r="L32" s="64">
        <f ca="1">OFFSET('Stats NZ - TLA Population'!$A$1,MATCH(L$10&amp;"_"&amp;$D32,'Stats NZ - TLA Population'!$D:$D,0)-1,L$2-1)</f>
        <v>45354.358695487848</v>
      </c>
      <c r="M32" s="54">
        <f ca="1">OFFSET('Stats NZ - TLA Population'!$A$1,MATCH(M$10&amp;"_"&amp;$D32,'Stats NZ - TLA Population'!$D:$D,0)-1,M$2-1)</f>
        <v>46109.416224807472</v>
      </c>
      <c r="N32" s="46">
        <f t="shared" ca="1" si="21"/>
        <v>551.99536449832431</v>
      </c>
      <c r="O32" s="52">
        <f ca="1">OFFSET('Stats NZ - TLA Population'!$A$1,MATCH(O$10&amp;"_"&amp;$D32,'Stats NZ - TLA Population'!$D:$D,0)-1,O$2-1)</f>
        <v>45685.020803484687</v>
      </c>
      <c r="P32" s="64">
        <f ca="1">OFFSET('Stats NZ - TLA Population'!$A$1,MATCH(P$10&amp;"_"&amp;$D32,'Stats NZ - TLA Population'!$D:$D,0)-1,P$2-1)</f>
        <v>46874.705345828341</v>
      </c>
      <c r="Q32" s="54">
        <f ca="1">OFFSET('Stats NZ - TLA Population'!$A$1,MATCH(Q$10&amp;"_"&amp;$D32,'Stats NZ - TLA Population'!$D:$D,0)-1,Q$2-1)</f>
        <v>48050.116036992884</v>
      </c>
      <c r="R32" s="171">
        <f t="shared" ca="1" si="22"/>
        <v>581.85009345478579</v>
      </c>
      <c r="S32" s="46">
        <f t="shared" ca="1" si="23"/>
        <v>576.62558016677667</v>
      </c>
      <c r="T32" s="50">
        <f t="shared" ca="1" si="5"/>
        <v>591.08480432032775</v>
      </c>
      <c r="U32" s="52">
        <f ca="1">OFFSET('Stats NZ - TLA Population'!$A$1,MATCH(U$10&amp;"_"&amp;$D32,'Stats NZ - TLA Population'!$D:$D,0)-1,U$2-1)</f>
        <v>46813.571194079625</v>
      </c>
      <c r="V32" s="64">
        <f ca="1">OFFSET('Stats NZ - TLA Population'!$A$1,MATCH(V$10&amp;"_"&amp;$D32,'Stats NZ - TLA Population'!$D:$D,0)-1,V$2-1)</f>
        <v>48446.016313682856</v>
      </c>
      <c r="W32" s="54">
        <f ca="1">OFFSET('Stats NZ - TLA Population'!$A$1,MATCH(W$10&amp;"_"&amp;$D32,'Stats NZ - TLA Population'!$D:$D,0)-1,W$2-1)</f>
        <v>50072.497988519521</v>
      </c>
      <c r="X32" s="52">
        <f t="shared" ca="1" si="24"/>
        <v>596.22345125756942</v>
      </c>
      <c r="Y32" s="46">
        <f t="shared" ca="1" si="25"/>
        <v>609.73749818116642</v>
      </c>
      <c r="Z32" s="50">
        <f t="shared" ca="1" si="6"/>
        <v>630.20826012846669</v>
      </c>
      <c r="AA32" s="52">
        <f ca="1">OFFSET('Stats NZ - TLA Population'!$A$1,MATCH(AA$10&amp;"_"&amp;$D32,'Stats NZ - TLA Population'!$D:$D,0)-1,AA$2-1)</f>
        <v>47970.000000000022</v>
      </c>
      <c r="AB32" s="64">
        <f ca="1">OFFSET('Stats NZ - TLA Population'!$A$1,MATCH(AB$10&amp;"_"&amp;$D32,'Stats NZ - TLA Population'!$D:$D,0)-1,AB$2-1)</f>
        <v>50070.000000000015</v>
      </c>
      <c r="AC32" s="54">
        <f ca="1">OFFSET('Stats NZ - TLA Population'!$A$1,MATCH(AC$10&amp;"_"&amp;$D32,'Stats NZ - TLA Population'!$D:$D,0)-1,AC$2-1)</f>
        <v>52180.000000000044</v>
      </c>
      <c r="AD32" s="52">
        <f t="shared" ca="1" si="26"/>
        <v>610.95187201703345</v>
      </c>
      <c r="AE32" s="46">
        <f t="shared" ca="1" si="27"/>
        <v>649.30242114294867</v>
      </c>
      <c r="AF32" s="50">
        <f t="shared" ca="1" si="7"/>
        <v>676.66467615816009</v>
      </c>
      <c r="AG32" s="52">
        <f ca="1">OFFSET('Stats NZ - TLA Population'!$A$1,MATCH(AG$10&amp;"_"&amp;$D32,'Stats NZ - TLA Population'!$D:$D,0)-1,AG$2-1)</f>
        <v>48384.765306061061</v>
      </c>
      <c r="AH32" s="64">
        <f ca="1">OFFSET('Stats NZ - TLA Population'!$A$1,MATCH(AH$10&amp;"_"&amp;$D32,'Stats NZ - TLA Population'!$D:$D,0)-1,AH$2-1)</f>
        <v>50860.633504352096</v>
      </c>
      <c r="AI32" s="54">
        <f ca="1">OFFSET('Stats NZ - TLA Population'!$A$1,MATCH(AI$10&amp;"_"&amp;$D32,'Stats NZ - TLA Population'!$D:$D,0)-1,AI$2-1)</f>
        <v>53341.158744191147</v>
      </c>
      <c r="AJ32" s="52">
        <f t="shared" ca="1" si="28"/>
        <v>616.23437441823648</v>
      </c>
      <c r="AK32" s="46">
        <f t="shared" ca="1" si="29"/>
        <v>663.00704959189204</v>
      </c>
      <c r="AL32" s="50">
        <f t="shared" ca="1" si="8"/>
        <v>695.34258313500425</v>
      </c>
      <c r="AM32" s="52">
        <f ca="1">OFFSET('Stats NZ - TLA Population'!$A$1,MATCH(AM$10&amp;"_"&amp;$D32,'Stats NZ - TLA Population'!$D:$D,0)-1,AM$2-1)</f>
        <v>48803.116817231814</v>
      </c>
      <c r="AN32" s="64">
        <f ca="1">OFFSET('Stats NZ - TLA Population'!$A$1,MATCH(AN$10&amp;"_"&amp;$D32,'Stats NZ - TLA Population'!$D:$D,0)-1,AN$2-1)</f>
        <v>51663.751557100513</v>
      </c>
      <c r="AO32" s="54">
        <f ca="1">OFFSET('Stats NZ - TLA Population'!$A$1,MATCH(AO$10&amp;"_"&amp;$D32,'Stats NZ - TLA Population'!$D:$D,0)-1,AO$2-1)</f>
        <v>54528.156691701784</v>
      </c>
      <c r="AP32" s="52">
        <f t="shared" ca="1" si="30"/>
        <v>621.56255117268563</v>
      </c>
      <c r="AQ32" s="46">
        <f t="shared" ca="1" si="31"/>
        <v>676.85656496570243</v>
      </c>
      <c r="AR32" s="50">
        <f t="shared" ca="1" si="9"/>
        <v>714.38367752804743</v>
      </c>
      <c r="AS32" s="52">
        <f ca="1">OFFSET('Stats NZ - TLA Population'!$A$1,MATCH(AS$10&amp;"_"&amp;$D32,'Stats NZ - TLA Population'!$D:$D,0)-1,AS$2-1)</f>
        <v>49225.085541089087</v>
      </c>
      <c r="AT32" s="64">
        <f ca="1">OFFSET('Stats NZ - TLA Population'!$A$1,MATCH(AT$10&amp;"_"&amp;$D32,'Stats NZ - TLA Population'!$D:$D,0)-1,AT$2-1)</f>
        <v>52479.551296296973</v>
      </c>
      <c r="AU32" s="54">
        <f ca="1">OFFSET('Stats NZ - TLA Population'!$A$1,MATCH(AU$10&amp;"_"&amp;$D32,'Stats NZ - TLA Population'!$D:$D,0)-1,AU$2-1)</f>
        <v>55741.568840938933</v>
      </c>
      <c r="AV32" s="52">
        <f t="shared" ca="1" si="32"/>
        <v>626.93679719672639</v>
      </c>
      <c r="AW32" s="46">
        <f t="shared" ca="1" si="33"/>
        <v>690.85175927749299</v>
      </c>
      <c r="AX32" s="50">
        <f t="shared" ca="1" si="10"/>
        <v>733.79363861610227</v>
      </c>
      <c r="AY32" s="52">
        <f ca="1">OFFSET('Stats NZ - TLA Population'!$A$1,MATCH(AY$10&amp;"_"&amp;$D32,'Stats NZ - TLA Population'!$D:$D,0)-1,AY$2-1)</f>
        <v>49650.702753311962</v>
      </c>
      <c r="AZ32" s="64">
        <f ca="1">OFFSET('Stats NZ - TLA Population'!$A$1,MATCH(AZ$10&amp;"_"&amp;$D32,'Stats NZ - TLA Population'!$D:$D,0)-1,AZ$2-1)</f>
        <v>53308.23297291404</v>
      </c>
      <c r="BA32" s="54">
        <f ca="1">OFFSET('Stats NZ - TLA Population'!$A$1,MATCH(BA$10&amp;"_"&amp;$D32,'Stats NZ - TLA Population'!$D:$D,0)-1,BA$2-1)</f>
        <v>56981.982985718329</v>
      </c>
      <c r="BB32" s="52">
        <f t="shared" ca="1" si="34"/>
        <v>632.35751082128843</v>
      </c>
      <c r="BC32" s="46">
        <f t="shared" ca="1" si="35"/>
        <v>704.99342268316127</v>
      </c>
      <c r="BD32" s="50">
        <f t="shared" ca="1" si="11"/>
        <v>753.578218148529</v>
      </c>
      <c r="BE32" s="52">
        <f ca="1">OFFSET('Stats NZ - TLA Population'!$A$1,MATCH(BE$10&amp;"_"&amp;$D32,'Stats NZ - TLA Population'!$D:$D,0)-1,BE$2-1)</f>
        <v>50079.999999999985</v>
      </c>
      <c r="BF32" s="64">
        <f ca="1">OFFSET('Stats NZ - TLA Population'!$A$1,MATCH(BF$10&amp;"_"&amp;$D32,'Stats NZ - TLA Population'!$D:$D,0)-1,BF$2-1)</f>
        <v>54149.999999999978</v>
      </c>
      <c r="BG32" s="54">
        <f ca="1">OFFSET('Stats NZ - TLA Population'!$A$1,MATCH(BG$10&amp;"_"&amp;$D32,'Stats NZ - TLA Population'!$D:$D,0)-1,BG$2-1)</f>
        <v>58250.000000000007</v>
      </c>
      <c r="BH32" s="52">
        <f t="shared" ca="1" si="36"/>
        <v>637.8250938214095</v>
      </c>
      <c r="BI32" s="46">
        <f t="shared" ca="1" si="37"/>
        <v>719.28234341594907</v>
      </c>
      <c r="BJ32" s="50">
        <f t="shared" ca="1" si="12"/>
        <v>773.74324107071209</v>
      </c>
      <c r="BK32" s="52">
        <f ca="1">OFFSET('Stats NZ - TLA Population'!$A$1,MATCH(BK$10&amp;"_"&amp;$D32,'Stats NZ - TLA Population'!$D:$D,0)-1,BK$2-1)</f>
        <v>50442.707934801976</v>
      </c>
      <c r="BL32" s="64">
        <f ca="1">OFFSET('Stats NZ - TLA Population'!$A$1,MATCH(BL$10&amp;"_"&amp;$D32,'Stats NZ - TLA Population'!$D:$D,0)-1,BL$2-1)</f>
        <v>54887.628510340182</v>
      </c>
      <c r="BM32" s="54">
        <f ca="1">OFFSET('Stats NZ - TLA Population'!$A$1,MATCH(BM$10&amp;"_"&amp;$D32,'Stats NZ - TLA Population'!$D:$D,0)-1,BM$2-1)</f>
        <v>59379.350990200102</v>
      </c>
      <c r="BN32" s="52">
        <f t="shared" ca="1" si="38"/>
        <v>642.44458708308775</v>
      </c>
      <c r="BO32" s="46">
        <f t="shared" ca="1" si="39"/>
        <v>731.933896318027</v>
      </c>
      <c r="BP32" s="50">
        <f t="shared" ca="1" si="13"/>
        <v>791.8316187208776</v>
      </c>
      <c r="BQ32" s="52">
        <f ca="1">OFFSET('Stats NZ - TLA Population'!$A$1,MATCH(BQ$10&amp;"_"&amp;$D32,'Stats NZ - TLA Population'!$D:$D,0)-1,BQ$2-1)</f>
        <v>50808.042807422811</v>
      </c>
      <c r="BR32" s="64">
        <f ca="1">OFFSET('Stats NZ - TLA Population'!$A$1,MATCH(BR$10&amp;"_"&amp;$D32,'Stats NZ - TLA Population'!$D:$D,0)-1,BR$2-1)</f>
        <v>55635.304958247609</v>
      </c>
      <c r="BS32" s="54">
        <f ca="1">OFFSET('Stats NZ - TLA Population'!$A$1,MATCH(BS$10&amp;"_"&amp;$D32,'Stats NZ - TLA Population'!$D:$D,0)-1,BS$2-1)</f>
        <v>60530.597837208203</v>
      </c>
      <c r="BT32" s="52">
        <f t="shared" ca="1" si="40"/>
        <v>647.09753735077174</v>
      </c>
      <c r="BU32" s="46">
        <f t="shared" ca="1" si="41"/>
        <v>744.6951977106811</v>
      </c>
      <c r="BV32" s="50">
        <f t="shared" ca="1" si="14"/>
        <v>810.22015710624976</v>
      </c>
      <c r="BW32" s="52">
        <f ca="1">OFFSET('Stats NZ - TLA Population'!$A$1,MATCH(BW$10&amp;"_"&amp;$D32,'Stats NZ - TLA Population'!$D:$D,0)-1,BW$2-1)</f>
        <v>51176.023643645065</v>
      </c>
      <c r="BX32" s="64">
        <f ca="1">OFFSET('Stats NZ - TLA Population'!$A$1,MATCH(BX$10&amp;"_"&amp;$D32,'Stats NZ - TLA Population'!$D:$D,0)-1,BX$2-1)</f>
        <v>56393.166216210193</v>
      </c>
      <c r="BY32" s="54">
        <f ca="1">OFFSET('Stats NZ - TLA Population'!$A$1,MATCH(BY$10&amp;"_"&amp;$D32,'Stats NZ - TLA Population'!$D:$D,0)-1,BY$2-1)</f>
        <v>61704.165057892416</v>
      </c>
      <c r="BZ32" s="52">
        <f t="shared" ca="1" si="42"/>
        <v>651.78418693918911</v>
      </c>
      <c r="CA32" s="46">
        <f t="shared" ca="1" si="43"/>
        <v>757.56661143224187</v>
      </c>
      <c r="CB32" s="50">
        <f t="shared" ca="1" si="15"/>
        <v>828.9127632051003</v>
      </c>
      <c r="CC32" s="52">
        <f ca="1">OFFSET('Stats NZ - TLA Population'!$A$1,MATCH(CC$10&amp;"_"&amp;$D32,'Stats NZ - TLA Population'!$D:$D,0)-1,CC$2-1)</f>
        <v>51546.669607046897</v>
      </c>
      <c r="CD32" s="64">
        <f ca="1">OFFSET('Stats NZ - TLA Population'!$A$1,MATCH(CD$10&amp;"_"&amp;$D32,'Stats NZ - TLA Population'!$D:$D,0)-1,CD$2-1)</f>
        <v>57161.351021185808</v>
      </c>
      <c r="CE32" s="54">
        <f ca="1">OFFSET('Stats NZ - TLA Population'!$A$1,MATCH(CE$10&amp;"_"&amp;$D32,'Stats NZ - TLA Population'!$D:$D,0)-1,CE$2-1)</f>
        <v>62900.4853996538</v>
      </c>
      <c r="CF32" s="52">
        <f t="shared" ca="1" si="44"/>
        <v>656.50477991804894</v>
      </c>
      <c r="CG32" s="46">
        <f t="shared" ca="1" si="45"/>
        <v>770.54849795595783</v>
      </c>
      <c r="CH32" s="50">
        <f t="shared" ca="1" si="16"/>
        <v>847.91338342300844</v>
      </c>
      <c r="CI32" s="52">
        <f ca="1">OFFSET('Stats NZ - TLA Population'!$A$1,MATCH(CI$10&amp;"_"&amp;$D32,'Stats NZ - TLA Population'!$D:$D,0)-1,CI$2-1)</f>
        <v>51920.000000000007</v>
      </c>
      <c r="CJ32" s="64">
        <f ca="1">OFFSET('Stats NZ - TLA Population'!$A$1,MATCH(CJ$10&amp;"_"&amp;$D32,'Stats NZ - TLA Population'!$D:$D,0)-1,CJ$2-1)</f>
        <v>57940.000000000015</v>
      </c>
      <c r="CK32" s="54">
        <f ca="1">OFFSET('Stats NZ - TLA Population'!$A$1,MATCH(CK$10&amp;"_"&amp;$D32,'Stats NZ - TLA Population'!$D:$D,0)-1,CK$2-1)</f>
        <v>64120.000000000007</v>
      </c>
      <c r="CL32" s="52">
        <f t="shared" ca="1" si="46"/>
        <v>661.25956212475228</v>
      </c>
      <c r="CM32" s="46">
        <f t="shared" ca="1" si="47"/>
        <v>783.6412143596267</v>
      </c>
      <c r="CN32" s="50">
        <f t="shared" ca="1" si="17"/>
        <v>867.22600387882733</v>
      </c>
      <c r="CO32" s="52">
        <f ca="1">OFFSET('Stats NZ - TLA Population'!$A$1,MATCH(CO$10&amp;"_"&amp;$D32,'Stats NZ - TLA Population'!$D:$D,0)-1,CO$2-1)</f>
        <v>52228.316440885494</v>
      </c>
      <c r="CP32" s="64">
        <f ca="1">OFFSET('Stats NZ - TLA Population'!$A$1,MATCH(CP$10&amp;"_"&amp;$D32,'Stats NZ - TLA Population'!$D:$D,0)-1,CP$2-1)</f>
        <v>58631.305507105339</v>
      </c>
      <c r="CQ32" s="54">
        <f ca="1">OFFSET('Stats NZ - TLA Population'!$A$1,MATCH(CQ$10&amp;"_"&amp;$D32,'Stats NZ - TLA Population'!$D:$D,0)-1,CQ$2-1)</f>
        <v>65228.9709566499</v>
      </c>
      <c r="CR32" s="52">
        <f t="shared" ca="1" si="48"/>
        <v>665.18631857112746</v>
      </c>
      <c r="CS32" s="46">
        <f t="shared" ca="1" si="49"/>
        <v>795.33241467383107</v>
      </c>
      <c r="CT32" s="50">
        <f t="shared" ca="1" si="18"/>
        <v>884.82960645238484</v>
      </c>
      <c r="CU32" s="52">
        <f ca="1">OFFSET('Stats NZ - TLA Population'!$A$1,MATCH(CU$10&amp;"_"&amp;$D32,'Stats NZ - TLA Population'!$D:$D,0)-1,CU$2-1)</f>
        <v>52538.463756727077</v>
      </c>
      <c r="CV32" s="64">
        <f ca="1">OFFSET('Stats NZ - TLA Population'!$A$1,MATCH(CV$10&amp;"_"&amp;$D32,'Stats NZ - TLA Population'!$D:$D,0)-1,CV$2-1)</f>
        <v>59330.859259018311</v>
      </c>
      <c r="CW32" s="54">
        <f ca="1">OFFSET('Stats NZ - TLA Population'!$A$1,MATCH(CW$10&amp;"_"&amp;$D32,'Stats NZ - TLA Population'!$D:$D,0)-1,CW$2-1)</f>
        <v>66357.12183505109</v>
      </c>
      <c r="CX32" s="52">
        <f t="shared" ca="1" si="50"/>
        <v>669.1363932681146</v>
      </c>
      <c r="CY32" s="46">
        <f t="shared" ca="1" si="51"/>
        <v>807.10981282783337</v>
      </c>
      <c r="CZ32" s="50">
        <f t="shared" ca="1" si="19"/>
        <v>902.69186816034642</v>
      </c>
    </row>
    <row r="33" spans="2:104" x14ac:dyDescent="0.25">
      <c r="B33" s="91">
        <v>2</v>
      </c>
      <c r="C33" s="45" t="s">
        <v>23</v>
      </c>
      <c r="D33" s="45" t="s">
        <v>61</v>
      </c>
      <c r="E33" s="48" t="s">
        <v>2</v>
      </c>
      <c r="F33" s="63">
        <f ca="1">SUMIF('NVED - 2019 - VKT 74 TLA-Region'!$B:$B,'Model - Absolute - 66 areas'!$D33,'NVED - 2019 - VKT 74 TLA-Region'!$J:$J)</f>
        <v>558.69066252984032</v>
      </c>
      <c r="G33" s="52">
        <f ca="1">OFFSET('Stats NZ - TLA Population'!$A$1,MATCH(G$10&amp;"_"&amp;$D33,'Stats NZ - TLA Population'!$D:$D,0)-1,G$2-1)</f>
        <v>75234.200245598346</v>
      </c>
      <c r="H33" s="64">
        <f ca="1">OFFSET('Stats NZ - TLA Population'!$A$1,MATCH(H$10&amp;"_"&amp;$D33,'Stats NZ - TLA Population'!$D:$D,0)-1,H$2-1)</f>
        <v>75574.500405768951</v>
      </c>
      <c r="I33" s="54">
        <f ca="1">OFFSET('Stats NZ - TLA Population'!$A$1,MATCH(I$10&amp;"_"&amp;$D33,'Stats NZ - TLA Population'!$D:$D,0)-1,I$2-1)</f>
        <v>75965.175327671008</v>
      </c>
      <c r="J33" s="50">
        <f t="shared" ca="1" si="20"/>
        <v>7392.5816185374724</v>
      </c>
      <c r="K33" s="52">
        <f ca="1">OFFSET('Stats NZ - TLA Population'!$A$1,MATCH(K$10&amp;"_"&amp;$D33,'Stats NZ - TLA Population'!$D:$D,0)-1,K$2-1)</f>
        <v>75701.282420687305</v>
      </c>
      <c r="L33" s="64">
        <f ca="1">OFFSET('Stats NZ - TLA Population'!$A$1,MATCH(L$10&amp;"_"&amp;$D33,'Stats NZ - TLA Population'!$D:$D,0)-1,L$2-1)</f>
        <v>76387.65696912627</v>
      </c>
      <c r="M33" s="54">
        <f ca="1">OFFSET('Stats NZ - TLA Population'!$A$1,MATCH(M$10&amp;"_"&amp;$D33,'Stats NZ - TLA Population'!$D:$D,0)-1,M$2-1)</f>
        <v>77179.455163351551</v>
      </c>
      <c r="N33" s="46">
        <f t="shared" ca="1" si="21"/>
        <v>539.63292045508751</v>
      </c>
      <c r="O33" s="52">
        <f ca="1">OFFSET('Stats NZ - TLA Population'!$A$1,MATCH(O$10&amp;"_"&amp;$D33,'Stats NZ - TLA Population'!$D:$D,0)-1,O$2-1)</f>
        <v>76171.264417367696</v>
      </c>
      <c r="P33" s="64">
        <f ca="1">OFFSET('Stats NZ - TLA Population'!$A$1,MATCH(P$10&amp;"_"&amp;$D33,'Stats NZ - TLA Population'!$D:$D,0)-1,P$2-1)</f>
        <v>77209.562827457165</v>
      </c>
      <c r="Q33" s="54">
        <f ca="1">OFFSET('Stats NZ - TLA Population'!$A$1,MATCH(Q$10&amp;"_"&amp;$D33,'Stats NZ - TLA Population'!$D:$D,0)-1,Q$2-1)</f>
        <v>78413.144886694179</v>
      </c>
      <c r="R33" s="171">
        <f t="shared" ca="1" si="22"/>
        <v>563.10228919258986</v>
      </c>
      <c r="S33" s="46">
        <f t="shared" ca="1" si="23"/>
        <v>551.29657442185817</v>
      </c>
      <c r="T33" s="50">
        <f t="shared" ca="1" si="5"/>
        <v>559.89046670662333</v>
      </c>
      <c r="U33" s="52">
        <f ca="1">OFFSET('Stats NZ - TLA Population'!$A$1,MATCH(U$10&amp;"_"&amp;$D33,'Stats NZ - TLA Population'!$D:$D,0)-1,U$2-1)</f>
        <v>76644.164238821206</v>
      </c>
      <c r="V33" s="64">
        <f ca="1">OFFSET('Stats NZ - TLA Population'!$A$1,MATCH(V$10&amp;"_"&amp;$D33,'Stats NZ - TLA Population'!$D:$D,0)-1,V$2-1)</f>
        <v>78040.312120274248</v>
      </c>
      <c r="W33" s="54">
        <f ca="1">OFFSET('Stats NZ - TLA Population'!$A$1,MATCH(W$10&amp;"_"&amp;$D33,'Stats NZ - TLA Population'!$D:$D,0)-1,W$2-1)</f>
        <v>79666.554758750732</v>
      </c>
      <c r="X33" s="52">
        <f t="shared" ca="1" si="24"/>
        <v>566.59823972007666</v>
      </c>
      <c r="Y33" s="46">
        <f t="shared" ca="1" si="25"/>
        <v>570.11527581924327</v>
      </c>
      <c r="Z33" s="50">
        <f t="shared" ca="1" si="6"/>
        <v>581.99562003102881</v>
      </c>
      <c r="AA33" s="52">
        <f ca="1">OFFSET('Stats NZ - TLA Population'!$A$1,MATCH(AA$10&amp;"_"&amp;$D33,'Stats NZ - TLA Population'!$D:$D,0)-1,AA$2-1)</f>
        <v>77120.000000000015</v>
      </c>
      <c r="AB33" s="64">
        <f ca="1">OFFSET('Stats NZ - TLA Population'!$A$1,MATCH(AB$10&amp;"_"&amp;$D33,'Stats NZ - TLA Population'!$D:$D,0)-1,AB$2-1)</f>
        <v>78880.000000000029</v>
      </c>
      <c r="AC33" s="54">
        <f ca="1">OFFSET('Stats NZ - TLA Population'!$A$1,MATCH(AC$10&amp;"_"&amp;$D33,'Stats NZ - TLA Population'!$D:$D,0)-1,AC$2-1)</f>
        <v>80940.000000000029</v>
      </c>
      <c r="AD33" s="52">
        <f t="shared" ca="1" si="26"/>
        <v>570.11589442161005</v>
      </c>
      <c r="AE33" s="46">
        <f t="shared" ca="1" si="27"/>
        <v>593.73845702762139</v>
      </c>
      <c r="AF33" s="50">
        <f t="shared" ca="1" si="7"/>
        <v>609.24430415587813</v>
      </c>
      <c r="AG33" s="52">
        <f ca="1">OFFSET('Stats NZ - TLA Population'!$A$1,MATCH(AG$10&amp;"_"&amp;$D33,'Stats NZ - TLA Population'!$D:$D,0)-1,AG$2-1)</f>
        <v>77129.997407647388</v>
      </c>
      <c r="AH33" s="64">
        <f ca="1">OFFSET('Stats NZ - TLA Population'!$A$1,MATCH(AH$10&amp;"_"&amp;$D33,'Stats NZ - TLA Population'!$D:$D,0)-1,AH$2-1)</f>
        <v>79252.465836099043</v>
      </c>
      <c r="AI33" s="54">
        <f ca="1">OFFSET('Stats NZ - TLA Population'!$A$1,MATCH(AI$10&amp;"_"&amp;$D33,'Stats NZ - TLA Population'!$D:$D,0)-1,AI$2-1)</f>
        <v>81722.714715428563</v>
      </c>
      <c r="AJ33" s="52">
        <f t="shared" ca="1" si="28"/>
        <v>570.18980107361699</v>
      </c>
      <c r="AK33" s="46">
        <f t="shared" ca="1" si="29"/>
        <v>599.66404668696202</v>
      </c>
      <c r="AL33" s="50">
        <f t="shared" ca="1" si="8"/>
        <v>618.35519305919195</v>
      </c>
      <c r="AM33" s="52">
        <f ca="1">OFFSET('Stats NZ - TLA Population'!$A$1,MATCH(AM$10&amp;"_"&amp;$D33,'Stats NZ - TLA Population'!$D:$D,0)-1,AM$2-1)</f>
        <v>77139.996111303059</v>
      </c>
      <c r="AN33" s="64">
        <f ca="1">OFFSET('Stats NZ - TLA Population'!$A$1,MATCH(AN$10&amp;"_"&amp;$D33,'Stats NZ - TLA Population'!$D:$D,0)-1,AN$2-1)</f>
        <v>79626.690429792681</v>
      </c>
      <c r="AO33" s="54">
        <f ca="1">OFFSET('Stats NZ - TLA Population'!$A$1,MATCH(AO$10&amp;"_"&amp;$D33,'Stats NZ - TLA Population'!$D:$D,0)-1,AO$2-1)</f>
        <v>82512.998523095172</v>
      </c>
      <c r="AP33" s="52">
        <f t="shared" ca="1" si="30"/>
        <v>570.26371730647111</v>
      </c>
      <c r="AQ33" s="46">
        <f t="shared" ca="1" si="31"/>
        <v>605.51961809839668</v>
      </c>
      <c r="AR33" s="50">
        <f t="shared" ca="1" si="9"/>
        <v>627.46849183580014</v>
      </c>
      <c r="AS33" s="52">
        <f ca="1">OFFSET('Stats NZ - TLA Population'!$A$1,MATCH(AS$10&amp;"_"&amp;$D33,'Stats NZ - TLA Population'!$D:$D,0)-1,AS$2-1)</f>
        <v>77149.996111135057</v>
      </c>
      <c r="AT33" s="64">
        <f ca="1">OFFSET('Stats NZ - TLA Population'!$A$1,MATCH(AT$10&amp;"_"&amp;$D33,'Stats NZ - TLA Population'!$D:$D,0)-1,AT$2-1)</f>
        <v>80002.682085811088</v>
      </c>
      <c r="AU33" s="54">
        <f ca="1">OFFSET('Stats NZ - TLA Population'!$A$1,MATCH(AU$10&amp;"_"&amp;$D33,'Stats NZ - TLA Population'!$D:$D,0)-1,AU$2-1)</f>
        <v>83310.924618451754</v>
      </c>
      <c r="AV33" s="52">
        <f t="shared" ca="1" si="32"/>
        <v>570.33764312141454</v>
      </c>
      <c r="AW33" s="46">
        <f t="shared" ca="1" si="33"/>
        <v>611.30528204490099</v>
      </c>
      <c r="AX33" s="50">
        <f t="shared" ca="1" si="10"/>
        <v>636.58376123788184</v>
      </c>
      <c r="AY33" s="52">
        <f ca="1">OFFSET('Stats NZ - TLA Population'!$A$1,MATCH(AY$10&amp;"_"&amp;$D33,'Stats NZ - TLA Population'!$D:$D,0)-1,AY$2-1)</f>
        <v>77159.99740731137</v>
      </c>
      <c r="AZ33" s="64">
        <f ca="1">OFFSET('Stats NZ - TLA Population'!$A$1,MATCH(AZ$10&amp;"_"&amp;$D33,'Stats NZ - TLA Population'!$D:$D,0)-1,AZ$2-1)</f>
        <v>80380.449148098851</v>
      </c>
      <c r="BA33" s="54">
        <f ca="1">OFFSET('Stats NZ - TLA Population'!$A$1,MATCH(BA$10&amp;"_"&amp;$D33,'Stats NZ - TLA Population'!$D:$D,0)-1,BA$2-1)</f>
        <v>84116.566904772757</v>
      </c>
      <c r="BB33" s="52">
        <f t="shared" ca="1" si="34"/>
        <v>570.4115785196891</v>
      </c>
      <c r="BC33" s="46">
        <f t="shared" ca="1" si="35"/>
        <v>617.02115370033721</v>
      </c>
      <c r="BD33" s="50">
        <f t="shared" ca="1" si="11"/>
        <v>645.70056160381716</v>
      </c>
      <c r="BE33" s="52">
        <f ca="1">OFFSET('Stats NZ - TLA Population'!$A$1,MATCH(BE$10&amp;"_"&amp;$D33,'Stats NZ - TLA Population'!$D:$D,0)-1,BE$2-1)</f>
        <v>77170.000000000058</v>
      </c>
      <c r="BF33" s="64">
        <f ca="1">OFFSET('Stats NZ - TLA Population'!$A$1,MATCH(BF$10&amp;"_"&amp;$D33,'Stats NZ - TLA Population'!$D:$D,0)-1,BF$2-1)</f>
        <v>80760</v>
      </c>
      <c r="BG33" s="54">
        <f ca="1">OFFSET('Stats NZ - TLA Population'!$A$1,MATCH(BG$10&amp;"_"&amp;$D33,'Stats NZ - TLA Population'!$D:$D,0)-1,BG$2-1)</f>
        <v>84930.000000000029</v>
      </c>
      <c r="BH33" s="52">
        <f t="shared" ca="1" si="36"/>
        <v>570.48552350253715</v>
      </c>
      <c r="BI33" s="46">
        <f t="shared" ca="1" si="37"/>
        <v>622.6673525990293</v>
      </c>
      <c r="BJ33" s="50">
        <f t="shared" ca="1" si="12"/>
        <v>654.81845290039087</v>
      </c>
      <c r="BK33" s="52">
        <f ca="1">OFFSET('Stats NZ - TLA Population'!$A$1,MATCH(BK$10&amp;"_"&amp;$D33,'Stats NZ - TLA Population'!$D:$D,0)-1,BK$2-1)</f>
        <v>77083.80767594486</v>
      </c>
      <c r="BL33" s="64">
        <f ca="1">OFFSET('Stats NZ - TLA Population'!$A$1,MATCH(BL$10&amp;"_"&amp;$D33,'Stats NZ - TLA Population'!$D:$D,0)-1,BL$2-1)</f>
        <v>81049.911077497818</v>
      </c>
      <c r="BM33" s="54">
        <f ca="1">OFFSET('Stats NZ - TLA Population'!$A$1,MATCH(BM$10&amp;"_"&amp;$D33,'Stats NZ - TLA Population'!$D:$D,0)-1,BM$2-1)</f>
        <v>85659.364631821663</v>
      </c>
      <c r="BN33" s="52">
        <f t="shared" ca="1" si="38"/>
        <v>569.84833971206774</v>
      </c>
      <c r="BO33" s="46">
        <f t="shared" ca="1" si="39"/>
        <v>627.34838242932142</v>
      </c>
      <c r="BP33" s="50">
        <f t="shared" ca="1" si="13"/>
        <v>663.02680813941436</v>
      </c>
      <c r="BQ33" s="52">
        <f ca="1">OFFSET('Stats NZ - TLA Population'!$A$1,MATCH(BQ$10&amp;"_"&amp;$D33,'Stats NZ - TLA Population'!$D:$D,0)-1,BQ$2-1)</f>
        <v>76997.711621382085</v>
      </c>
      <c r="BR33" s="64">
        <f ca="1">OFFSET('Stats NZ - TLA Population'!$A$1,MATCH(BR$10&amp;"_"&amp;$D33,'Stats NZ - TLA Population'!$D:$D,0)-1,BR$2-1)</f>
        <v>81340.862873579768</v>
      </c>
      <c r="BS33" s="54">
        <f ca="1">OFFSET('Stats NZ - TLA Population'!$A$1,MATCH(BS$10&amp;"_"&amp;$D33,'Stats NZ - TLA Population'!$D:$D,0)-1,BS$2-1)</f>
        <v>86394.992925083963</v>
      </c>
      <c r="BT33" s="52">
        <f t="shared" ca="1" si="40"/>
        <v>569.21186760167836</v>
      </c>
      <c r="BU33" s="46">
        <f t="shared" ca="1" si="41"/>
        <v>631.96889349140963</v>
      </c>
      <c r="BV33" s="50">
        <f t="shared" ca="1" si="14"/>
        <v>671.23640140038026</v>
      </c>
      <c r="BW33" s="52">
        <f ca="1">OFFSET('Stats NZ - TLA Population'!$A$1,MATCH(BW$10&amp;"_"&amp;$D33,'Stats NZ - TLA Population'!$D:$D,0)-1,BW$2-1)</f>
        <v>76911.71172878686</v>
      </c>
      <c r="BX33" s="64">
        <f ca="1">OFFSET('Stats NZ - TLA Population'!$A$1,MATCH(BX$10&amp;"_"&amp;$D33,'Stats NZ - TLA Population'!$D:$D,0)-1,BX$2-1)</f>
        <v>81632.859124202369</v>
      </c>
      <c r="BY33" s="54">
        <f ca="1">OFFSET('Stats NZ - TLA Population'!$A$1,MATCH(BY$10&amp;"_"&amp;$D33,'Stats NZ - TLA Population'!$D:$D,0)-1,BY$2-1)</f>
        <v>87136.938671063472</v>
      </c>
      <c r="BZ33" s="52">
        <f t="shared" ca="1" si="42"/>
        <v>568.5761063764827</v>
      </c>
      <c r="CA33" s="46">
        <f t="shared" ca="1" si="43"/>
        <v>636.52900910623282</v>
      </c>
      <c r="CB33" s="50">
        <f t="shared" ca="1" si="15"/>
        <v>679.4468529450096</v>
      </c>
      <c r="CC33" s="52">
        <f ca="1">OFFSET('Stats NZ - TLA Population'!$A$1,MATCH(CC$10&amp;"_"&amp;$D33,'Stats NZ - TLA Population'!$D:$D,0)-1,CC$2-1)</f>
        <v>76825.807890754426</v>
      </c>
      <c r="CD33" s="64">
        <f ca="1">OFFSET('Stats NZ - TLA Population'!$A$1,MATCH(CD$10&amp;"_"&amp;$D33,'Stats NZ - TLA Population'!$D:$D,0)-1,CD$2-1)</f>
        <v>81925.903578733385</v>
      </c>
      <c r="CE33" s="54">
        <f ca="1">OFFSET('Stats NZ - TLA Population'!$A$1,MATCH(CE$10&amp;"_"&amp;$D33,'Stats NZ - TLA Population'!$D:$D,0)-1,CE$2-1)</f>
        <v>87885.256122987252</v>
      </c>
      <c r="CF33" s="52">
        <f t="shared" ca="1" si="44"/>
        <v>567.94105524248232</v>
      </c>
      <c r="CG33" s="46">
        <f t="shared" ca="1" si="45"/>
        <v>641.02885635437679</v>
      </c>
      <c r="CH33" s="50">
        <f t="shared" ca="1" si="16"/>
        <v>687.6577829720045</v>
      </c>
      <c r="CI33" s="52">
        <f ca="1">OFFSET('Stats NZ - TLA Population'!$A$1,MATCH(CI$10&amp;"_"&amp;$D33,'Stats NZ - TLA Population'!$D:$D,0)-1,CI$2-1)</f>
        <v>76740.000000000015</v>
      </c>
      <c r="CJ33" s="64">
        <f ca="1">OFFSET('Stats NZ - TLA Population'!$A$1,MATCH(CJ$10&amp;"_"&amp;$D33,'Stats NZ - TLA Population'!$D:$D,0)-1,CJ$2-1)</f>
        <v>82220</v>
      </c>
      <c r="CK33" s="54">
        <f ca="1">OFFSET('Stats NZ - TLA Population'!$A$1,MATCH(CK$10&amp;"_"&amp;$D33,'Stats NZ - TLA Population'!$D:$D,0)-1,CK$2-1)</f>
        <v>88640.000000000044</v>
      </c>
      <c r="CL33" s="52">
        <f t="shared" ca="1" si="46"/>
        <v>567.30671340656579</v>
      </c>
      <c r="CM33" s="46">
        <f t="shared" ca="1" si="47"/>
        <v>645.46856604722177</v>
      </c>
      <c r="CN33" s="50">
        <f t="shared" ca="1" si="17"/>
        <v>695.86881165684451</v>
      </c>
      <c r="CO33" s="52">
        <f ca="1">OFFSET('Stats NZ - TLA Population'!$A$1,MATCH(CO$10&amp;"_"&amp;$D33,'Stats NZ - TLA Population'!$D:$D,0)-1,CO$2-1)</f>
        <v>76545.011624098333</v>
      </c>
      <c r="CP33" s="64">
        <f ca="1">OFFSET('Stats NZ - TLA Population'!$A$1,MATCH(CP$10&amp;"_"&amp;$D33,'Stats NZ - TLA Population'!$D:$D,0)-1,CP$2-1)</f>
        <v>82448.723902753889</v>
      </c>
      <c r="CQ33" s="54">
        <f ca="1">OFFSET('Stats NZ - TLA Population'!$A$1,MATCH(CQ$10&amp;"_"&amp;$D33,'Stats NZ - TLA Population'!$D:$D,0)-1,CQ$2-1)</f>
        <v>89338.891783242478</v>
      </c>
      <c r="CR33" s="52">
        <f t="shared" ca="1" si="48"/>
        <v>565.86524592304647</v>
      </c>
      <c r="CS33" s="46">
        <f t="shared" ca="1" si="49"/>
        <v>649.17517467256721</v>
      </c>
      <c r="CT33" s="50">
        <f t="shared" ca="1" si="18"/>
        <v>703.42617730318636</v>
      </c>
      <c r="CU33" s="52">
        <f ca="1">OFFSET('Stats NZ - TLA Population'!$A$1,MATCH(CU$10&amp;"_"&amp;$D33,'Stats NZ - TLA Population'!$D:$D,0)-1,CU$2-1)</f>
        <v>76350.518693423874</v>
      </c>
      <c r="CV33" s="64">
        <f ca="1">OFFSET('Stats NZ - TLA Population'!$A$1,MATCH(CV$10&amp;"_"&amp;$D33,'Stats NZ - TLA Population'!$D:$D,0)-1,CV$2-1)</f>
        <v>82678.084081641224</v>
      </c>
      <c r="CW33" s="54">
        <f ca="1">OFFSET('Stats NZ - TLA Population'!$A$1,MATCH(CW$10&amp;"_"&amp;$D33,'Stats NZ - TLA Population'!$D:$D,0)-1,CW$2-1)</f>
        <v>90043.294055256221</v>
      </c>
      <c r="CX33" s="52">
        <f t="shared" ca="1" si="50"/>
        <v>564.42744105880706</v>
      </c>
      <c r="CY33" s="46">
        <f t="shared" ca="1" si="51"/>
        <v>652.83170842096035</v>
      </c>
      <c r="CZ33" s="50">
        <f t="shared" ca="1" si="19"/>
        <v>710.98790136329103</v>
      </c>
    </row>
    <row r="34" spans="2:104" x14ac:dyDescent="0.25">
      <c r="B34" s="91">
        <v>2</v>
      </c>
      <c r="C34" s="45" t="s">
        <v>24</v>
      </c>
      <c r="D34" s="45" t="s">
        <v>97</v>
      </c>
      <c r="E34" s="48" t="s">
        <v>9</v>
      </c>
      <c r="F34" s="63">
        <f ca="1">SUMIF('NVED - 2019 - VKT 74 TLA-Region'!$B:$B,'Model - Absolute - 66 areas'!$D34,'NVED - 2019 - VKT 74 TLA-Region'!$J:$J)</f>
        <v>773.43388468819057</v>
      </c>
      <c r="G34" s="52">
        <f ca="1">OFFSET('Stats NZ - TLA Population'!$A$1,MATCH(G$10&amp;"_"&amp;$D34,'Stats NZ - TLA Population'!$D:$D,0)-1,G$2-1)</f>
        <v>92104.108512145511</v>
      </c>
      <c r="H34" s="64">
        <f ca="1">OFFSET('Stats NZ - TLA Population'!$A$1,MATCH(H$10&amp;"_"&amp;$D34,'Stats NZ - TLA Population'!$D:$D,0)-1,H$2-1)</f>
        <v>92585.241235718277</v>
      </c>
      <c r="I34" s="54">
        <f ca="1">OFFSET('Stats NZ - TLA Population'!$A$1,MATCH(I$10&amp;"_"&amp;$D34,'Stats NZ - TLA Population'!$D:$D,0)-1,I$2-1)</f>
        <v>93073.299969348838</v>
      </c>
      <c r="J34" s="50">
        <f t="shared" ca="1" si="20"/>
        <v>8353.7491976616366</v>
      </c>
      <c r="K34" s="52">
        <f ca="1">OFFSET('Stats NZ - TLA Population'!$A$1,MATCH(K$10&amp;"_"&amp;$D34,'Stats NZ - TLA Population'!$D:$D,0)-1,K$2-1)</f>
        <v>92844.115188979704</v>
      </c>
      <c r="L34" s="64">
        <f ca="1">OFFSET('Stats NZ - TLA Population'!$A$1,MATCH(L$10&amp;"_"&amp;$D34,'Stats NZ - TLA Population'!$D:$D,0)-1,L$2-1)</f>
        <v>93816.64544901115</v>
      </c>
      <c r="M34" s="54">
        <f ca="1">OFFSET('Stats NZ - TLA Population'!$A$1,MATCH(M$10&amp;"_"&amp;$D34,'Stats NZ - TLA Population'!$D:$D,0)-1,M$2-1)</f>
        <v>94808.352491894388</v>
      </c>
      <c r="N34" s="46">
        <f t="shared" ca="1" si="21"/>
        <v>748.92866137335602</v>
      </c>
      <c r="O34" s="52">
        <f ca="1">OFFSET('Stats NZ - TLA Population'!$A$1,MATCH(O$10&amp;"_"&amp;$D34,'Stats NZ - TLA Population'!$D:$D,0)-1,O$2-1)</f>
        <v>93590.067419064508</v>
      </c>
      <c r="P34" s="64">
        <f ca="1">OFFSET('Stats NZ - TLA Population'!$A$1,MATCH(P$10&amp;"_"&amp;$D34,'Stats NZ - TLA Population'!$D:$D,0)-1,P$2-1)</f>
        <v>95064.42761105996</v>
      </c>
      <c r="Q34" s="54">
        <f ca="1">OFFSET('Stats NZ - TLA Population'!$A$1,MATCH(Q$10&amp;"_"&amp;$D34,'Stats NZ - TLA Population'!$D:$D,0)-1,Q$2-1)</f>
        <v>96575.749491932234</v>
      </c>
      <c r="R34" s="171">
        <f t="shared" ca="1" si="22"/>
        <v>781.82795061110869</v>
      </c>
      <c r="S34" s="46">
        <f t="shared" ca="1" si="23"/>
        <v>767.03917007886503</v>
      </c>
      <c r="T34" s="50">
        <f t="shared" ca="1" si="5"/>
        <v>779.23345884026298</v>
      </c>
      <c r="U34" s="52">
        <f ca="1">OFFSET('Stats NZ - TLA Population'!$A$1,MATCH(U$10&amp;"_"&amp;$D34,'Stats NZ - TLA Population'!$D:$D,0)-1,U$2-1)</f>
        <v>94342.012971703312</v>
      </c>
      <c r="V34" s="64">
        <f ca="1">OFFSET('Stats NZ - TLA Population'!$A$1,MATCH(V$10&amp;"_"&amp;$D34,'Stats NZ - TLA Population'!$D:$D,0)-1,V$2-1)</f>
        <v>96328.805552210397</v>
      </c>
      <c r="W34" s="54">
        <f ca="1">OFFSET('Stats NZ - TLA Population'!$A$1,MATCH(W$10&amp;"_"&amp;$D34,'Stats NZ - TLA Population'!$D:$D,0)-1,W$2-1)</f>
        <v>98376.093928283852</v>
      </c>
      <c r="X34" s="52">
        <f t="shared" ca="1" si="24"/>
        <v>788.10951516815032</v>
      </c>
      <c r="Y34" s="46">
        <f t="shared" ca="1" si="25"/>
        <v>795.21609153119357</v>
      </c>
      <c r="Z34" s="50">
        <f t="shared" ca="1" si="6"/>
        <v>812.11692042993855</v>
      </c>
      <c r="AA34" s="52">
        <f ca="1">OFFSET('Stats NZ - TLA Population'!$A$1,MATCH(AA$10&amp;"_"&amp;$D34,'Stats NZ - TLA Population'!$D:$D,0)-1,AA$2-1)</f>
        <v>95100.000000000015</v>
      </c>
      <c r="AB34" s="64">
        <f ca="1">OFFSET('Stats NZ - TLA Population'!$A$1,MATCH(AB$10&amp;"_"&amp;$D34,'Stats NZ - TLA Population'!$D:$D,0)-1,AB$2-1)</f>
        <v>97609.999999999985</v>
      </c>
      <c r="AC34" s="54">
        <f ca="1">OFFSET('Stats NZ - TLA Population'!$A$1,MATCH(AC$10&amp;"_"&amp;$D34,'Stats NZ - TLA Population'!$D:$D,0)-1,AC$2-1)</f>
        <v>100209.99999999999</v>
      </c>
      <c r="AD34" s="52">
        <f t="shared" ca="1" si="26"/>
        <v>794.44154869762167</v>
      </c>
      <c r="AE34" s="46">
        <f t="shared" ca="1" si="27"/>
        <v>830.24810818804201</v>
      </c>
      <c r="AF34" s="50">
        <f t="shared" ca="1" si="7"/>
        <v>852.36310748410699</v>
      </c>
      <c r="AG34" s="52">
        <f ca="1">OFFSET('Stats NZ - TLA Population'!$A$1,MATCH(AG$10&amp;"_"&amp;$D34,'Stats NZ - TLA Population'!$D:$D,0)-1,AG$2-1)</f>
        <v>95441.538004487738</v>
      </c>
      <c r="AH34" s="64">
        <f ca="1">OFFSET('Stats NZ - TLA Population'!$A$1,MATCH(AH$10&amp;"_"&amp;$D34,'Stats NZ - TLA Population'!$D:$D,0)-1,AH$2-1)</f>
        <v>98399.136733148553</v>
      </c>
      <c r="AI34" s="54">
        <f ca="1">OFFSET('Stats NZ - TLA Population'!$A$1,MATCH(AI$10&amp;"_"&amp;$D34,'Stats NZ - TLA Population'!$D:$D,0)-1,AI$2-1)</f>
        <v>101494.63831069537</v>
      </c>
      <c r="AJ34" s="52">
        <f t="shared" ca="1" si="28"/>
        <v>797.29467152858206</v>
      </c>
      <c r="AK34" s="46">
        <f t="shared" ca="1" si="29"/>
        <v>841.34054836151563</v>
      </c>
      <c r="AL34" s="50">
        <f t="shared" ca="1" si="8"/>
        <v>867.80796546670877</v>
      </c>
      <c r="AM34" s="52">
        <f ca="1">OFFSET('Stats NZ - TLA Population'!$A$1,MATCH(AM$10&amp;"_"&amp;$D34,'Stats NZ - TLA Population'!$D:$D,0)-1,AM$2-1)</f>
        <v>95784.302593712695</v>
      </c>
      <c r="AN34" s="64">
        <f ca="1">OFFSET('Stats NZ - TLA Population'!$A$1,MATCH(AN$10&amp;"_"&amp;$D34,'Stats NZ - TLA Population'!$D:$D,0)-1,AN$2-1)</f>
        <v>99194.653312456358</v>
      </c>
      <c r="AO34" s="54">
        <f ca="1">OFFSET('Stats NZ - TLA Population'!$A$1,MATCH(AO$10&amp;"_"&amp;$D34,'Stats NZ - TLA Population'!$D:$D,0)-1,AO$2-1)</f>
        <v>102795.74499370197</v>
      </c>
      <c r="AP34" s="52">
        <f t="shared" ca="1" si="30"/>
        <v>800.15804094080681</v>
      </c>
      <c r="AQ34" s="46">
        <f t="shared" ca="1" si="31"/>
        <v>852.39937237144841</v>
      </c>
      <c r="AR34" s="50">
        <f t="shared" ca="1" si="9"/>
        <v>883.34426896055072</v>
      </c>
      <c r="AS34" s="52">
        <f ca="1">OFFSET('Stats NZ - TLA Population'!$A$1,MATCH(AS$10&amp;"_"&amp;$D34,'Stats NZ - TLA Population'!$D:$D,0)-1,AS$2-1)</f>
        <v>96128.298172777955</v>
      </c>
      <c r="AT34" s="64">
        <f ca="1">OFFSET('Stats NZ - TLA Population'!$A$1,MATCH(AT$10&amp;"_"&amp;$D34,'Stats NZ - TLA Population'!$D:$D,0)-1,AT$2-1)</f>
        <v>99996.601316357541</v>
      </c>
      <c r="AU34" s="54">
        <f ca="1">OFFSET('Stats NZ - TLA Population'!$A$1,MATCH(AU$10&amp;"_"&amp;$D34,'Stats NZ - TLA Population'!$D:$D,0)-1,AU$2-1)</f>
        <v>104113.53116469669</v>
      </c>
      <c r="AV34" s="52">
        <f t="shared" ca="1" si="32"/>
        <v>803.03169373342234</v>
      </c>
      <c r="AW34" s="46">
        <f t="shared" ca="1" si="33"/>
        <v>863.42405753710841</v>
      </c>
      <c r="AX34" s="50">
        <f t="shared" ca="1" si="10"/>
        <v>898.97182843586938</v>
      </c>
      <c r="AY34" s="52">
        <f ca="1">OFFSET('Stats NZ - TLA Population'!$A$1,MATCH(AY$10&amp;"_"&amp;$D34,'Stats NZ - TLA Population'!$D:$D,0)-1,AY$2-1)</f>
        <v>96473.529162606908</v>
      </c>
      <c r="AZ34" s="64">
        <f ca="1">OFFSET('Stats NZ - TLA Population'!$A$1,MATCH(AZ$10&amp;"_"&amp;$D34,'Stats NZ - TLA Population'!$D:$D,0)-1,AZ$2-1)</f>
        <v>100805.0327402767</v>
      </c>
      <c r="BA34" s="54">
        <f ca="1">OFFSET('Stats NZ - TLA Population'!$A$1,MATCH(BA$10&amp;"_"&amp;$D34,'Stats NZ - TLA Population'!$D:$D,0)-1,BA$2-1)</f>
        <v>105448.21064574599</v>
      </c>
      <c r="BB34" s="52">
        <f t="shared" ca="1" si="34"/>
        <v>805.91566683771396</v>
      </c>
      <c r="BC34" s="46">
        <f t="shared" ca="1" si="35"/>
        <v>874.41408422150619</v>
      </c>
      <c r="BD34" s="50">
        <f t="shared" ca="1" si="11"/>
        <v>914.69044786844006</v>
      </c>
      <c r="BE34" s="52">
        <f ca="1">OFFSET('Stats NZ - TLA Population'!$A$1,MATCH(BE$10&amp;"_"&amp;$D34,'Stats NZ - TLA Population'!$D:$D,0)-1,BE$2-1)</f>
        <v>96820.000000000015</v>
      </c>
      <c r="BF34" s="64">
        <f ca="1">OFFSET('Stats NZ - TLA Population'!$A$1,MATCH(BF$10&amp;"_"&amp;$D34,'Stats NZ - TLA Population'!$D:$D,0)-1,BF$2-1)</f>
        <v>101620.00000000004</v>
      </c>
      <c r="BG34" s="54">
        <f ca="1">OFFSET('Stats NZ - TLA Population'!$A$1,MATCH(BG$10&amp;"_"&amp;$D34,'Stats NZ - TLA Population'!$D:$D,0)-1,BG$2-1)</f>
        <v>106800.00000000006</v>
      </c>
      <c r="BH34" s="52">
        <f t="shared" ca="1" si="36"/>
        <v>808.80999731759982</v>
      </c>
      <c r="BI34" s="46">
        <f t="shared" ca="1" si="37"/>
        <v>885.36893587840643</v>
      </c>
      <c r="BJ34" s="50">
        <f t="shared" ca="1" si="12"/>
        <v>930.49992473739246</v>
      </c>
      <c r="BK34" s="52">
        <f ca="1">OFFSET('Stats NZ - TLA Population'!$A$1,MATCH(BK$10&amp;"_"&amp;$D34,'Stats NZ - TLA Population'!$D:$D,0)-1,BK$2-1)</f>
        <v>97050.896089720307</v>
      </c>
      <c r="BL34" s="64">
        <f ca="1">OFFSET('Stats NZ - TLA Population'!$A$1,MATCH(BL$10&amp;"_"&amp;$D34,'Stats NZ - TLA Population'!$D:$D,0)-1,BL$2-1)</f>
        <v>102322.22745841947</v>
      </c>
      <c r="BM34" s="54">
        <f ca="1">OFFSET('Stats NZ - TLA Population'!$A$1,MATCH(BM$10&amp;"_"&amp;$D34,'Stats NZ - TLA Population'!$D:$D,0)-1,BM$2-1)</f>
        <v>108017.90444276792</v>
      </c>
      <c r="BN34" s="52">
        <f t="shared" ca="1" si="38"/>
        <v>810.7388453418439</v>
      </c>
      <c r="BO34" s="46">
        <f t="shared" ca="1" si="39"/>
        <v>894.97628980995717</v>
      </c>
      <c r="BP34" s="50">
        <f t="shared" ca="1" si="13"/>
        <v>944.79435947111256</v>
      </c>
      <c r="BQ34" s="52">
        <f ca="1">OFFSET('Stats NZ - TLA Population'!$A$1,MATCH(BQ$10&amp;"_"&amp;$D34,'Stats NZ - TLA Population'!$D:$D,0)-1,BQ$2-1)</f>
        <v>97282.34281984804</v>
      </c>
      <c r="BR34" s="64">
        <f ca="1">OFFSET('Stats NZ - TLA Population'!$A$1,MATCH(BR$10&amp;"_"&amp;$D34,'Stats NZ - TLA Population'!$D:$D,0)-1,BR$2-1)</f>
        <v>103029.30753840317</v>
      </c>
      <c r="BS34" s="54">
        <f ca="1">OFFSET('Stats NZ - TLA Population'!$A$1,MATCH(BS$10&amp;"_"&amp;$D34,'Stats NZ - TLA Population'!$D:$D,0)-1,BS$2-1)</f>
        <v>109249.69738021481</v>
      </c>
      <c r="BT34" s="52">
        <f t="shared" ca="1" si="40"/>
        <v>812.67229327794985</v>
      </c>
      <c r="BU34" s="46">
        <f t="shared" ca="1" si="41"/>
        <v>904.55090456000903</v>
      </c>
      <c r="BV34" s="50">
        <f t="shared" ca="1" si="14"/>
        <v>959.16312502969754</v>
      </c>
      <c r="BW34" s="52">
        <f ca="1">OFFSET('Stats NZ - TLA Population'!$A$1,MATCH(BW$10&amp;"_"&amp;$D34,'Stats NZ - TLA Population'!$D:$D,0)-1,BW$2-1)</f>
        <v>97514.341503549076</v>
      </c>
      <c r="BX34" s="64">
        <f ca="1">OFFSET('Stats NZ - TLA Population'!$A$1,MATCH(BX$10&amp;"_"&amp;$D34,'Stats NZ - TLA Population'!$D:$D,0)-1,BX$2-1)</f>
        <v>103741.2737731543</v>
      </c>
      <c r="BY34" s="54">
        <f ca="1">OFFSET('Stats NZ - TLA Population'!$A$1,MATCH(BY$10&amp;"_"&amp;$D34,'Stats NZ - TLA Population'!$D:$D,0)-1,BY$2-1)</f>
        <v>110495.53719117375</v>
      </c>
      <c r="BZ34" s="52">
        <f t="shared" ca="1" si="42"/>
        <v>814.61035209577597</v>
      </c>
      <c r="CA34" s="46">
        <f t="shared" ca="1" si="43"/>
        <v>914.09234880182294</v>
      </c>
      <c r="CB34" s="50">
        <f t="shared" ca="1" si="15"/>
        <v>973.60598583026376</v>
      </c>
      <c r="CC34" s="52">
        <f ca="1">OFFSET('Stats NZ - TLA Population'!$A$1,MATCH(CC$10&amp;"_"&amp;$D34,'Stats NZ - TLA Population'!$D:$D,0)-1,CC$2-1)</f>
        <v>97746.893457120837</v>
      </c>
      <c r="CD34" s="64">
        <f ca="1">OFFSET('Stats NZ - TLA Population'!$A$1,MATCH(CD$10&amp;"_"&amp;$D34,'Stats NZ - TLA Population'!$D:$D,0)-1,CD$2-1)</f>
        <v>104458.15992760147</v>
      </c>
      <c r="CE34" s="54">
        <f ca="1">OFFSET('Stats NZ - TLA Population'!$A$1,MATCH(CE$10&amp;"_"&amp;$D34,'Stats NZ - TLA Population'!$D:$D,0)-1,CE$2-1)</f>
        <v>111755.58406056662</v>
      </c>
      <c r="CF34" s="52">
        <f t="shared" ca="1" si="44"/>
        <v>816.55303279134068</v>
      </c>
      <c r="CG34" s="46">
        <f t="shared" ca="1" si="45"/>
        <v>923.6001943533978</v>
      </c>
      <c r="CH34" s="50">
        <f t="shared" ca="1" si="16"/>
        <v>988.12270128016257</v>
      </c>
      <c r="CI34" s="52">
        <f ca="1">OFFSET('Stats NZ - TLA Population'!$A$1,MATCH(CI$10&amp;"_"&amp;$D34,'Stats NZ - TLA Population'!$D:$D,0)-1,CI$2-1)</f>
        <v>97979.999999999956</v>
      </c>
      <c r="CJ34" s="64">
        <f ca="1">OFFSET('Stats NZ - TLA Population'!$A$1,MATCH(CJ$10&amp;"_"&amp;$D34,'Stats NZ - TLA Population'!$D:$D,0)-1,CJ$2-1)</f>
        <v>105179.99999999994</v>
      </c>
      <c r="CK34" s="54">
        <f ca="1">OFFSET('Stats NZ - TLA Population'!$A$1,MATCH(CK$10&amp;"_"&amp;$D34,'Stats NZ - TLA Population'!$D:$D,0)-1,CK$2-1)</f>
        <v>113030.00000000003</v>
      </c>
      <c r="CL34" s="52">
        <f t="shared" ca="1" si="46"/>
        <v>818.5003463868868</v>
      </c>
      <c r="CM34" s="46">
        <f t="shared" ca="1" si="47"/>
        <v>933.07401621773977</v>
      </c>
      <c r="CN34" s="50">
        <f t="shared" ca="1" si="17"/>
        <v>1002.7130257947442</v>
      </c>
      <c r="CO34" s="52">
        <f ca="1">OFFSET('Stats NZ - TLA Population'!$A$1,MATCH(CO$10&amp;"_"&amp;$D34,'Stats NZ - TLA Population'!$D:$D,0)-1,CO$2-1)</f>
        <v>98101.697312867342</v>
      </c>
      <c r="CP34" s="64">
        <f ca="1">OFFSET('Stats NZ - TLA Population'!$A$1,MATCH(CP$10&amp;"_"&amp;$D34,'Stats NZ - TLA Population'!$D:$D,0)-1,CP$2-1)</f>
        <v>105794.77126392085</v>
      </c>
      <c r="CQ34" s="54">
        <f ca="1">OFFSET('Stats NZ - TLA Population'!$A$1,MATCH(CQ$10&amp;"_"&amp;$D34,'Stats NZ - TLA Population'!$D:$D,0)-1,CQ$2-1)</f>
        <v>114212.97728703871</v>
      </c>
      <c r="CR34" s="52">
        <f t="shared" ca="1" si="48"/>
        <v>819.51697521661026</v>
      </c>
      <c r="CS34" s="46">
        <f t="shared" ca="1" si="49"/>
        <v>941.2987315701256</v>
      </c>
      <c r="CT34" s="50">
        <f t="shared" ca="1" si="18"/>
        <v>1016.1989043951996</v>
      </c>
      <c r="CU34" s="52">
        <f ca="1">OFFSET('Stats NZ - TLA Population'!$A$1,MATCH(CU$10&amp;"_"&amp;$D34,'Stats NZ - TLA Population'!$D:$D,0)-1,CU$2-1)</f>
        <v>98223.545781439505</v>
      </c>
      <c r="CV34" s="64">
        <f ca="1">OFFSET('Stats NZ - TLA Population'!$A$1,MATCH(CV$10&amp;"_"&amp;$D34,'Stats NZ - TLA Population'!$D:$D,0)-1,CV$2-1)</f>
        <v>106413.13583176777</v>
      </c>
      <c r="CW34" s="54">
        <f ca="1">OFFSET('Stats NZ - TLA Population'!$A$1,MATCH(CW$10&amp;"_"&amp;$D34,'Stats NZ - TLA Population'!$D:$D,0)-1,CW$2-1)</f>
        <v>115408.33566990728</v>
      </c>
      <c r="CX34" s="52">
        <f t="shared" ca="1" si="50"/>
        <v>820.5348667631813</v>
      </c>
      <c r="CY34" s="46">
        <f t="shared" ca="1" si="51"/>
        <v>949.49215722028816</v>
      </c>
      <c r="CZ34" s="50">
        <f t="shared" ca="1" si="19"/>
        <v>1029.753598932195</v>
      </c>
    </row>
    <row r="35" spans="2:104" x14ac:dyDescent="0.25">
      <c r="B35" s="93"/>
      <c r="C35" s="66" t="s">
        <v>4</v>
      </c>
      <c r="D35" s="66" t="s">
        <v>78</v>
      </c>
      <c r="E35" s="67" t="s">
        <v>4</v>
      </c>
      <c r="F35" s="68">
        <f ca="1">SUMIF('NVED - 2019 - VKT 74 TLA-Region'!$B:$B,'Model - Absolute - 66 areas'!$D35,'NVED - 2019 - VKT 74 TLA-Region'!$J:$J)</f>
        <v>355</v>
      </c>
      <c r="G35" s="81">
        <f ca="1">OFFSET('Stats NZ - TLA Population'!$A$1,MATCH(G$10&amp;"_"&amp;$D35,'Stats NZ - TLA Population'!$D:$D,0)-1,G$2-1)</f>
        <v>49726.435682742362</v>
      </c>
      <c r="H35" s="69">
        <f ca="1">OFFSET('Stats NZ - TLA Population'!$A$1,MATCH(H$10&amp;"_"&amp;$D35,'Stats NZ - TLA Population'!$D:$D,0)-1,H$2-1)</f>
        <v>49987.470963733518</v>
      </c>
      <c r="I35" s="72">
        <f ca="1">OFFSET('Stats NZ - TLA Population'!$A$1,MATCH(I$10&amp;"_"&amp;$D35,'Stats NZ - TLA Population'!$D:$D,0)-1,I$2-1)</f>
        <v>50252.605593307715</v>
      </c>
      <c r="J35" s="70">
        <f t="shared" ca="1" si="20"/>
        <v>7101.7795690755502</v>
      </c>
      <c r="K35" s="81">
        <f ca="1">OFFSET('Stats NZ - TLA Population'!$A$1,MATCH(K$10&amp;"_"&amp;$D35,'Stats NZ - TLA Population'!$D:$D,0)-1,K$2-1)</f>
        <v>49923.650428223547</v>
      </c>
      <c r="L35" s="69">
        <f ca="1">OFFSET('Stats NZ - TLA Population'!$A$1,MATCH(L$10&amp;"_"&amp;$D35,'Stats NZ - TLA Population'!$D:$D,0)-1,L$2-1)</f>
        <v>50449.1672390491</v>
      </c>
      <c r="M35" s="72">
        <f ca="1">OFFSET('Stats NZ - TLA Population'!$A$1,MATCH(M$10&amp;"_"&amp;$D35,'Stats NZ - TLA Population'!$D:$D,0)-1,M$2-1)</f>
        <v>50985.75346086295</v>
      </c>
      <c r="N35" s="71">
        <f t="shared" ca="1" si="21"/>
        <v>342.37363102795319</v>
      </c>
      <c r="O35" s="81">
        <f ca="1">OFFSET('Stats NZ - TLA Population'!$A$1,MATCH(O$10&amp;"_"&amp;$D35,'Stats NZ - TLA Population'!$D:$D,0)-1,O$2-1)</f>
        <v>50121.647326201724</v>
      </c>
      <c r="P35" s="69">
        <f ca="1">OFFSET('Stats NZ - TLA Population'!$A$1,MATCH(P$10&amp;"_"&amp;$D35,'Stats NZ - TLA Population'!$D:$D,0)-1,P$2-1)</f>
        <v>50915.127851938283</v>
      </c>
      <c r="Q35" s="72">
        <f ca="1">OFFSET('Stats NZ - TLA Population'!$A$1,MATCH(Q$10&amp;"_"&amp;$D35,'Stats NZ - TLA Population'!$D:$D,0)-1,Q$2-1)</f>
        <v>51729.59740654895</v>
      </c>
      <c r="R35" s="172">
        <f t="shared" ca="1" si="22"/>
        <v>355.95289094962959</v>
      </c>
      <c r="S35" s="71">
        <f t="shared" ca="1" si="23"/>
        <v>349.24652955309989</v>
      </c>
      <c r="T35" s="70">
        <f t="shared" ca="1" si="5"/>
        <v>354.83329084341062</v>
      </c>
      <c r="U35" s="81">
        <f ca="1">OFFSET('Stats NZ - TLA Population'!$A$1,MATCH(U$10&amp;"_"&amp;$D35,'Stats NZ - TLA Population'!$D:$D,0)-1,U$2-1)</f>
        <v>50320.429478688988</v>
      </c>
      <c r="V35" s="69">
        <f ca="1">OFFSET('Stats NZ - TLA Population'!$A$1,MATCH(V$10&amp;"_"&amp;$D35,'Stats NZ - TLA Population'!$D:$D,0)-1,V$2-1)</f>
        <v>51385.392188846046</v>
      </c>
      <c r="W35" s="72">
        <f ca="1">OFFSET('Stats NZ - TLA Population'!$A$1,MATCH(W$10&amp;"_"&amp;$D35,'Stats NZ - TLA Population'!$D:$D,0)-1,W$2-1)</f>
        <v>52484.293478132415</v>
      </c>
      <c r="X35" s="81">
        <f t="shared" ca="1" si="24"/>
        <v>357.3645979788605</v>
      </c>
      <c r="Y35" s="71">
        <f t="shared" ca="1" si="25"/>
        <v>360.62382520698264</v>
      </c>
      <c r="Z35" s="70">
        <f t="shared" ca="1" si="6"/>
        <v>368.33593889506994</v>
      </c>
      <c r="AA35" s="81">
        <f ca="1">OFFSET('Stats NZ - TLA Population'!$A$1,MATCH(AA$10&amp;"_"&amp;$D35,'Stats NZ - TLA Population'!$D:$D,0)-1,AA$2-1)</f>
        <v>50520.000000000007</v>
      </c>
      <c r="AB35" s="69">
        <f ca="1">OFFSET('Stats NZ - TLA Population'!$A$1,MATCH(AB$10&amp;"_"&amp;$D35,'Stats NZ - TLA Population'!$D:$D,0)-1,AB$2-1)</f>
        <v>51860.000000000029</v>
      </c>
      <c r="AC35" s="72">
        <f ca="1">OFFSET('Stats NZ - TLA Population'!$A$1,MATCH(AC$10&amp;"_"&amp;$D35,'Stats NZ - TLA Population'!$D:$D,0)-1,AC$2-1)</f>
        <v>53250.000000000015</v>
      </c>
      <c r="AD35" s="81">
        <f t="shared" ca="1" si="26"/>
        <v>358.78190382969683</v>
      </c>
      <c r="AE35" s="71">
        <f t="shared" ca="1" si="27"/>
        <v>375.00050286695785</v>
      </c>
      <c r="AF35" s="70">
        <f t="shared" ca="1" si="7"/>
        <v>385.05161545826257</v>
      </c>
      <c r="AG35" s="81">
        <f ca="1">OFFSET('Stats NZ - TLA Population'!$A$1,MATCH(AG$10&amp;"_"&amp;$D35,'Stats NZ - TLA Population'!$D:$D,0)-1,AG$2-1)</f>
        <v>50485.954143330229</v>
      </c>
      <c r="AH35" s="69">
        <f ca="1">OFFSET('Stats NZ - TLA Population'!$A$1,MATCH(AH$10&amp;"_"&amp;$D35,'Stats NZ - TLA Population'!$D:$D,0)-1,AH$2-1)</f>
        <v>52101.735856177511</v>
      </c>
      <c r="AI35" s="72">
        <f ca="1">OFFSET('Stats NZ - TLA Population'!$A$1,MATCH(AI$10&amp;"_"&amp;$D35,'Stats NZ - TLA Population'!$D:$D,0)-1,AI$2-1)</f>
        <v>53763.981621152707</v>
      </c>
      <c r="AJ35" s="81">
        <f t="shared" ca="1" si="28"/>
        <v>358.54011766038775</v>
      </c>
      <c r="AK35" s="71">
        <f t="shared" ca="1" si="29"/>
        <v>378.72020915633141</v>
      </c>
      <c r="AL35" s="70">
        <f t="shared" ca="1" si="8"/>
        <v>390.80284044367255</v>
      </c>
      <c r="AM35" s="81">
        <f ca="1">OFFSET('Stats NZ - TLA Population'!$A$1,MATCH(AM$10&amp;"_"&amp;$D35,'Stats NZ - TLA Population'!$D:$D,0)-1,AM$2-1)</f>
        <v>50451.931230452145</v>
      </c>
      <c r="AN35" s="69">
        <f ca="1">OFFSET('Stats NZ - TLA Population'!$A$1,MATCH(AN$10&amp;"_"&amp;$D35,'Stats NZ - TLA Population'!$D:$D,0)-1,AN$2-1)</f>
        <v>52344.598519608422</v>
      </c>
      <c r="AO35" s="72">
        <f ca="1">OFFSET('Stats NZ - TLA Population'!$A$1,MATCH(AO$10&amp;"_"&amp;$D35,'Stats NZ - TLA Population'!$D:$D,0)-1,AO$2-1)</f>
        <v>54282.924314735137</v>
      </c>
      <c r="AP35" s="81">
        <f t="shared" ca="1" si="30"/>
        <v>358.29849443282973</v>
      </c>
      <c r="AQ35" s="71">
        <f t="shared" ca="1" si="31"/>
        <v>382.3952476343382</v>
      </c>
      <c r="AR35" s="70">
        <f t="shared" ca="1" si="9"/>
        <v>396.55538245982262</v>
      </c>
      <c r="AS35" s="81">
        <f ca="1">OFFSET('Stats NZ - TLA Population'!$A$1,MATCH(AS$10&amp;"_"&amp;$D35,'Stats NZ - TLA Population'!$D:$D,0)-1,AS$2-1)</f>
        <v>50417.931245903746</v>
      </c>
      <c r="AT35" s="69">
        <f ca="1">OFFSET('Stats NZ - TLA Population'!$A$1,MATCH(AT$10&amp;"_"&amp;$D35,'Stats NZ - TLA Population'!$D:$D,0)-1,AT$2-1)</f>
        <v>52588.593242697607</v>
      </c>
      <c r="AU35" s="72">
        <f ca="1">OFFSET('Stats NZ - TLA Population'!$A$1,MATCH(AU$10&amp;"_"&amp;$D35,'Stats NZ - TLA Population'!$D:$D,0)-1,AU$2-1)</f>
        <v>54806.875966194246</v>
      </c>
      <c r="AV35" s="81">
        <f t="shared" ca="1" si="32"/>
        <v>358.05703403721503</v>
      </c>
      <c r="AW35" s="71">
        <f t="shared" ca="1" si="33"/>
        <v>386.02569630155301</v>
      </c>
      <c r="AX35" s="70">
        <f t="shared" ca="1" si="10"/>
        <v>402.30896383410675</v>
      </c>
      <c r="AY35" s="81">
        <f ca="1">OFFSET('Stats NZ - TLA Population'!$A$1,MATCH(AY$10&amp;"_"&amp;$D35,'Stats NZ - TLA Population'!$D:$D,0)-1,AY$2-1)</f>
        <v>50383.954174233426</v>
      </c>
      <c r="AZ35" s="69">
        <f ca="1">OFFSET('Stats NZ - TLA Population'!$A$1,MATCH(AZ$10&amp;"_"&amp;$D35,'Stats NZ - TLA Population'!$D:$D,0)-1,AZ$2-1)</f>
        <v>52833.725302333049</v>
      </c>
      <c r="BA35" s="72">
        <f ca="1">OFFSET('Stats NZ - TLA Population'!$A$1,MATCH(BA$10&amp;"_"&amp;$D35,'Stats NZ - TLA Population'!$D:$D,0)-1,BA$2-1)</f>
        <v>55335.884923178652</v>
      </c>
      <c r="BB35" s="81">
        <f t="shared" ca="1" si="34"/>
        <v>357.81573636380972</v>
      </c>
      <c r="BC35" s="71">
        <f t="shared" ca="1" si="35"/>
        <v>389.61163591327954</v>
      </c>
      <c r="BD35" s="70">
        <f t="shared" ca="1" si="11"/>
        <v>408.06330665228688</v>
      </c>
      <c r="BE35" s="81">
        <f ca="1">OFFSET('Stats NZ - TLA Population'!$A$1,MATCH(BE$10&amp;"_"&amp;$D35,'Stats NZ - TLA Population'!$D:$D,0)-1,BE$2-1)</f>
        <v>50350.000000000007</v>
      </c>
      <c r="BF35" s="69">
        <f ca="1">OFFSET('Stats NZ - TLA Population'!$A$1,MATCH(BF$10&amp;"_"&amp;$D35,'Stats NZ - TLA Population'!$D:$D,0)-1,BF$2-1)</f>
        <v>53079.999999999971</v>
      </c>
      <c r="BG35" s="72">
        <f ca="1">OFFSET('Stats NZ - TLA Population'!$A$1,MATCH(BG$10&amp;"_"&amp;$D35,'Stats NZ - TLA Population'!$D:$D,0)-1,BG$2-1)</f>
        <v>55869.999999999971</v>
      </c>
      <c r="BH35" s="81">
        <f t="shared" ca="1" si="36"/>
        <v>357.57460130295402</v>
      </c>
      <c r="BI35" s="71">
        <f t="shared" ca="1" si="37"/>
        <v>393.15314995950752</v>
      </c>
      <c r="BJ35" s="70">
        <f t="shared" ca="1" si="12"/>
        <v>413.81813278518626</v>
      </c>
      <c r="BK35" s="81">
        <f ca="1">OFFSET('Stats NZ - TLA Population'!$A$1,MATCH(BK$10&amp;"_"&amp;$D35,'Stats NZ - TLA Population'!$D:$D,0)-1,BK$2-1)</f>
        <v>50243.550844436009</v>
      </c>
      <c r="BL35" s="69">
        <f ca="1">OFFSET('Stats NZ - TLA Population'!$A$1,MATCH(BL$10&amp;"_"&amp;$D35,'Stats NZ - TLA Population'!$D:$D,0)-1,BL$2-1)</f>
        <v>53262.737447845102</v>
      </c>
      <c r="BM35" s="72">
        <f ca="1">OFFSET('Stats NZ - TLA Population'!$A$1,MATCH(BM$10&amp;"_"&amp;$D35,'Stats NZ - TLA Population'!$D:$D,0)-1,BM$2-1)</f>
        <v>56357.420771397694</v>
      </c>
      <c r="BN35" s="81">
        <f t="shared" ca="1" si="38"/>
        <v>356.81862286482425</v>
      </c>
      <c r="BO35" s="71">
        <f t="shared" ca="1" si="39"/>
        <v>396.050698187617</v>
      </c>
      <c r="BP35" s="70">
        <f t="shared" ca="1" si="13"/>
        <v>419.06212324181627</v>
      </c>
      <c r="BQ35" s="81">
        <f ca="1">OFFSET('Stats NZ - TLA Population'!$A$1,MATCH(BQ$10&amp;"_"&amp;$D35,'Stats NZ - TLA Population'!$D:$D,0)-1,BQ$2-1)</f>
        <v>50137.32674195485</v>
      </c>
      <c r="BR35" s="69">
        <f ca="1">OFFSET('Stats NZ - TLA Population'!$A$1,MATCH(BR$10&amp;"_"&amp;$D35,'Stats NZ - TLA Population'!$D:$D,0)-1,BR$2-1)</f>
        <v>53446.10400222458</v>
      </c>
      <c r="BS35" s="72">
        <f ca="1">OFFSET('Stats NZ - TLA Population'!$A$1,MATCH(BS$10&amp;"_"&amp;$D35,'Stats NZ - TLA Population'!$D:$D,0)-1,BS$2-1)</f>
        <v>56849.093896623745</v>
      </c>
      <c r="BT35" s="81">
        <f t="shared" ca="1" si="40"/>
        <v>356.06424270408019</v>
      </c>
      <c r="BU35" s="71">
        <f t="shared" ca="1" si="41"/>
        <v>398.90918808204805</v>
      </c>
      <c r="BV35" s="70">
        <f t="shared" ca="1" si="14"/>
        <v>424.30830671134396</v>
      </c>
      <c r="BW35" s="81">
        <f ca="1">OFFSET('Stats NZ - TLA Population'!$A$1,MATCH(BW$10&amp;"_"&amp;$D35,'Stats NZ - TLA Population'!$D:$D,0)-1,BW$2-1)</f>
        <v>50031.327216752921</v>
      </c>
      <c r="BX35" s="69">
        <f ca="1">OFFSET('Stats NZ - TLA Population'!$A$1,MATCH(BX$10&amp;"_"&amp;$D35,'Stats NZ - TLA Population'!$D:$D,0)-1,BX$2-1)</f>
        <v>53630.10182895085</v>
      </c>
      <c r="BY35" s="72">
        <f ca="1">OFFSET('Stats NZ - TLA Population'!$A$1,MATCH(BY$10&amp;"_"&amp;$D35,'Stats NZ - TLA Population'!$D:$D,0)-1,BY$2-1)</f>
        <v>57345.056474041907</v>
      </c>
      <c r="BZ35" s="81">
        <f t="shared" ca="1" si="42"/>
        <v>355.3114574416694</v>
      </c>
      <c r="CA35" s="71">
        <f t="shared" ca="1" si="43"/>
        <v>401.72871446104324</v>
      </c>
      <c r="CB35" s="70">
        <f t="shared" ca="1" si="15"/>
        <v>429.55644372050682</v>
      </c>
      <c r="CC35" s="81">
        <f ca="1">OFFSET('Stats NZ - TLA Population'!$A$1,MATCH(CC$10&amp;"_"&amp;$D35,'Stats NZ - TLA Population'!$D:$D,0)-1,CC$2-1)</f>
        <v>49925.551794032588</v>
      </c>
      <c r="CD35" s="69">
        <f ca="1">OFFSET('Stats NZ - TLA Population'!$A$1,MATCH(CD$10&amp;"_"&amp;$D35,'Stats NZ - TLA Population'!$D:$D,0)-1,CD$2-1)</f>
        <v>53814.733101292499</v>
      </c>
      <c r="CE35" s="72">
        <f ca="1">OFFSET('Stats NZ - TLA Population'!$A$1,MATCH(CE$10&amp;"_"&amp;$D35,'Stats NZ - TLA Population'!$D:$D,0)-1,CE$2-1)</f>
        <v>57845.345925669295</v>
      </c>
      <c r="CF35" s="81">
        <f t="shared" ca="1" si="44"/>
        <v>354.56026370568384</v>
      </c>
      <c r="CG35" s="71">
        <f t="shared" ca="1" si="45"/>
        <v>404.50937446470482</v>
      </c>
      <c r="CH35" s="70">
        <f t="shared" ca="1" si="16"/>
        <v>434.80629462649819</v>
      </c>
      <c r="CI35" s="81">
        <f ca="1">OFFSET('Stats NZ - TLA Population'!$A$1,MATCH(CI$10&amp;"_"&amp;$D35,'Stats NZ - TLA Population'!$D:$D,0)-1,CI$2-1)</f>
        <v>49820</v>
      </c>
      <c r="CJ35" s="69">
        <f ca="1">OFFSET('Stats NZ - TLA Population'!$A$1,MATCH(CJ$10&amp;"_"&amp;$D35,'Stats NZ - TLA Population'!$D:$D,0)-1,CJ$2-1)</f>
        <v>54000.000000000029</v>
      </c>
      <c r="CK35" s="72">
        <f ca="1">OFFSET('Stats NZ - TLA Population'!$A$1,MATCH(CK$10&amp;"_"&amp;$D35,'Stats NZ - TLA Population'!$D:$D,0)-1,CK$2-1)</f>
        <v>58350</v>
      </c>
      <c r="CL35" s="81">
        <f t="shared" ca="1" si="46"/>
        <v>353.81065813134393</v>
      </c>
      <c r="CM35" s="71">
        <f t="shared" ca="1" si="47"/>
        <v>407.25126753507118</v>
      </c>
      <c r="CN35" s="70">
        <f t="shared" ca="1" si="17"/>
        <v>440.05761964206278</v>
      </c>
      <c r="CO35" s="81">
        <f ca="1">OFFSET('Stats NZ - TLA Population'!$A$1,MATCH(CO$10&amp;"_"&amp;$D35,'Stats NZ - TLA Population'!$D:$D,0)-1,CO$2-1)</f>
        <v>49648.827803100474</v>
      </c>
      <c r="CP35" s="69">
        <f ca="1">OFFSET('Stats NZ - TLA Population'!$A$1,MATCH(CP$10&amp;"_"&amp;$D35,'Stats NZ - TLA Population'!$D:$D,0)-1,CP$2-1)</f>
        <v>54123.434410355745</v>
      </c>
      <c r="CQ35" s="72">
        <f ca="1">OFFSET('Stats NZ - TLA Population'!$A$1,MATCH(CQ$10&amp;"_"&amp;$D35,'Stats NZ - TLA Population'!$D:$D,0)-1,CQ$2-1)</f>
        <v>58806.791819993603</v>
      </c>
      <c r="CR35" s="81">
        <f t="shared" ca="1" si="48"/>
        <v>352.59503092060908</v>
      </c>
      <c r="CS35" s="71">
        <f t="shared" ca="1" si="49"/>
        <v>409.38730608414062</v>
      </c>
      <c r="CT35" s="70">
        <f t="shared" ca="1" si="18"/>
        <v>444.81201802729089</v>
      </c>
      <c r="CU35" s="81">
        <f ca="1">OFFSET('Stats NZ - TLA Population'!$A$1,MATCH(CU$10&amp;"_"&amp;$D35,'Stats NZ - TLA Population'!$D:$D,0)-1,CU$2-1)</f>
        <v>49478.243721837069</v>
      </c>
      <c r="CV35" s="69">
        <f ca="1">OFFSET('Stats NZ - TLA Population'!$A$1,MATCH(CV$10&amp;"_"&amp;$D35,'Stats NZ - TLA Population'!$D:$D,0)-1,CV$2-1)</f>
        <v>54247.150969853334</v>
      </c>
      <c r="CW35" s="72">
        <f ca="1">OFFSET('Stats NZ - TLA Population'!$A$1,MATCH(CW$10&amp;"_"&amp;$D35,'Stats NZ - TLA Population'!$D:$D,0)-1,CW$2-1)</f>
        <v>59267.159625708089</v>
      </c>
      <c r="CX35" s="81">
        <f t="shared" ca="1" si="50"/>
        <v>351.38358037748316</v>
      </c>
      <c r="CY35" s="71">
        <f t="shared" ca="1" si="51"/>
        <v>411.48956884402935</v>
      </c>
      <c r="CZ35" s="70">
        <f t="shared" ca="1" si="19"/>
        <v>449.56864139364444</v>
      </c>
    </row>
    <row r="36" spans="2:104" x14ac:dyDescent="0.25">
      <c r="B36" s="93"/>
      <c r="C36" s="66" t="s">
        <v>7</v>
      </c>
      <c r="D36" s="66" t="s">
        <v>106</v>
      </c>
      <c r="E36" s="67" t="s">
        <v>7</v>
      </c>
      <c r="F36" s="68">
        <f ca="1">SUMIF('NVED - 2019 - VKT 74 TLA-Region'!$B:$B,'Model - Absolute - 66 areas'!$D36,'NVED - 2019 - VKT 74 TLA-Region'!$J:$J)</f>
        <v>512.17682012816192</v>
      </c>
      <c r="G36" s="81">
        <f ca="1">OFFSET('Stats NZ - TLA Population'!$A$1,MATCH(G$10&amp;"_"&amp;$D36,'Stats NZ - TLA Population'!$D:$D,0)-1,G$2-1)</f>
        <v>48932.473830143761</v>
      </c>
      <c r="H36" s="69">
        <f ca="1">OFFSET('Stats NZ - TLA Population'!$A$1,MATCH(H$10&amp;"_"&amp;$D36,'Stats NZ - TLA Population'!$D:$D,0)-1,H$2-1)</f>
        <v>49178.054804224557</v>
      </c>
      <c r="I36" s="72">
        <f ca="1">OFFSET('Stats NZ - TLA Population'!$A$1,MATCH(I$10&amp;"_"&amp;$D36,'Stats NZ - TLA Population'!$D:$D,0)-1,I$2-1)</f>
        <v>49433.955681086554</v>
      </c>
      <c r="J36" s="70">
        <f t="shared" ca="1" si="20"/>
        <v>10414.743368096053</v>
      </c>
      <c r="K36" s="81">
        <f ca="1">OFFSET('Stats NZ - TLA Population'!$A$1,MATCH(K$10&amp;"_"&amp;$D36,'Stats NZ - TLA Population'!$D:$D,0)-1,K$2-1)</f>
        <v>49125.707737745259</v>
      </c>
      <c r="L36" s="69">
        <f ca="1">OFFSET('Stats NZ - TLA Population'!$A$1,MATCH(L$10&amp;"_"&amp;$D36,'Stats NZ - TLA Population'!$D:$D,0)-1,L$2-1)</f>
        <v>49620.046662439767</v>
      </c>
      <c r="M36" s="72">
        <f ca="1">OFFSET('Stats NZ - TLA Population'!$A$1,MATCH(M$10&amp;"_"&amp;$D36,'Stats NZ - TLA Population'!$D:$D,0)-1,M$2-1)</f>
        <v>50137.79183995958</v>
      </c>
      <c r="N36" s="71">
        <f t="shared" ca="1" si="21"/>
        <v>493.83840357452635</v>
      </c>
      <c r="O36" s="81">
        <f ca="1">OFFSET('Stats NZ - TLA Population'!$A$1,MATCH(O$10&amp;"_"&amp;$D36,'Stats NZ - TLA Population'!$D:$D,0)-1,O$2-1)</f>
        <v>49319.704724343675</v>
      </c>
      <c r="P36" s="69">
        <f ca="1">OFFSET('Stats NZ - TLA Population'!$A$1,MATCH(P$10&amp;"_"&amp;$D36,'Stats NZ - TLA Population'!$D:$D,0)-1,P$2-1)</f>
        <v>50066.010959245854</v>
      </c>
      <c r="Q36" s="72">
        <f ca="1">OFFSET('Stats NZ - TLA Population'!$A$1,MATCH(Q$10&amp;"_"&amp;$D36,'Stats NZ - TLA Population'!$D:$D,0)-1,Q$2-1)</f>
        <v>50851.649153961938</v>
      </c>
      <c r="R36" s="172">
        <f t="shared" ca="1" si="22"/>
        <v>513.65206769431393</v>
      </c>
      <c r="S36" s="71">
        <f t="shared" ca="1" si="23"/>
        <v>503.62773093152259</v>
      </c>
      <c r="T36" s="70">
        <f t="shared" ca="1" si="5"/>
        <v>511.5306809320744</v>
      </c>
      <c r="U36" s="81">
        <f ca="1">OFFSET('Stats NZ - TLA Population'!$A$1,MATCH(U$10&amp;"_"&amp;$D36,'Stats NZ - TLA Population'!$D:$D,0)-1,U$2-1)</f>
        <v>49514.46780333123</v>
      </c>
      <c r="V36" s="69">
        <f ca="1">OFFSET('Stats NZ - TLA Population'!$A$1,MATCH(V$10&amp;"_"&amp;$D36,'Stats NZ - TLA Population'!$D:$D,0)-1,V$2-1)</f>
        <v>50515.983397265081</v>
      </c>
      <c r="W36" s="72">
        <f ca="1">OFFSET('Stats NZ - TLA Population'!$A$1,MATCH(W$10&amp;"_"&amp;$D36,'Stats NZ - TLA Population'!$D:$D,0)-1,W$2-1)</f>
        <v>51575.670303387713</v>
      </c>
      <c r="X36" s="81">
        <f t="shared" ca="1" si="24"/>
        <v>515.68047517954949</v>
      </c>
      <c r="Y36" s="71">
        <f t="shared" ca="1" si="25"/>
        <v>519.906128384672</v>
      </c>
      <c r="Z36" s="70">
        <f t="shared" ca="1" si="6"/>
        <v>530.81233429438362</v>
      </c>
      <c r="AA36" s="81">
        <f ca="1">OFFSET('Stats NZ - TLA Population'!$A$1,MATCH(AA$10&amp;"_"&amp;$D36,'Stats NZ - TLA Population'!$D:$D,0)-1,AA$2-1)</f>
        <v>49710.000000000015</v>
      </c>
      <c r="AB36" s="69">
        <f ca="1">OFFSET('Stats NZ - TLA Population'!$A$1,MATCH(AB$10&amp;"_"&amp;$D36,'Stats NZ - TLA Population'!$D:$D,0)-1,AB$2-1)</f>
        <v>50970</v>
      </c>
      <c r="AC36" s="72">
        <f ca="1">OFFSET('Stats NZ - TLA Population'!$A$1,MATCH(AC$10&amp;"_"&amp;$D36,'Stats NZ - TLA Population'!$D:$D,0)-1,AC$2-1)</f>
        <v>52310.000000000007</v>
      </c>
      <c r="AD36" s="81">
        <f t="shared" ca="1" si="26"/>
        <v>517.71689282805494</v>
      </c>
      <c r="AE36" s="71">
        <f t="shared" ca="1" si="27"/>
        <v>540.49957394624016</v>
      </c>
      <c r="AF36" s="70">
        <f t="shared" ca="1" si="7"/>
        <v>554.70929395973769</v>
      </c>
      <c r="AG36" s="81">
        <f ca="1">OFFSET('Stats NZ - TLA Population'!$A$1,MATCH(AG$10&amp;"_"&amp;$D36,'Stats NZ - TLA Population'!$D:$D,0)-1,AG$2-1)</f>
        <v>49675.953394580945</v>
      </c>
      <c r="AH36" s="69">
        <f ca="1">OFFSET('Stats NZ - TLA Population'!$A$1,MATCH(AH$10&amp;"_"&amp;$D36,'Stats NZ - TLA Population'!$D:$D,0)-1,AH$2-1)</f>
        <v>51186.158791514797</v>
      </c>
      <c r="AI36" s="72">
        <f ca="1">OFFSET('Stats NZ - TLA Population'!$A$1,MATCH(AI$10&amp;"_"&amp;$D36,'Stats NZ - TLA Population'!$D:$D,0)-1,AI$2-1)</f>
        <v>52791.069913930216</v>
      </c>
      <c r="AJ36" s="81">
        <f t="shared" ca="1" si="28"/>
        <v>517.36230617006049</v>
      </c>
      <c r="AK36" s="71">
        <f t="shared" ca="1" si="29"/>
        <v>545.63247647115338</v>
      </c>
      <c r="AL36" s="70">
        <f t="shared" ca="1" si="8"/>
        <v>562.74045352812266</v>
      </c>
      <c r="AM36" s="81">
        <f ca="1">OFFSET('Stats NZ - TLA Population'!$A$1,MATCH(AM$10&amp;"_"&amp;$D36,'Stats NZ - TLA Population'!$D:$D,0)-1,AM$2-1)</f>
        <v>49641.930107837012</v>
      </c>
      <c r="AN36" s="69">
        <f ca="1">OFFSET('Stats NZ - TLA Population'!$A$1,MATCH(AN$10&amp;"_"&amp;$D36,'Stats NZ - TLA Population'!$D:$D,0)-1,AN$2-1)</f>
        <v>51403.234291351131</v>
      </c>
      <c r="AO36" s="72">
        <f ca="1">OFFSET('Stats NZ - TLA Population'!$A$1,MATCH(AO$10&amp;"_"&amp;$D36,'Stats NZ - TLA Population'!$D:$D,0)-1,AO$2-1)</f>
        <v>53276.563996510566</v>
      </c>
      <c r="AP36" s="81">
        <f t="shared" ca="1" si="30"/>
        <v>517.00796237008331</v>
      </c>
      <c r="AQ36" s="71">
        <f t="shared" ca="1" si="31"/>
        <v>550.69666128884069</v>
      </c>
      <c r="AR36" s="70">
        <f t="shared" ca="1" si="9"/>
        <v>570.7661457939837</v>
      </c>
      <c r="AS36" s="81">
        <f ca="1">OFFSET('Stats NZ - TLA Population'!$A$1,MATCH(AS$10&amp;"_"&amp;$D36,'Stats NZ - TLA Population'!$D:$D,0)-1,AS$2-1)</f>
        <v>49607.930123797145</v>
      </c>
      <c r="AT36" s="69">
        <f ca="1">OFFSET('Stats NZ - TLA Population'!$A$1,MATCH(AT$10&amp;"_"&amp;$D36,'Stats NZ - TLA Population'!$D:$D,0)-1,AT$2-1)</f>
        <v>51621.230387179465</v>
      </c>
      <c r="AU36" s="72">
        <f ca="1">OFFSET('Stats NZ - TLA Population'!$A$1,MATCH(AU$10&amp;"_"&amp;$D36,'Stats NZ - TLA Population'!$D:$D,0)-1,AU$2-1)</f>
        <v>53766.522934692541</v>
      </c>
      <c r="AV36" s="81">
        <f t="shared" ca="1" si="32"/>
        <v>516.65386126178873</v>
      </c>
      <c r="AW36" s="71">
        <f t="shared" ca="1" si="33"/>
        <v>555.69232421422168</v>
      </c>
      <c r="AX36" s="70">
        <f t="shared" ca="1" si="10"/>
        <v>578.78597372442516</v>
      </c>
      <c r="AY36" s="81">
        <f ca="1">OFFSET('Stats NZ - TLA Population'!$A$1,MATCH(AY$10&amp;"_"&amp;$D36,'Stats NZ - TLA Population'!$D:$D,0)-1,AY$2-1)</f>
        <v>49573.953426501212</v>
      </c>
      <c r="AZ36" s="69">
        <f ca="1">OFFSET('Stats NZ - TLA Population'!$A$1,MATCH(AZ$10&amp;"_"&amp;$D36,'Stats NZ - TLA Population'!$D:$D,0)-1,AZ$2-1)</f>
        <v>51840.15098315748</v>
      </c>
      <c r="BA36" s="72">
        <f ca="1">OFFSET('Stats NZ - TLA Population'!$A$1,MATCH(BA$10&amp;"_"&amp;$D36,'Stats NZ - TLA Population'!$D:$D,0)-1,BA$2-1)</f>
        <v>54260.987789605919</v>
      </c>
      <c r="BB36" s="81">
        <f t="shared" ca="1" si="34"/>
        <v>516.30000267895605</v>
      </c>
      <c r="BC36" s="71">
        <f t="shared" ca="1" si="35"/>
        <v>560.61966476896089</v>
      </c>
      <c r="BD36" s="70">
        <f t="shared" ca="1" si="11"/>
        <v>586.79954065960828</v>
      </c>
      <c r="BE36" s="81">
        <f ca="1">OFFSET('Stats NZ - TLA Population'!$A$1,MATCH(BE$10&amp;"_"&amp;$D36,'Stats NZ - TLA Population'!$D:$D,0)-1,BE$2-1)</f>
        <v>49540.000000000007</v>
      </c>
      <c r="BF36" s="69">
        <f ca="1">OFFSET('Stats NZ - TLA Population'!$A$1,MATCH(BF$10&amp;"_"&amp;$D36,'Stats NZ - TLA Population'!$D:$D,0)-1,BF$2-1)</f>
        <v>52060.000000000007</v>
      </c>
      <c r="BG36" s="72">
        <f ca="1">OFFSET('Stats NZ - TLA Population'!$A$1,MATCH(BG$10&amp;"_"&amp;$D36,'Stats NZ - TLA Population'!$D:$D,0)-1,BG$2-1)</f>
        <v>54759.999999999993</v>
      </c>
      <c r="BH36" s="81">
        <f t="shared" ca="1" si="36"/>
        <v>515.94638645547855</v>
      </c>
      <c r="BI36" s="71">
        <f t="shared" ca="1" si="37"/>
        <v>565.47888614459112</v>
      </c>
      <c r="BJ36" s="70">
        <f t="shared" ca="1" si="12"/>
        <v>594.80645035109103</v>
      </c>
      <c r="BK36" s="81">
        <f ca="1">OFFSET('Stats NZ - TLA Population'!$A$1,MATCH(BK$10&amp;"_"&amp;$D36,'Stats NZ - TLA Population'!$D:$D,0)-1,BK$2-1)</f>
        <v>49419.414390871236</v>
      </c>
      <c r="BL36" s="69">
        <f ca="1">OFFSET('Stats NZ - TLA Population'!$A$1,MATCH(BL$10&amp;"_"&amp;$D36,'Stats NZ - TLA Population'!$D:$D,0)-1,BL$2-1)</f>
        <v>52181.432185517959</v>
      </c>
      <c r="BM36" s="72">
        <f ca="1">OFFSET('Stats NZ - TLA Population'!$A$1,MATCH(BM$10&amp;"_"&amp;$D36,'Stats NZ - TLA Population'!$D:$D,0)-1,BM$2-1)</f>
        <v>55187.279833474015</v>
      </c>
      <c r="BN36" s="81">
        <f t="shared" ca="1" si="38"/>
        <v>514.69051828251679</v>
      </c>
      <c r="BO36" s="71">
        <f t="shared" ca="1" si="39"/>
        <v>569.01626325321524</v>
      </c>
      <c r="BP36" s="70">
        <f t="shared" ca="1" si="13"/>
        <v>601.79374989765245</v>
      </c>
      <c r="BQ36" s="81">
        <f ca="1">OFFSET('Stats NZ - TLA Population'!$A$1,MATCH(BQ$10&amp;"_"&amp;$D36,'Stats NZ - TLA Population'!$D:$D,0)-1,BQ$2-1)</f>
        <v>49299.12229989202</v>
      </c>
      <c r="BR36" s="69">
        <f ca="1">OFFSET('Stats NZ - TLA Population'!$A$1,MATCH(BR$10&amp;"_"&amp;$D36,'Stats NZ - TLA Population'!$D:$D,0)-1,BR$2-1)</f>
        <v>52303.147616823073</v>
      </c>
      <c r="BS36" s="72">
        <f ca="1">OFFSET('Stats NZ - TLA Population'!$A$1,MATCH(BS$10&amp;"_"&amp;$D36,'Stats NZ - TLA Population'!$D:$D,0)-1,BS$2-1)</f>
        <v>55617.893634371212</v>
      </c>
      <c r="BT36" s="81">
        <f t="shared" ca="1" si="40"/>
        <v>513.43770702575671</v>
      </c>
      <c r="BU36" s="71">
        <f t="shared" ca="1" si="41"/>
        <v>572.48906720345701</v>
      </c>
      <c r="BV36" s="70">
        <f t="shared" ca="1" si="14"/>
        <v>608.77093439632438</v>
      </c>
      <c r="BW36" s="81">
        <f ca="1">OFFSET('Stats NZ - TLA Population'!$A$1,MATCH(BW$10&amp;"_"&amp;$D36,'Stats NZ - TLA Population'!$D:$D,0)-1,BW$2-1)</f>
        <v>49179.123012608092</v>
      </c>
      <c r="BX36" s="69">
        <f ca="1">OFFSET('Stats NZ - TLA Population'!$A$1,MATCH(BX$10&amp;"_"&amp;$D36,'Stats NZ - TLA Population'!$D:$D,0)-1,BX$2-1)</f>
        <v>52425.14695459832</v>
      </c>
      <c r="BY36" s="72">
        <f ca="1">OFFSET('Stats NZ - TLA Population'!$A$1,MATCH(BY$10&amp;"_"&amp;$D36,'Stats NZ - TLA Population'!$D:$D,0)-1,BY$2-1)</f>
        <v>56051.867416881607</v>
      </c>
      <c r="BZ36" s="81">
        <f t="shared" ca="1" si="42"/>
        <v>512.18794524434009</v>
      </c>
      <c r="CA36" s="71">
        <f t="shared" ca="1" si="43"/>
        <v>575.89763448462918</v>
      </c>
      <c r="CB36" s="70">
        <f t="shared" ca="1" si="15"/>
        <v>615.73767035471928</v>
      </c>
      <c r="CC36" s="81">
        <f ca="1">OFFSET('Stats NZ - TLA Population'!$A$1,MATCH(CC$10&amp;"_"&amp;$D36,'Stats NZ - TLA Population'!$D:$D,0)-1,CC$2-1)</f>
        <v>49059.415816304216</v>
      </c>
      <c r="CD36" s="69">
        <f ca="1">OFFSET('Stats NZ - TLA Population'!$A$1,MATCH(CD$10&amp;"_"&amp;$D36,'Stats NZ - TLA Population'!$D:$D,0)-1,CD$2-1)</f>
        <v>52547.430861067718</v>
      </c>
      <c r="CE36" s="72">
        <f ca="1">OFFSET('Stats NZ - TLA Population'!$A$1,MATCH(CE$10&amp;"_"&amp;$D36,'Stats NZ - TLA Population'!$D:$D,0)-1,CE$2-1)</f>
        <v>56489.227398178045</v>
      </c>
      <c r="CF36" s="81">
        <f t="shared" ca="1" si="44"/>
        <v>510.94122551552096</v>
      </c>
      <c r="CG36" s="71">
        <f t="shared" ca="1" si="45"/>
        <v>579.24230387599493</v>
      </c>
      <c r="CH36" s="70">
        <f t="shared" ca="1" si="16"/>
        <v>622.6936252850852</v>
      </c>
      <c r="CI36" s="81">
        <f ca="1">OFFSET('Stats NZ - TLA Population'!$A$1,MATCH(CI$10&amp;"_"&amp;$D36,'Stats NZ - TLA Population'!$D:$D,0)-1,CI$2-1)</f>
        <v>48940.000000000007</v>
      </c>
      <c r="CJ36" s="69">
        <f ca="1">OFFSET('Stats NZ - TLA Population'!$A$1,MATCH(CJ$10&amp;"_"&amp;$D36,'Stats NZ - TLA Population'!$D:$D,0)-1,CJ$2-1)</f>
        <v>52669.999999999985</v>
      </c>
      <c r="CK36" s="72">
        <f ca="1">OFFSET('Stats NZ - TLA Population'!$A$1,MATCH(CK$10&amp;"_"&amp;$D36,'Stats NZ - TLA Population'!$D:$D,0)-1,CK$2-1)</f>
        <v>56929.999999999985</v>
      </c>
      <c r="CL36" s="81">
        <f t="shared" ca="1" si="46"/>
        <v>509.69754043462092</v>
      </c>
      <c r="CM36" s="71">
        <f t="shared" ca="1" si="47"/>
        <v>582.52341640232919</v>
      </c>
      <c r="CN36" s="70">
        <f t="shared" ca="1" si="17"/>
        <v>629.63846773845842</v>
      </c>
      <c r="CO36" s="81">
        <f ca="1">OFFSET('Stats NZ - TLA Population'!$A$1,MATCH(CO$10&amp;"_"&amp;$D36,'Stats NZ - TLA Population'!$D:$D,0)-1,CO$2-1)</f>
        <v>48734.277722625993</v>
      </c>
      <c r="CP36" s="69">
        <f ca="1">OFFSET('Stats NZ - TLA Population'!$A$1,MATCH(CP$10&amp;"_"&amp;$D36,'Stats NZ - TLA Population'!$D:$D,0)-1,CP$2-1)</f>
        <v>52719.905338759505</v>
      </c>
      <c r="CQ36" s="72">
        <f ca="1">OFFSET('Stats NZ - TLA Population'!$A$1,MATCH(CQ$10&amp;"_"&amp;$D36,'Stats NZ - TLA Population'!$D:$D,0)-1,CQ$2-1)</f>
        <v>57285.531546067876</v>
      </c>
      <c r="CR36" s="81">
        <f t="shared" ca="1" si="48"/>
        <v>507.55499571067031</v>
      </c>
      <c r="CS36" s="71">
        <f t="shared" ca="1" si="49"/>
        <v>584.79685962168458</v>
      </c>
      <c r="CT36" s="70">
        <f t="shared" ca="1" si="18"/>
        <v>635.44118174411915</v>
      </c>
      <c r="CU36" s="81">
        <f ca="1">OFFSET('Stats NZ - TLA Population'!$A$1,MATCH(CU$10&amp;"_"&amp;$D36,'Stats NZ - TLA Population'!$D:$D,0)-1,CU$2-1)</f>
        <v>48529.420211402532</v>
      </c>
      <c r="CV36" s="69">
        <f ca="1">OFFSET('Stats NZ - TLA Population'!$A$1,MATCH(CV$10&amp;"_"&amp;$D36,'Stats NZ - TLA Population'!$D:$D,0)-1,CV$2-1)</f>
        <v>52769.857963314273</v>
      </c>
      <c r="CW36" s="72">
        <f ca="1">OFFSET('Stats NZ - TLA Population'!$A$1,MATCH(CW$10&amp;"_"&amp;$D36,'Stats NZ - TLA Population'!$D:$D,0)-1,CW$2-1)</f>
        <v>57643.283409723132</v>
      </c>
      <c r="CX36" s="81">
        <f t="shared" ca="1" si="50"/>
        <v>505.42145730425108</v>
      </c>
      <c r="CY36" s="71">
        <f t="shared" ca="1" si="51"/>
        <v>587.01500974344799</v>
      </c>
      <c r="CZ36" s="70">
        <f t="shared" ca="1" si="19"/>
        <v>641.22728160319934</v>
      </c>
    </row>
    <row r="37" spans="2:104" x14ac:dyDescent="0.25">
      <c r="B37" s="93"/>
      <c r="C37" s="66" t="s">
        <v>59</v>
      </c>
      <c r="D37" s="66" t="s">
        <v>58</v>
      </c>
      <c r="E37" s="67" t="s">
        <v>2</v>
      </c>
      <c r="F37" s="68">
        <f ca="1">SUMIF('NVED - 2019 - VKT 74 TLA-Region'!$B:$B,'Model - Absolute - 66 areas'!$D37,'NVED - 2019 - VKT 74 TLA-Region'!$J:$J)</f>
        <v>24.116428780023448</v>
      </c>
      <c r="G37" s="81">
        <f ca="1">OFFSET('Stats NZ - TLA Population'!$A$1,MATCH(G$10&amp;"_"&amp;$D37,'Stats NZ - TLA Population'!$D:$D,0)-1,G$2-1)</f>
        <v>7513.2347887155192</v>
      </c>
      <c r="H37" s="69">
        <f ca="1">OFFSET('Stats NZ - TLA Population'!$A$1,MATCH(H$10&amp;"_"&amp;$D37,'Stats NZ - TLA Population'!$D:$D,0)-1,H$2-1)</f>
        <v>7547.9038407692706</v>
      </c>
      <c r="I37" s="72">
        <f ca="1">OFFSET('Stats NZ - TLA Population'!$A$1,MATCH(I$10&amp;"_"&amp;$D37,'Stats NZ - TLA Population'!$D:$D,0)-1,I$2-1)</f>
        <v>7589.4301996872191</v>
      </c>
      <c r="J37" s="70">
        <f t="shared" ca="1" si="20"/>
        <v>3195.1160598735901</v>
      </c>
      <c r="K37" s="81">
        <f ca="1">OFFSET('Stats NZ - TLA Population'!$A$1,MATCH(K$10&amp;"_"&amp;$D37,'Stats NZ - TLA Population'!$D:$D,0)-1,K$2-1)</f>
        <v>7566.8494625154335</v>
      </c>
      <c r="L37" s="69">
        <f ca="1">OFFSET('Stats NZ - TLA Population'!$A$1,MATCH(L$10&amp;"_"&amp;$D37,'Stats NZ - TLA Population'!$D:$D,0)-1,L$2-1)</f>
        <v>7636.8434838471194</v>
      </c>
      <c r="M37" s="72">
        <f ca="1">OFFSET('Stats NZ - TLA Population'!$A$1,MATCH(M$10&amp;"_"&amp;$D37,'Stats NZ - TLA Population'!$D:$D,0)-1,M$2-1)</f>
        <v>7721.1059994536718</v>
      </c>
      <c r="N37" s="71">
        <f t="shared" ca="1" si="21"/>
        <v>23.317374440285551</v>
      </c>
      <c r="O37" s="81">
        <f ca="1">OFFSET('Stats NZ - TLA Population'!$A$1,MATCH(O$10&amp;"_"&amp;$D37,'Stats NZ - TLA Population'!$D:$D,0)-1,O$2-1)</f>
        <v>7620.8467322713514</v>
      </c>
      <c r="P37" s="69">
        <f ca="1">OFFSET('Stats NZ - TLA Population'!$A$1,MATCH(P$10&amp;"_"&amp;$D37,'Stats NZ - TLA Population'!$D:$D,0)-1,P$2-1)</f>
        <v>7726.8311344615886</v>
      </c>
      <c r="Q37" s="72">
        <f ca="1">OFFSET('Stats NZ - TLA Population'!$A$1,MATCH(Q$10&amp;"_"&amp;$D37,'Stats NZ - TLA Population'!$D:$D,0)-1,Q$2-1)</f>
        <v>7855.0663602198219</v>
      </c>
      <c r="R37" s="172">
        <f t="shared" ca="1" si="22"/>
        <v>24.349489784115363</v>
      </c>
      <c r="S37" s="71">
        <f t="shared" ca="1" si="23"/>
        <v>23.845483438309117</v>
      </c>
      <c r="T37" s="70">
        <f t="shared" ca="1" si="5"/>
        <v>24.241225353566964</v>
      </c>
      <c r="U37" s="81">
        <f ca="1">OFFSET('Stats NZ - TLA Population'!$A$1,MATCH(U$10&amp;"_"&amp;$D37,'Stats NZ - TLA Population'!$D:$D,0)-1,U$2-1)</f>
        <v>7675.2293281997445</v>
      </c>
      <c r="V37" s="69">
        <f ca="1">OFFSET('Stats NZ - TLA Population'!$A$1,MATCH(V$10&amp;"_"&amp;$D37,'Stats NZ - TLA Population'!$D:$D,0)-1,V$2-1)</f>
        <v>7817.8791416592776</v>
      </c>
      <c r="W37" s="72">
        <f ca="1">OFFSET('Stats NZ - TLA Population'!$A$1,MATCH(W$10&amp;"_"&amp;$D37,'Stats NZ - TLA Population'!$D:$D,0)-1,W$2-1)</f>
        <v>7991.3509188739263</v>
      </c>
      <c r="X37" s="81">
        <f t="shared" ca="1" si="24"/>
        <v>24.523248489743789</v>
      </c>
      <c r="Y37" s="71">
        <f t="shared" ca="1" si="25"/>
        <v>24.684432232074908</v>
      </c>
      <c r="Z37" s="70">
        <f t="shared" ca="1" si="6"/>
        <v>25.232157804604519</v>
      </c>
      <c r="AA37" s="81">
        <f ca="1">OFFSET('Stats NZ - TLA Population'!$A$1,MATCH(AA$10&amp;"_"&amp;$D37,'Stats NZ - TLA Population'!$D:$D,0)-1,AA$2-1)</f>
        <v>7729.9999999999964</v>
      </c>
      <c r="AB37" s="69">
        <f ca="1">OFFSET('Stats NZ - TLA Population'!$A$1,MATCH(AB$10&amp;"_"&amp;$D37,'Stats NZ - TLA Population'!$D:$D,0)-1,AB$2-1)</f>
        <v>7910.0000000000045</v>
      </c>
      <c r="AC37" s="72">
        <f ca="1">OFFSET('Stats NZ - TLA Population'!$A$1,MATCH(AC$10&amp;"_"&amp;$D37,'Stats NZ - TLA Population'!$D:$D,0)-1,AC$2-1)</f>
        <v>8129.9999999999982</v>
      </c>
      <c r="AD37" s="81">
        <f t="shared" ca="1" si="26"/>
        <v>24.69824714282284</v>
      </c>
      <c r="AE37" s="71">
        <f t="shared" ca="1" si="27"/>
        <v>25.733287443637664</v>
      </c>
      <c r="AF37" s="70">
        <f t="shared" ca="1" si="7"/>
        <v>26.449004667101647</v>
      </c>
      <c r="AG37" s="81">
        <f ca="1">OFFSET('Stats NZ - TLA Population'!$A$1,MATCH(AG$10&amp;"_"&amp;$D37,'Stats NZ - TLA Population'!$D:$D,0)-1,AG$2-1)</f>
        <v>7711.9155803361118</v>
      </c>
      <c r="AH37" s="69">
        <f ca="1">OFFSET('Stats NZ - TLA Population'!$A$1,MATCH(AH$10&amp;"_"&amp;$D37,'Stats NZ - TLA Population'!$D:$D,0)-1,AH$2-1)</f>
        <v>7927.9186332282889</v>
      </c>
      <c r="AI37" s="72">
        <f ca="1">OFFSET('Stats NZ - TLA Population'!$A$1,MATCH(AI$10&amp;"_"&amp;$D37,'Stats NZ - TLA Population'!$D:$D,0)-1,AI$2-1)</f>
        <v>8191.0754397513238</v>
      </c>
      <c r="AJ37" s="81">
        <f t="shared" ca="1" si="28"/>
        <v>24.640465323121269</v>
      </c>
      <c r="AK37" s="71">
        <f t="shared" ca="1" si="29"/>
        <v>25.926561462214842</v>
      </c>
      <c r="AL37" s="70">
        <f t="shared" ca="1" si="8"/>
        <v>26.787159487265637</v>
      </c>
      <c r="AM37" s="81">
        <f ca="1">OFFSET('Stats NZ - TLA Population'!$A$1,MATCH(AM$10&amp;"_"&amp;$D37,'Stats NZ - TLA Population'!$D:$D,0)-1,AM$2-1)</f>
        <v>7693.8734693700999</v>
      </c>
      <c r="AN37" s="69">
        <f ca="1">OFFSET('Stats NZ - TLA Population'!$A$1,MATCH(AN$10&amp;"_"&amp;$D37,'Stats NZ - TLA Population'!$D:$D,0)-1,AN$2-1)</f>
        <v>7945.8778577861331</v>
      </c>
      <c r="AO37" s="72">
        <f ca="1">OFFSET('Stats NZ - TLA Population'!$A$1,MATCH(AO$10&amp;"_"&amp;$D37,'Stats NZ - TLA Population'!$D:$D,0)-1,AO$2-1)</f>
        <v>8252.6096998397697</v>
      </c>
      <c r="AP37" s="81">
        <f t="shared" ca="1" si="30"/>
        <v>24.582818684619742</v>
      </c>
      <c r="AQ37" s="71">
        <f t="shared" ca="1" si="31"/>
        <v>26.115716653240202</v>
      </c>
      <c r="AR37" s="70">
        <f t="shared" ca="1" si="9"/>
        <v>27.123852194582529</v>
      </c>
      <c r="AS37" s="81">
        <f ca="1">OFFSET('Stats NZ - TLA Population'!$A$1,MATCH(AS$10&amp;"_"&amp;$D37,'Stats NZ - TLA Population'!$D:$D,0)-1,AS$2-1)</f>
        <v>7675.8735681203007</v>
      </c>
      <c r="AT37" s="69">
        <f ca="1">OFFSET('Stats NZ - TLA Population'!$A$1,MATCH(AT$10&amp;"_"&amp;$D37,'Stats NZ - TLA Population'!$D:$D,0)-1,AT$2-1)</f>
        <v>7963.8777656256343</v>
      </c>
      <c r="AU37" s="72">
        <f ca="1">OFFSET('Stats NZ - TLA Population'!$A$1,MATCH(AU$10&amp;"_"&amp;$D37,'Stats NZ - TLA Population'!$D:$D,0)-1,AU$2-1)</f>
        <v>8314.6062270862349</v>
      </c>
      <c r="AV37" s="81">
        <f t="shared" ca="1" si="32"/>
        <v>24.525306911060369</v>
      </c>
      <c r="AW37" s="71">
        <f t="shared" ca="1" si="33"/>
        <v>26.300784152962017</v>
      </c>
      <c r="AX37" s="70">
        <f t="shared" ca="1" si="10"/>
        <v>27.459068324649202</v>
      </c>
      <c r="AY37" s="81">
        <f ca="1">OFFSET('Stats NZ - TLA Population'!$A$1,MATCH(AY$10&amp;"_"&amp;$D37,'Stats NZ - TLA Population'!$D:$D,0)-1,AY$2-1)</f>
        <v>7657.9157778366225</v>
      </c>
      <c r="AZ37" s="69">
        <f ca="1">OFFSET('Stats NZ - TLA Population'!$A$1,MATCH(AZ$10&amp;"_"&amp;$D37,'Stats NZ - TLA Population'!$D:$D,0)-1,AZ$2-1)</f>
        <v>7981.9184489071986</v>
      </c>
      <c r="BA37" s="72">
        <f ca="1">OFFSET('Stats NZ - TLA Population'!$A$1,MATCH(BA$10&amp;"_"&amp;$D37,'Stats NZ - TLA Population'!$D:$D,0)-1,BA$2-1)</f>
        <v>8377.0684942053467</v>
      </c>
      <c r="BB37" s="81">
        <f t="shared" ca="1" si="34"/>
        <v>24.467929686925146</v>
      </c>
      <c r="BC37" s="71">
        <f t="shared" ca="1" si="35"/>
        <v>26.481795117081457</v>
      </c>
      <c r="BD37" s="70">
        <f t="shared" ca="1" si="11"/>
        <v>27.792793545225468</v>
      </c>
      <c r="BE37" s="81">
        <f ca="1">OFFSET('Stats NZ - TLA Population'!$A$1,MATCH(BE$10&amp;"_"&amp;$D37,'Stats NZ - TLA Population'!$D:$D,0)-1,BE$2-1)</f>
        <v>7639.9999999999982</v>
      </c>
      <c r="BF37" s="69">
        <f ca="1">OFFSET('Stats NZ - TLA Population'!$A$1,MATCH(BF$10&amp;"_"&amp;$D37,'Stats NZ - TLA Population'!$D:$D,0)-1,BF$2-1)</f>
        <v>8000.0000000000027</v>
      </c>
      <c r="BG37" s="72">
        <f ca="1">OFFSET('Stats NZ - TLA Population'!$A$1,MATCH(BG$10&amp;"_"&amp;$D37,'Stats NZ - TLA Population'!$D:$D,0)-1,BG$2-1)</f>
        <v>8440.0000000000036</v>
      </c>
      <c r="BH37" s="81">
        <f t="shared" ca="1" si="36"/>
        <v>24.410686697434222</v>
      </c>
      <c r="BI37" s="71">
        <f t="shared" ca="1" si="37"/>
        <v>26.658780717916144</v>
      </c>
      <c r="BJ37" s="70">
        <f t="shared" ca="1" si="12"/>
        <v>28.125013657401539</v>
      </c>
      <c r="BK37" s="81">
        <f ca="1">OFFSET('Stats NZ - TLA Population'!$A$1,MATCH(BK$10&amp;"_"&amp;$D37,'Stats NZ - TLA Population'!$D:$D,0)-1,BK$2-1)</f>
        <v>7601.6162489734088</v>
      </c>
      <c r="BL37" s="69">
        <f ca="1">OFFSET('Stats NZ - TLA Population'!$A$1,MATCH(BL$10&amp;"_"&amp;$D37,'Stats NZ - TLA Population'!$D:$D,0)-1,BL$2-1)</f>
        <v>8003.9960059895193</v>
      </c>
      <c r="BM37" s="72">
        <f ca="1">OFFSET('Stats NZ - TLA Population'!$A$1,MATCH(BM$10&amp;"_"&amp;$D37,'Stats NZ - TLA Population'!$D:$D,0)-1,BM$2-1)</f>
        <v>8489.4178981693403</v>
      </c>
      <c r="BN37" s="81">
        <f t="shared" ca="1" si="38"/>
        <v>24.288046158090978</v>
      </c>
      <c r="BO37" s="71">
        <f t="shared" ca="1" si="39"/>
        <v>26.776487921490332</v>
      </c>
      <c r="BP37" s="70">
        <f t="shared" ca="1" si="13"/>
        <v>28.400413448571236</v>
      </c>
      <c r="BQ37" s="81">
        <f ca="1">OFFSET('Stats NZ - TLA Population'!$A$1,MATCH(BQ$10&amp;"_"&amp;$D37,'Stats NZ - TLA Population'!$D:$D,0)-1,BQ$2-1)</f>
        <v>7563.4253398765131</v>
      </c>
      <c r="BR37" s="69">
        <f ca="1">OFFSET('Stats NZ - TLA Population'!$A$1,MATCH(BR$10&amp;"_"&amp;$D37,'Stats NZ - TLA Population'!$D:$D,0)-1,BR$2-1)</f>
        <v>8007.9940079870212</v>
      </c>
      <c r="BS37" s="72">
        <f ca="1">OFFSET('Stats NZ - TLA Population'!$A$1,MATCH(BS$10&amp;"_"&amp;$D37,'Stats NZ - TLA Population'!$D:$D,0)-1,BS$2-1)</f>
        <v>8539.1251480755855</v>
      </c>
      <c r="BT37" s="81">
        <f t="shared" ca="1" si="40"/>
        <v>24.166021771094314</v>
      </c>
      <c r="BU37" s="71">
        <f t="shared" ca="1" si="41"/>
        <v>26.890642351513446</v>
      </c>
      <c r="BV37" s="70">
        <f t="shared" ca="1" si="14"/>
        <v>28.674167353608613</v>
      </c>
      <c r="BW37" s="81">
        <f ca="1">OFFSET('Stats NZ - TLA Population'!$A$1,MATCH(BW$10&amp;"_"&amp;$D37,'Stats NZ - TLA Population'!$D:$D,0)-1,BW$2-1)</f>
        <v>7525.4263038615882</v>
      </c>
      <c r="BX37" s="69">
        <f ca="1">OFFSET('Stats NZ - TLA Population'!$A$1,MATCH(BX$10&amp;"_"&amp;$D37,'Stats NZ - TLA Population'!$D:$D,0)-1,BX$2-1)</f>
        <v>8011.9940069895147</v>
      </c>
      <c r="BY37" s="72">
        <f ca="1">OFFSET('Stats NZ - TLA Population'!$A$1,MATCH(BY$10&amp;"_"&amp;$D37,'Stats NZ - TLA Population'!$D:$D,0)-1,BY$2-1)</f>
        <v>8589.1234439313757</v>
      </c>
      <c r="BZ37" s="81">
        <f t="shared" ca="1" si="42"/>
        <v>24.044610440863313</v>
      </c>
      <c r="CA37" s="71">
        <f t="shared" ca="1" si="43"/>
        <v>27.00127793211988</v>
      </c>
      <c r="CB37" s="70">
        <f t="shared" ca="1" si="15"/>
        <v>28.946265948346614</v>
      </c>
      <c r="CC37" s="81">
        <f ca="1">OFFSET('Stats NZ - TLA Population'!$A$1,MATCH(CC$10&amp;"_"&amp;$D37,'Stats NZ - TLA Population'!$D:$D,0)-1,CC$2-1)</f>
        <v>7487.6181769484492</v>
      </c>
      <c r="CD37" s="69">
        <f ca="1">OFFSET('Stats NZ - TLA Population'!$A$1,MATCH(CD$10&amp;"_"&amp;$D37,'Stats NZ - TLA Population'!$D:$D,0)-1,CD$2-1)</f>
        <v>8015.9960039945036</v>
      </c>
      <c r="CE37" s="72">
        <f ca="1">OFFSET('Stats NZ - TLA Population'!$A$1,MATCH(CE$10&amp;"_"&amp;$D37,'Stats NZ - TLA Population'!$D:$D,0)-1,CE$2-1)</f>
        <v>8639.4144898693012</v>
      </c>
      <c r="CF37" s="81">
        <f t="shared" ca="1" si="44"/>
        <v>23.923809087369403</v>
      </c>
      <c r="CG37" s="71">
        <f t="shared" ca="1" si="45"/>
        <v>27.10842851456864</v>
      </c>
      <c r="CH37" s="70">
        <f t="shared" ca="1" si="16"/>
        <v>29.216699957141223</v>
      </c>
      <c r="CI37" s="81">
        <f ca="1">OFFSET('Stats NZ - TLA Population'!$A$1,MATCH(CI$10&amp;"_"&amp;$D37,'Stats NZ - TLA Population'!$D:$D,0)-1,CI$2-1)</f>
        <v>7449.9999999999982</v>
      </c>
      <c r="CJ37" s="69">
        <f ca="1">OFFSET('Stats NZ - TLA Population'!$A$1,MATCH(CJ$10&amp;"_"&amp;$D37,'Stats NZ - TLA Population'!$D:$D,0)-1,CJ$2-1)</f>
        <v>8019.9999999999945</v>
      </c>
      <c r="CK37" s="72">
        <f ca="1">OFFSET('Stats NZ - TLA Population'!$A$1,MATCH(CK$10&amp;"_"&amp;$D37,'Stats NZ - TLA Population'!$D:$D,0)-1,CK$2-1)</f>
        <v>8689.9999999999982</v>
      </c>
      <c r="CL37" s="81">
        <f t="shared" ca="1" si="46"/>
        <v>23.803614646058239</v>
      </c>
      <c r="CM37" s="71">
        <f t="shared" ca="1" si="47"/>
        <v>27.212127874909381</v>
      </c>
      <c r="CN37" s="70">
        <f t="shared" ca="1" si="17"/>
        <v>29.485460253486611</v>
      </c>
      <c r="CO37" s="81">
        <f ca="1">OFFSET('Stats NZ - TLA Population'!$A$1,MATCH(CO$10&amp;"_"&amp;$D37,'Stats NZ - TLA Population'!$D:$D,0)-1,CO$2-1)</f>
        <v>7395.1997147470011</v>
      </c>
      <c r="CP37" s="69">
        <f ca="1">OFFSET('Stats NZ - TLA Population'!$A$1,MATCH(CP$10&amp;"_"&amp;$D37,'Stats NZ - TLA Population'!$D:$D,0)-1,CP$2-1)</f>
        <v>8009.9749686521036</v>
      </c>
      <c r="CQ37" s="72">
        <f ca="1">OFFSET('Stats NZ - TLA Population'!$A$1,MATCH(CQ$10&amp;"_"&amp;$D37,'Stats NZ - TLA Population'!$D:$D,0)-1,CQ$2-1)</f>
        <v>8727.671958104469</v>
      </c>
      <c r="CR37" s="81">
        <f t="shared" ca="1" si="48"/>
        <v>23.628521374560737</v>
      </c>
      <c r="CS37" s="71">
        <f t="shared" ca="1" si="49"/>
        <v>27.258354428923798</v>
      </c>
      <c r="CT37" s="70">
        <f t="shared" ca="1" si="18"/>
        <v>29.700713985305313</v>
      </c>
      <c r="CU37" s="81">
        <f ca="1">OFFSET('Stats NZ - TLA Population'!$A$1,MATCH(CU$10&amp;"_"&amp;$D37,'Stats NZ - TLA Population'!$D:$D,0)-1,CU$2-1)</f>
        <v>7340.8025263079362</v>
      </c>
      <c r="CV37" s="69">
        <f ca="1">OFFSET('Stats NZ - TLA Population'!$A$1,MATCH(CV$10&amp;"_"&amp;$D37,'Stats NZ - TLA Population'!$D:$D,0)-1,CV$2-1)</f>
        <v>7999.9624686325778</v>
      </c>
      <c r="CW37" s="72">
        <f ca="1">OFFSET('Stats NZ - TLA Population'!$A$1,MATCH(CW$10&amp;"_"&amp;$D37,'Stats NZ - TLA Population'!$D:$D,0)-1,CW$2-1)</f>
        <v>8765.5072276505289</v>
      </c>
      <c r="CX37" s="81">
        <f t="shared" ca="1" si="50"/>
        <v>23.45471604416711</v>
      </c>
      <c r="CY37" s="71">
        <f t="shared" ca="1" si="51"/>
        <v>27.301675202830108</v>
      </c>
      <c r="CZ37" s="70">
        <f t="shared" ca="1" si="19"/>
        <v>29.914269255100635</v>
      </c>
    </row>
    <row r="38" spans="2:104" x14ac:dyDescent="0.25">
      <c r="B38" s="93"/>
      <c r="C38" s="66" t="s">
        <v>59</v>
      </c>
      <c r="D38" s="66" t="s">
        <v>60</v>
      </c>
      <c r="E38" s="67" t="s">
        <v>2</v>
      </c>
      <c r="F38" s="68">
        <f ca="1">SUMIF('NVED - 2019 - VKT 74 TLA-Region'!$B:$B,'Model - Absolute - 66 areas'!$D38,'NVED - 2019 - VKT 74 TLA-Region'!$J:$J)</f>
        <v>110.44710434243615</v>
      </c>
      <c r="G38" s="81">
        <f ca="1">OFFSET('Stats NZ - TLA Population'!$A$1,MATCH(G$10&amp;"_"&amp;$D38,'Stats NZ - TLA Population'!$D:$D,0)-1,G$2-1)</f>
        <v>9723.1684409287482</v>
      </c>
      <c r="H38" s="69">
        <f ca="1">OFFSET('Stats NZ - TLA Population'!$A$1,MATCH(H$10&amp;"_"&amp;$D38,'Stats NZ - TLA Population'!$D:$D,0)-1,H$2-1)</f>
        <v>9775.218511081599</v>
      </c>
      <c r="I38" s="72">
        <f ca="1">OFFSET('Stats NZ - TLA Population'!$A$1,MATCH(I$10&amp;"_"&amp;$D38,'Stats NZ - TLA Population'!$D:$D,0)-1,I$2-1)</f>
        <v>9826.1830236791666</v>
      </c>
      <c r="J38" s="70">
        <f t="shared" ca="1" si="20"/>
        <v>11298.683933993769</v>
      </c>
      <c r="K38" s="81">
        <f ca="1">OFFSET('Stats NZ - TLA Population'!$A$1,MATCH(K$10&amp;"_"&amp;$D38,'Stats NZ - TLA Population'!$D:$D,0)-1,K$2-1)</f>
        <v>9786.7499514154024</v>
      </c>
      <c r="L38" s="69">
        <f ca="1">OFFSET('Stats NZ - TLA Population'!$A$1,MATCH(L$10&amp;"_"&amp;$D38,'Stats NZ - TLA Population'!$D:$D,0)-1,L$2-1)</f>
        <v>9891.8112773698103</v>
      </c>
      <c r="M38" s="72">
        <f ca="1">OFFSET('Stats NZ - TLA Population'!$A$1,MATCH(M$10&amp;"_"&amp;$D38,'Stats NZ - TLA Population'!$D:$D,0)-1,M$2-1)</f>
        <v>9995.2249290725322</v>
      </c>
      <c r="N38" s="71">
        <f t="shared" ca="1" si="21"/>
        <v>106.80283990310038</v>
      </c>
      <c r="O38" s="81">
        <f ca="1">OFFSET('Stats NZ - TLA Population'!$A$1,MATCH(O$10&amp;"_"&amp;$D38,'Stats NZ - TLA Population'!$D:$D,0)-1,O$2-1)</f>
        <v>9850.7472325945346</v>
      </c>
      <c r="P38" s="69">
        <f ca="1">OFFSET('Stats NZ - TLA Population'!$A$1,MATCH(P$10&amp;"_"&amp;$D38,'Stats NZ - TLA Population'!$D:$D,0)-1,P$2-1)</f>
        <v>10009.794690131583</v>
      </c>
      <c r="Q38" s="72">
        <f ca="1">OFFSET('Stats NZ - TLA Population'!$A$1,MATCH(Q$10&amp;"_"&amp;$D38,'Stats NZ - TLA Population'!$D:$D,0)-1,Q$2-1)</f>
        <v>10167.17489812705</v>
      </c>
      <c r="R38" s="172">
        <f t="shared" ca="1" si="22"/>
        <v>111.30047949474944</v>
      </c>
      <c r="S38" s="71">
        <f t="shared" ca="1" si="23"/>
        <v>109.23733646682331</v>
      </c>
      <c r="T38" s="70">
        <f t="shared" ca="1" si="5"/>
        <v>110.95483370490038</v>
      </c>
      <c r="U38" s="81">
        <f ca="1">OFFSET('Stats NZ - TLA Population'!$A$1,MATCH(U$10&amp;"_"&amp;$D38,'Stats NZ - TLA Population'!$D:$D,0)-1,U$2-1)</f>
        <v>9915.1630032639114</v>
      </c>
      <c r="V38" s="69">
        <f ca="1">OFFSET('Stats NZ - TLA Population'!$A$1,MATCH(V$10&amp;"_"&amp;$D38,'Stats NZ - TLA Population'!$D:$D,0)-1,V$2-1)</f>
        <v>10129.185336138775</v>
      </c>
      <c r="W38" s="72">
        <f ca="1">OFFSET('Stats NZ - TLA Population'!$A$1,MATCH(W$10&amp;"_"&amp;$D38,'Stats NZ - TLA Population'!$D:$D,0)-1,W$2-1)</f>
        <v>10342.082958877123</v>
      </c>
      <c r="X38" s="81">
        <f t="shared" ca="1" si="24"/>
        <v>112.02829292790736</v>
      </c>
      <c r="Y38" s="71">
        <f t="shared" ca="1" si="25"/>
        <v>113.09669910306906</v>
      </c>
      <c r="Z38" s="70">
        <f t="shared" ca="1" si="6"/>
        <v>115.47379238150799</v>
      </c>
      <c r="AA38" s="81">
        <f ca="1">OFFSET('Stats NZ - TLA Population'!$A$1,MATCH(AA$10&amp;"_"&amp;$D38,'Stats NZ - TLA Population'!$D:$D,0)-1,AA$2-1)</f>
        <v>9979.9999999999964</v>
      </c>
      <c r="AB38" s="69">
        <f ca="1">OFFSET('Stats NZ - TLA Population'!$A$1,MATCH(AB$10&amp;"_"&amp;$D38,'Stats NZ - TLA Population'!$D:$D,0)-1,AB$2-1)</f>
        <v>10250.000000000004</v>
      </c>
      <c r="AC38" s="72">
        <f ca="1">OFFSET('Stats NZ - TLA Population'!$A$1,MATCH(AC$10&amp;"_"&amp;$D38,'Stats NZ - TLA Population'!$D:$D,0)-1,AC$2-1)</f>
        <v>10519.999999999998</v>
      </c>
      <c r="AD38" s="81">
        <f t="shared" ca="1" si="26"/>
        <v>112.76086566125777</v>
      </c>
      <c r="AE38" s="71">
        <f t="shared" ca="1" si="27"/>
        <v>117.91902371194458</v>
      </c>
      <c r="AF38" s="70">
        <f t="shared" ca="1" si="7"/>
        <v>121.02518336094209</v>
      </c>
      <c r="AG38" s="81">
        <f ca="1">OFFSET('Stats NZ - TLA Population'!$A$1,MATCH(AG$10&amp;"_"&amp;$D38,'Stats NZ - TLA Population'!$D:$D,0)-1,AG$2-1)</f>
        <v>9951.8415502416665</v>
      </c>
      <c r="AH38" s="69">
        <f ca="1">OFFSET('Stats NZ - TLA Population'!$A$1,MATCH(AH$10&amp;"_"&amp;$D38,'Stats NZ - TLA Population'!$D:$D,0)-1,AH$2-1)</f>
        <v>10273.888392816236</v>
      </c>
      <c r="AI38" s="72">
        <f ca="1">OFFSET('Stats NZ - TLA Population'!$A$1,MATCH(AI$10&amp;"_"&amp;$D38,'Stats NZ - TLA Population'!$D:$D,0)-1,AI$2-1)</f>
        <v>10600.750773360094</v>
      </c>
      <c r="AJ38" s="81">
        <f t="shared" ca="1" si="28"/>
        <v>112.44271223736715</v>
      </c>
      <c r="AK38" s="71">
        <f t="shared" ca="1" si="29"/>
        <v>118.81240940162007</v>
      </c>
      <c r="AL38" s="70">
        <f t="shared" ca="1" si="8"/>
        <v>122.59241026305826</v>
      </c>
      <c r="AM38" s="81">
        <f ca="1">OFFSET('Stats NZ - TLA Population'!$A$1,MATCH(AM$10&amp;"_"&amp;$D38,'Stats NZ - TLA Population'!$D:$D,0)-1,AM$2-1)</f>
        <v>9923.7625492100669</v>
      </c>
      <c r="AN38" s="69">
        <f ca="1">OFFSET('Stats NZ - TLA Population'!$A$1,MATCH(AN$10&amp;"_"&amp;$D38,'Stats NZ - TLA Population'!$D:$D,0)-1,AN$2-1)</f>
        <v>10297.832459321384</v>
      </c>
      <c r="AO38" s="72">
        <f ca="1">OFFSET('Stats NZ - TLA Population'!$A$1,MATCH(AO$10&amp;"_"&amp;$D38,'Stats NZ - TLA Population'!$D:$D,0)-1,AO$2-1)</f>
        <v>10682.121383925343</v>
      </c>
      <c r="AP38" s="81">
        <f t="shared" ca="1" si="30"/>
        <v>112.12545647952884</v>
      </c>
      <c r="AQ38" s="71">
        <f t="shared" ca="1" si="31"/>
        <v>119.68703455178317</v>
      </c>
      <c r="AR38" s="70">
        <f t="shared" ca="1" si="9"/>
        <v>124.15345037070712</v>
      </c>
      <c r="AS38" s="81">
        <f ca="1">OFFSET('Stats NZ - TLA Population'!$A$1,MATCH(AS$10&amp;"_"&amp;$D38,'Stats NZ - TLA Population'!$D:$D,0)-1,AS$2-1)</f>
        <v>9895.7627727415747</v>
      </c>
      <c r="AT38" s="69">
        <f ca="1">OFFSET('Stats NZ - TLA Population'!$A$1,MATCH(AT$10&amp;"_"&amp;$D38,'Stats NZ - TLA Population'!$D:$D,0)-1,AT$2-1)</f>
        <v>10321.832329267145</v>
      </c>
      <c r="AU38" s="72">
        <f ca="1">OFFSET('Stats NZ - TLA Population'!$A$1,MATCH(AU$10&amp;"_"&amp;$D38,'Stats NZ - TLA Population'!$D:$D,0)-1,AU$2-1)</f>
        <v>10764.116589522147</v>
      </c>
      <c r="AV38" s="81">
        <f t="shared" ca="1" si="32"/>
        <v>111.80909585498885</v>
      </c>
      <c r="AW38" s="71">
        <f t="shared" ca="1" si="33"/>
        <v>120.54303819158503</v>
      </c>
      <c r="AX38" s="70">
        <f t="shared" ca="1" si="10"/>
        <v>125.70823432873649</v>
      </c>
      <c r="AY38" s="81">
        <f ca="1">OFFSET('Stats NZ - TLA Population'!$A$1,MATCH(AY$10&amp;"_"&amp;$D38,'Stats NZ - TLA Population'!$D:$D,0)-1,AY$2-1)</f>
        <v>9867.8419973050386</v>
      </c>
      <c r="AZ38" s="69">
        <f ca="1">OFFSET('Stats NZ - TLA Population'!$A$1,MATCH(AZ$10&amp;"_"&amp;$D38,'Stats NZ - TLA Population'!$D:$D,0)-1,AZ$2-1)</f>
        <v>10345.888132707621</v>
      </c>
      <c r="BA38" s="72">
        <f ca="1">OFFSET('Stats NZ - TLA Population'!$A$1,MATCH(BA$10&amp;"_"&amp;$D38,'Stats NZ - TLA Population'!$D:$D,0)-1,BA$2-1)</f>
        <v>10846.741184497634</v>
      </c>
      <c r="BB38" s="81">
        <f t="shared" ca="1" si="34"/>
        <v>111.49362783813942</v>
      </c>
      <c r="BC38" s="71">
        <f t="shared" ca="1" si="35"/>
        <v>121.38055947602929</v>
      </c>
      <c r="BD38" s="70">
        <f t="shared" ca="1" si="11"/>
        <v>127.25669334310196</v>
      </c>
      <c r="BE38" s="81">
        <f ca="1">OFFSET('Stats NZ - TLA Population'!$A$1,MATCH(BE$10&amp;"_"&amp;$D38,'Stats NZ - TLA Population'!$D:$D,0)-1,BE$2-1)</f>
        <v>9840.0000000000018</v>
      </c>
      <c r="BF38" s="69">
        <f ca="1">OFFSET('Stats NZ - TLA Population'!$A$1,MATCH(BF$10&amp;"_"&amp;$D38,'Stats NZ - TLA Population'!$D:$D,0)-1,BF$2-1)</f>
        <v>10370.000000000007</v>
      </c>
      <c r="BG38" s="72">
        <f ca="1">OFFSET('Stats NZ - TLA Population'!$A$1,MATCH(BG$10&amp;"_"&amp;$D38,'Stats NZ - TLA Population'!$D:$D,0)-1,BG$2-1)</f>
        <v>10930.000000000007</v>
      </c>
      <c r="BH38" s="81">
        <f t="shared" ca="1" si="36"/>
        <v>111.1790499104987</v>
      </c>
      <c r="BI38" s="71">
        <f t="shared" ca="1" si="37"/>
        <v>122.19973767300452</v>
      </c>
      <c r="BJ38" s="70">
        <f t="shared" ca="1" si="12"/>
        <v>128.79875918668654</v>
      </c>
      <c r="BK38" s="81">
        <f ca="1">OFFSET('Stats NZ - TLA Population'!$A$1,MATCH(BK$10&amp;"_"&amp;$D38,'Stats NZ - TLA Population'!$D:$D,0)-1,BK$2-1)</f>
        <v>9787.4415289739445</v>
      </c>
      <c r="BL38" s="69">
        <f ca="1">OFFSET('Stats NZ - TLA Population'!$A$1,MATCH(BL$10&amp;"_"&amp;$D38,'Stats NZ - TLA Population'!$D:$D,0)-1,BL$2-1)</f>
        <v>10373.996917741561</v>
      </c>
      <c r="BM38" s="72">
        <f ca="1">OFFSET('Stats NZ - TLA Population'!$A$1,MATCH(BM$10&amp;"_"&amp;$D38,'Stats NZ - TLA Population'!$D:$D,0)-1,BM$2-1)</f>
        <v>10997.16934446204</v>
      </c>
      <c r="BN38" s="81">
        <f t="shared" ca="1" si="38"/>
        <v>110.58520835832131</v>
      </c>
      <c r="BO38" s="71">
        <f t="shared" ca="1" si="39"/>
        <v>122.72529546294668</v>
      </c>
      <c r="BP38" s="70">
        <f t="shared" ca="1" si="13"/>
        <v>130.097480051014</v>
      </c>
      <c r="BQ38" s="81">
        <f ca="1">OFFSET('Stats NZ - TLA Population'!$A$1,MATCH(BQ$10&amp;"_"&amp;$D38,'Stats NZ - TLA Population'!$D:$D,0)-1,BQ$2-1)</f>
        <v>9735.1637889312842</v>
      </c>
      <c r="BR38" s="69">
        <f ca="1">OFFSET('Stats NZ - TLA Population'!$A$1,MATCH(BR$10&amp;"_"&amp;$D38,'Stats NZ - TLA Population'!$D:$D,0)-1,BR$2-1)</f>
        <v>10377.995376018456</v>
      </c>
      <c r="BS38" s="72">
        <f ca="1">OFFSET('Stats NZ - TLA Population'!$A$1,MATCH(BS$10&amp;"_"&amp;$D38,'Stats NZ - TLA Population'!$D:$D,0)-1,BS$2-1)</f>
        <v>11064.751472166117</v>
      </c>
      <c r="BT38" s="81">
        <f t="shared" ca="1" si="40"/>
        <v>109.9945386967958</v>
      </c>
      <c r="BU38" s="71">
        <f t="shared" ca="1" si="41"/>
        <v>123.23445017108244</v>
      </c>
      <c r="BV38" s="70">
        <f t="shared" ca="1" si="14"/>
        <v>131.38939790848113</v>
      </c>
      <c r="BW38" s="81">
        <f ca="1">OFFSET('Stats NZ - TLA Population'!$A$1,MATCH(BW$10&amp;"_"&amp;$D38,'Stats NZ - TLA Population'!$D:$D,0)-1,BW$2-1)</f>
        <v>9683.1652804013611</v>
      </c>
      <c r="BX38" s="69">
        <f ca="1">OFFSET('Stats NZ - TLA Population'!$A$1,MATCH(BX$10&amp;"_"&amp;$D38,'Stats NZ - TLA Population'!$D:$D,0)-1,BX$2-1)</f>
        <v>10381.99537542446</v>
      </c>
      <c r="BY38" s="72">
        <f ca="1">OFFSET('Stats NZ - TLA Population'!$A$1,MATCH(BY$10&amp;"_"&amp;$D38,'Stats NZ - TLA Population'!$D:$D,0)-1,BY$2-1)</f>
        <v>11132.748919834992</v>
      </c>
      <c r="BZ38" s="81">
        <f t="shared" ca="1" si="42"/>
        <v>109.40702398387712</v>
      </c>
      <c r="CA38" s="71">
        <f t="shared" ca="1" si="43"/>
        <v>123.72736283704351</v>
      </c>
      <c r="CB38" s="70">
        <f t="shared" ca="1" si="15"/>
        <v>132.67446335399791</v>
      </c>
      <c r="CC38" s="81">
        <f ca="1">OFFSET('Stats NZ - TLA Population'!$A$1,MATCH(CC$10&amp;"_"&amp;$D38,'Stats NZ - TLA Population'!$D:$D,0)-1,CC$2-1)</f>
        <v>9631.4445119226566</v>
      </c>
      <c r="CD38" s="69">
        <f ca="1">OFFSET('Stats NZ - TLA Population'!$A$1,MATCH(CD$10&amp;"_"&amp;$D38,'Stats NZ - TLA Population'!$D:$D,0)-1,CD$2-1)</f>
        <v>10385.996916553564</v>
      </c>
      <c r="CE38" s="72">
        <f ca="1">OFFSET('Stats NZ - TLA Population'!$A$1,MATCH(CE$10&amp;"_"&amp;$D38,'Stats NZ - TLA Population'!$D:$D,0)-1,CE$2-1)</f>
        <v>11201.164239780628</v>
      </c>
      <c r="CF38" s="81">
        <f t="shared" ca="1" si="44"/>
        <v>108.82264736801298</v>
      </c>
      <c r="CG38" s="71">
        <f t="shared" ca="1" si="45"/>
        <v>124.20419409439822</v>
      </c>
      <c r="CH38" s="70">
        <f t="shared" ca="1" si="16"/>
        <v>133.95262760992659</v>
      </c>
      <c r="CI38" s="81">
        <f ca="1">OFFSET('Stats NZ - TLA Population'!$A$1,MATCH(CI$10&amp;"_"&amp;$D38,'Stats NZ - TLA Population'!$D:$D,0)-1,CI$2-1)</f>
        <v>9580</v>
      </c>
      <c r="CJ38" s="69">
        <f ca="1">OFFSET('Stats NZ - TLA Population'!$A$1,MATCH(CJ$10&amp;"_"&amp;$D38,'Stats NZ - TLA Population'!$D:$D,0)-1,CJ$2-1)</f>
        <v>10390.000000000004</v>
      </c>
      <c r="CK38" s="72">
        <f ca="1">OFFSET('Stats NZ - TLA Population'!$A$1,MATCH(CK$10&amp;"_"&amp;$D38,'Stats NZ - TLA Population'!$D:$D,0)-1,CK$2-1)</f>
        <v>11269.999999999998</v>
      </c>
      <c r="CL38" s="81">
        <f t="shared" ca="1" si="46"/>
        <v>108.2413920876603</v>
      </c>
      <c r="CM38" s="71">
        <f t="shared" ca="1" si="47"/>
        <v>124.66510416016979</v>
      </c>
      <c r="CN38" s="70">
        <f t="shared" ca="1" si="17"/>
        <v>135.22384252984722</v>
      </c>
      <c r="CO38" s="81">
        <f ca="1">OFFSET('Stats NZ - TLA Population'!$A$1,MATCH(CO$10&amp;"_"&amp;$D38,'Stats NZ - TLA Population'!$D:$D,0)-1,CO$2-1)</f>
        <v>9502.7646342076096</v>
      </c>
      <c r="CP38" s="69">
        <f ca="1">OFFSET('Stats NZ - TLA Population'!$A$1,MATCH(CP$10&amp;"_"&amp;$D38,'Stats NZ - TLA Population'!$D:$D,0)-1,CP$2-1)</f>
        <v>10369.922555227997</v>
      </c>
      <c r="CQ38" s="72">
        <f ca="1">OFFSET('Stats NZ - TLA Population'!$A$1,MATCH(CQ$10&amp;"_"&amp;$D38,'Stats NZ - TLA Population'!$D:$D,0)-1,CQ$2-1)</f>
        <v>11313.660402856653</v>
      </c>
      <c r="CR38" s="81">
        <f t="shared" ca="1" si="48"/>
        <v>107.3687341010457</v>
      </c>
      <c r="CS38" s="71">
        <f t="shared" ca="1" si="49"/>
        <v>124.79155893923047</v>
      </c>
      <c r="CT38" s="70">
        <f t="shared" ca="1" si="18"/>
        <v>136.14849208972541</v>
      </c>
      <c r="CU38" s="81">
        <f ca="1">OFFSET('Stats NZ - TLA Population'!$A$1,MATCH(CU$10&amp;"_"&amp;$D38,'Stats NZ - TLA Population'!$D:$D,0)-1,CU$2-1)</f>
        <v>9426.1519512679406</v>
      </c>
      <c r="CV38" s="69">
        <f ca="1">OFFSET('Stats NZ - TLA Population'!$A$1,MATCH(CV$10&amp;"_"&amp;$D38,'Stats NZ - TLA Population'!$D:$D,0)-1,CV$2-1)</f>
        <v>10349.883907740747</v>
      </c>
      <c r="CW38" s="72">
        <f ca="1">OFFSET('Stats NZ - TLA Population'!$A$1,MATCH(CW$10&amp;"_"&amp;$D38,'Stats NZ - TLA Population'!$D:$D,0)-1,CW$2-1)</f>
        <v>11357.489947752136</v>
      </c>
      <c r="CX38" s="81">
        <f t="shared" ca="1" si="50"/>
        <v>106.50311161117509</v>
      </c>
      <c r="CY38" s="71">
        <f t="shared" ca="1" si="51"/>
        <v>124.90448885595676</v>
      </c>
      <c r="CZ38" s="70">
        <f t="shared" ca="1" si="19"/>
        <v>137.06448200348086</v>
      </c>
    </row>
    <row r="39" spans="2:104" x14ac:dyDescent="0.25">
      <c r="B39" s="93"/>
      <c r="C39" s="66" t="s">
        <v>59</v>
      </c>
      <c r="D39" s="66" t="s">
        <v>66</v>
      </c>
      <c r="E39" s="67" t="s">
        <v>2</v>
      </c>
      <c r="F39" s="68">
        <f ca="1">SUMIF('NVED - 2019 - VKT 74 TLA-Region'!$B:$B,'Model - Absolute - 66 areas'!$D39,'NVED - 2019 - VKT 74 TLA-Region'!$J:$J)</f>
        <v>330.34610309782892</v>
      </c>
      <c r="G39" s="81">
        <f ca="1">OFFSET('Stats NZ - TLA Population'!$A$1,MATCH(G$10&amp;"_"&amp;$D39,'Stats NZ - TLA Population'!$D:$D,0)-1,G$2-1)</f>
        <v>37236.832817622671</v>
      </c>
      <c r="H39" s="69">
        <f ca="1">OFFSET('Stats NZ - TLA Population'!$A$1,MATCH(H$10&amp;"_"&amp;$D39,'Stats NZ - TLA Population'!$D:$D,0)-1,H$2-1)</f>
        <v>37423.932623752953</v>
      </c>
      <c r="I39" s="72">
        <f ca="1">OFFSET('Stats NZ - TLA Population'!$A$1,MATCH(I$10&amp;"_"&amp;$D39,'Stats NZ - TLA Population'!$D:$D,0)-1,I$2-1)</f>
        <v>37603.578816883935</v>
      </c>
      <c r="J39" s="70">
        <f t="shared" ca="1" si="20"/>
        <v>8827.1349357912859</v>
      </c>
      <c r="K39" s="81">
        <f ca="1">OFFSET('Stats NZ - TLA Population'!$A$1,MATCH(K$10&amp;"_"&amp;$D39,'Stats NZ - TLA Population'!$D:$D,0)-1,K$2-1)</f>
        <v>37384.246920668127</v>
      </c>
      <c r="L39" s="69">
        <f ca="1">OFFSET('Stats NZ - TLA Population'!$A$1,MATCH(L$10&amp;"_"&amp;$D39,'Stats NZ - TLA Population'!$D:$D,0)-1,L$2-1)</f>
        <v>37760.871745138866</v>
      </c>
      <c r="M39" s="72">
        <f ca="1">OFFSET('Stats NZ - TLA Population'!$A$1,MATCH(M$10&amp;"_"&amp;$D39,'Stats NZ - TLA Population'!$D:$D,0)-1,M$2-1)</f>
        <v>38124.269070843955</v>
      </c>
      <c r="N39" s="71">
        <f t="shared" ca="1" si="21"/>
        <v>318.52307235161618</v>
      </c>
      <c r="O39" s="81">
        <f ca="1">OFFSET('Stats NZ - TLA Population'!$A$1,MATCH(O$10&amp;"_"&amp;$D39,'Stats NZ - TLA Population'!$D:$D,0)-1,O$2-1)</f>
        <v>37532.244610343601</v>
      </c>
      <c r="P39" s="69">
        <f ca="1">OFFSET('Stats NZ - TLA Population'!$A$1,MATCH(P$10&amp;"_"&amp;$D39,'Stats NZ - TLA Population'!$D:$D,0)-1,P$2-1)</f>
        <v>38100.844432576261</v>
      </c>
      <c r="Q39" s="72">
        <f ca="1">OFFSET('Stats NZ - TLA Population'!$A$1,MATCH(Q$10&amp;"_"&amp;$D39,'Stats NZ - TLA Population'!$D:$D,0)-1,Q$2-1)</f>
        <v>38652.169232719636</v>
      </c>
      <c r="R39" s="172">
        <f t="shared" ca="1" si="22"/>
        <v>331.30218761862818</v>
      </c>
      <c r="S39" s="71">
        <f t="shared" ca="1" si="23"/>
        <v>324.84219691376848</v>
      </c>
      <c r="T39" s="70">
        <f t="shared" ca="1" si="5"/>
        <v>329.54271108763527</v>
      </c>
      <c r="U39" s="81">
        <f ca="1">OFFSET('Stats NZ - TLA Population'!$A$1,MATCH(U$10&amp;"_"&amp;$D39,'Stats NZ - TLA Population'!$D:$D,0)-1,U$2-1)</f>
        <v>37680.828196966417</v>
      </c>
      <c r="V39" s="69">
        <f ca="1">OFFSET('Stats NZ - TLA Population'!$A$1,MATCH(V$10&amp;"_"&amp;$D39,'Stats NZ - TLA Population'!$D:$D,0)-1,V$2-1)</f>
        <v>38443.877998188909</v>
      </c>
      <c r="W39" s="72">
        <f ca="1">OFFSET('Stats NZ - TLA Population'!$A$1,MATCH(W$10&amp;"_"&amp;$D39,'Stats NZ - TLA Population'!$D:$D,0)-1,W$2-1)</f>
        <v>39187.379136859236</v>
      </c>
      <c r="X39" s="81">
        <f t="shared" ca="1" si="24"/>
        <v>332.61375498699164</v>
      </c>
      <c r="Y39" s="71">
        <f t="shared" ca="1" si="25"/>
        <v>335.3470635422745</v>
      </c>
      <c r="Z39" s="70">
        <f t="shared" ca="1" si="6"/>
        <v>341.83264555367236</v>
      </c>
      <c r="AA39" s="81">
        <f ca="1">OFFSET('Stats NZ - TLA Population'!$A$1,MATCH(AA$10&amp;"_"&amp;$D39,'Stats NZ - TLA Population'!$D:$D,0)-1,AA$2-1)</f>
        <v>37830.000000000022</v>
      </c>
      <c r="AB39" s="69">
        <f ca="1">OFFSET('Stats NZ - TLA Population'!$A$1,MATCH(AB$10&amp;"_"&amp;$D39,'Stats NZ - TLA Population'!$D:$D,0)-1,AB$2-1)</f>
        <v>38790.000000000007</v>
      </c>
      <c r="AC39" s="72">
        <f ca="1">OFFSET('Stats NZ - TLA Population'!$A$1,MATCH(AC$10&amp;"_"&amp;$D39,'Stats NZ - TLA Population'!$D:$D,0)-1,AC$2-1)</f>
        <v>39729.999999999993</v>
      </c>
      <c r="AD39" s="81">
        <f t="shared" ca="1" si="26"/>
        <v>333.93051462098458</v>
      </c>
      <c r="AE39" s="71">
        <f t="shared" ca="1" si="27"/>
        <v>348.63557005190921</v>
      </c>
      <c r="AF39" s="70">
        <f t="shared" ca="1" si="7"/>
        <v>357.08407316737168</v>
      </c>
      <c r="AG39" s="81">
        <f ca="1">OFFSET('Stats NZ - TLA Population'!$A$1,MATCH(AG$10&amp;"_"&amp;$D39,'Stats NZ - TLA Population'!$D:$D,0)-1,AG$2-1)</f>
        <v>37735.529344679584</v>
      </c>
      <c r="AH39" s="69">
        <f ca="1">OFFSET('Stats NZ - TLA Population'!$A$1,MATCH(AH$10&amp;"_"&amp;$D39,'Stats NZ - TLA Population'!$D:$D,0)-1,AH$2-1)</f>
        <v>38889.488355166628</v>
      </c>
      <c r="AI39" s="72">
        <f ca="1">OFFSET('Stats NZ - TLA Population'!$A$1,MATCH(AI$10&amp;"_"&amp;$D39,'Stats NZ - TLA Population'!$D:$D,0)-1,AI$2-1)</f>
        <v>40039.151217356179</v>
      </c>
      <c r="AJ39" s="81">
        <f t="shared" ca="1" si="28"/>
        <v>333.0966093989984</v>
      </c>
      <c r="AK39" s="71">
        <f t="shared" ca="1" si="29"/>
        <v>351.35900969631018</v>
      </c>
      <c r="AL39" s="70">
        <f t="shared" ca="1" si="8"/>
        <v>361.74599141883726</v>
      </c>
      <c r="AM39" s="81">
        <f ca="1">OFFSET('Stats NZ - TLA Population'!$A$1,MATCH(AM$10&amp;"_"&amp;$D39,'Stats NZ - TLA Population'!$D:$D,0)-1,AM$2-1)</f>
        <v>37641.294605423573</v>
      </c>
      <c r="AN39" s="69">
        <f ca="1">OFFSET('Stats NZ - TLA Population'!$A$1,MATCH(AN$10&amp;"_"&amp;$D39,'Stats NZ - TLA Population'!$D:$D,0)-1,AN$2-1)</f>
        <v>38989.231877459162</v>
      </c>
      <c r="AO39" s="72">
        <f ca="1">OFFSET('Stats NZ - TLA Population'!$A$1,MATCH(AO$10&amp;"_"&amp;$D39,'Stats NZ - TLA Population'!$D:$D,0)-1,AO$2-1)</f>
        <v>40350.708034390002</v>
      </c>
      <c r="AP39" s="81">
        <f t="shared" ca="1" si="30"/>
        <v>332.26478663994646</v>
      </c>
      <c r="AQ39" s="71">
        <f t="shared" ca="1" si="31"/>
        <v>354.02821037063887</v>
      </c>
      <c r="AR39" s="70">
        <f t="shared" ca="1" si="9"/>
        <v>366.39062286482238</v>
      </c>
      <c r="AS39" s="81">
        <f ca="1">OFFSET('Stats NZ - TLA Population'!$A$1,MATCH(AS$10&amp;"_"&amp;$D39,'Stats NZ - TLA Population'!$D:$D,0)-1,AS$2-1)</f>
        <v>37547.295193092526</v>
      </c>
      <c r="AT39" s="69">
        <f ca="1">OFFSET('Stats NZ - TLA Population'!$A$1,MATCH(AT$10&amp;"_"&amp;$D39,'Stats NZ - TLA Population'!$D:$D,0)-1,AT$2-1)</f>
        <v>39089.231221328679</v>
      </c>
      <c r="AU39" s="72">
        <f ca="1">OFFSET('Stats NZ - TLA Population'!$A$1,MATCH(AU$10&amp;"_"&amp;$D39,'Stats NZ - TLA Population'!$D:$D,0)-1,AU$2-1)</f>
        <v>40664.689169804435</v>
      </c>
      <c r="AV39" s="81">
        <f t="shared" ca="1" si="32"/>
        <v>331.43504114341528</v>
      </c>
      <c r="AW39" s="71">
        <f t="shared" ca="1" si="33"/>
        <v>356.64354494775142</v>
      </c>
      <c r="AX39" s="70">
        <f t="shared" ca="1" si="10"/>
        <v>371.01775723345952</v>
      </c>
      <c r="AY39" s="81">
        <f ca="1">OFFSET('Stats NZ - TLA Population'!$A$1,MATCH(AY$10&amp;"_"&amp;$D39,'Stats NZ - TLA Population'!$D:$D,0)-1,AY$2-1)</f>
        <v>37453.530520018234</v>
      </c>
      <c r="AZ39" s="69">
        <f ca="1">OFFSET('Stats NZ - TLA Population'!$A$1,MATCH(AZ$10&amp;"_"&amp;$D39,'Stats NZ - TLA Population'!$D:$D,0)-1,AZ$2-1)</f>
        <v>39189.48704290481</v>
      </c>
      <c r="BA39" s="72">
        <f ca="1">OFFSET('Stats NZ - TLA Population'!$A$1,MATCH(BA$10&amp;"_"&amp;$D39,'Stats NZ - TLA Population'!$D:$D,0)-1,BA$2-1)</f>
        <v>40981.113487958362</v>
      </c>
      <c r="BB39" s="81">
        <f t="shared" ca="1" si="34"/>
        <v>330.60736772197811</v>
      </c>
      <c r="BC39" s="71">
        <f t="shared" ca="1" si="35"/>
        <v>359.20538703937416</v>
      </c>
      <c r="BD39" s="70">
        <f t="shared" ca="1" si="11"/>
        <v>375.62718582231992</v>
      </c>
      <c r="BE39" s="81">
        <f ca="1">OFFSET('Stats NZ - TLA Population'!$A$1,MATCH(BE$10&amp;"_"&amp;$D39,'Stats NZ - TLA Population'!$D:$D,0)-1,BE$2-1)</f>
        <v>37360.000000000007</v>
      </c>
      <c r="BF39" s="69">
        <f ca="1">OFFSET('Stats NZ - TLA Population'!$A$1,MATCH(BF$10&amp;"_"&amp;$D39,'Stats NZ - TLA Population'!$D:$D,0)-1,BF$2-1)</f>
        <v>39290.000000000007</v>
      </c>
      <c r="BG39" s="72">
        <f ca="1">OFFSET('Stats NZ - TLA Population'!$A$1,MATCH(BG$10&amp;"_"&amp;$D39,'Stats NZ - TLA Population'!$D:$D,0)-1,BG$2-1)</f>
        <v>41300</v>
      </c>
      <c r="BH39" s="81">
        <f t="shared" ca="1" si="36"/>
        <v>329.78176120116251</v>
      </c>
      <c r="BI39" s="71">
        <f t="shared" ca="1" si="37"/>
        <v>361.71411095837283</v>
      </c>
      <c r="BJ39" s="70">
        <f t="shared" ca="1" si="12"/>
        <v>380.21870151643662</v>
      </c>
      <c r="BK39" s="81">
        <f ca="1">OFFSET('Stats NZ - TLA Population'!$A$1,MATCH(BK$10&amp;"_"&amp;$D39,'Stats NZ - TLA Population'!$D:$D,0)-1,BK$2-1)</f>
        <v>37208.780788050673</v>
      </c>
      <c r="BL39" s="69">
        <f ca="1">OFFSET('Stats NZ - TLA Population'!$A$1,MATCH(BL$10&amp;"_"&amp;$D39,'Stats NZ - TLA Population'!$D:$D,0)-1,BL$2-1)</f>
        <v>39337.883146263477</v>
      </c>
      <c r="BM39" s="72">
        <f ca="1">OFFSET('Stats NZ - TLA Population'!$A$1,MATCH(BM$10&amp;"_"&amp;$D39,'Stats NZ - TLA Population'!$D:$D,0)-1,BM$2-1)</f>
        <v>41568.486435491272</v>
      </c>
      <c r="BN39" s="81">
        <f t="shared" ca="1" si="38"/>
        <v>328.44692881240172</v>
      </c>
      <c r="BO39" s="71">
        <f t="shared" ca="1" si="39"/>
        <v>363.57236322356562</v>
      </c>
      <c r="BP39" s="70">
        <f t="shared" ca="1" si="13"/>
        <v>384.18825926106854</v>
      </c>
      <c r="BQ39" s="81">
        <f ca="1">OFFSET('Stats NZ - TLA Population'!$A$1,MATCH(BQ$10&amp;"_"&amp;$D39,'Stats NZ - TLA Population'!$D:$D,0)-1,BQ$2-1)</f>
        <v>37058.173654529142</v>
      </c>
      <c r="BR39" s="69">
        <f ca="1">OFFSET('Stats NZ - TLA Population'!$A$1,MATCH(BR$10&amp;"_"&amp;$D39,'Stats NZ - TLA Population'!$D:$D,0)-1,BR$2-1)</f>
        <v>39385.824648233138</v>
      </c>
      <c r="BS39" s="72">
        <f ca="1">OFFSET('Stats NZ - TLA Population'!$A$1,MATCH(BS$10&amp;"_"&amp;$D39,'Stats NZ - TLA Population'!$D:$D,0)-1,BS$2-1)</f>
        <v>41838.718269676072</v>
      </c>
      <c r="BT39" s="81">
        <f t="shared" ca="1" si="40"/>
        <v>327.11749932251439</v>
      </c>
      <c r="BU39" s="71">
        <f t="shared" ca="1" si="41"/>
        <v>365.38482579000458</v>
      </c>
      <c r="BV39" s="70">
        <f t="shared" ca="1" si="14"/>
        <v>388.14047751386784</v>
      </c>
      <c r="BW39" s="81">
        <f ca="1">OFFSET('Stats NZ - TLA Population'!$A$1,MATCH(BW$10&amp;"_"&amp;$D39,'Stats NZ - TLA Population'!$D:$D,0)-1,BW$2-1)</f>
        <v>36908.176121972421</v>
      </c>
      <c r="BX39" s="69">
        <f ca="1">OFFSET('Stats NZ - TLA Population'!$A$1,MATCH(BX$10&amp;"_"&amp;$D39,'Stats NZ - TLA Population'!$D:$D,0)-1,BX$2-1)</f>
        <v>39433.824577027714</v>
      </c>
      <c r="BY39" s="72">
        <f ca="1">OFFSET('Stats NZ - TLA Population'!$A$1,MATCH(BY$10&amp;"_"&amp;$D39,'Stats NZ - TLA Population'!$D:$D,0)-1,BY$2-1)</f>
        <v>42110.706849185721</v>
      </c>
      <c r="BZ39" s="81">
        <f t="shared" ca="1" si="42"/>
        <v>325.79345086260048</v>
      </c>
      <c r="CA39" s="71">
        <f t="shared" ca="1" si="43"/>
        <v>367.15185844931744</v>
      </c>
      <c r="CB39" s="70">
        <f t="shared" ca="1" si="15"/>
        <v>392.07519042674346</v>
      </c>
      <c r="CC39" s="81">
        <f ca="1">OFFSET('Stats NZ - TLA Population'!$A$1,MATCH(CC$10&amp;"_"&amp;$D39,'Stats NZ - TLA Population'!$D:$D,0)-1,CC$2-1)</f>
        <v>36758.785722945344</v>
      </c>
      <c r="CD39" s="69">
        <f ca="1">OFFSET('Stats NZ - TLA Population'!$A$1,MATCH(CD$10&amp;"_"&amp;$D39,'Stats NZ - TLA Population'!$D:$D,0)-1,CD$2-1)</f>
        <v>39481.883003852607</v>
      </c>
      <c r="CE39" s="72">
        <f ca="1">OFFSET('Stats NZ - TLA Population'!$A$1,MATCH(CE$10&amp;"_"&amp;$D39,'Stats NZ - TLA Population'!$D:$D,0)-1,CE$2-1)</f>
        <v>42384.463594414679</v>
      </c>
      <c r="CF39" s="81">
        <f t="shared" ca="1" si="44"/>
        <v>324.47476165227681</v>
      </c>
      <c r="CG39" s="71">
        <f t="shared" ca="1" si="45"/>
        <v>368.87382118067148</v>
      </c>
      <c r="CH39" s="70">
        <f t="shared" ca="1" si="16"/>
        <v>395.99223378578978</v>
      </c>
      <c r="CI39" s="81">
        <f ca="1">OFFSET('Stats NZ - TLA Population'!$A$1,MATCH(CI$10&amp;"_"&amp;$D39,'Stats NZ - TLA Population'!$D:$D,0)-1,CI$2-1)</f>
        <v>36610</v>
      </c>
      <c r="CJ39" s="69">
        <f ca="1">OFFSET('Stats NZ - TLA Population'!$A$1,MATCH(CJ$10&amp;"_"&amp;$D39,'Stats NZ - TLA Population'!$D:$D,0)-1,CJ$2-1)</f>
        <v>39529.999999999993</v>
      </c>
      <c r="CK39" s="72">
        <f ca="1">OFFSET('Stats NZ - TLA Population'!$A$1,MATCH(CK$10&amp;"_"&amp;$D39,'Stats NZ - TLA Population'!$D:$D,0)-1,CK$2-1)</f>
        <v>42660</v>
      </c>
      <c r="CL39" s="81">
        <f t="shared" ca="1" si="46"/>
        <v>323.16140999931895</v>
      </c>
      <c r="CM39" s="71">
        <f t="shared" ca="1" si="47"/>
        <v>370.55107411763476</v>
      </c>
      <c r="CN39" s="70">
        <f t="shared" ca="1" si="17"/>
        <v>399.89144502550721</v>
      </c>
      <c r="CO39" s="81">
        <f ca="1">OFFSET('Stats NZ - TLA Population'!$A$1,MATCH(CO$10&amp;"_"&amp;$D39,'Stats NZ - TLA Population'!$D:$D,0)-1,CO$2-1)</f>
        <v>36401.641804809638</v>
      </c>
      <c r="CP39" s="69">
        <f ca="1">OFFSET('Stats NZ - TLA Population'!$A$1,MATCH(CP$10&amp;"_"&amp;$D39,'Stats NZ - TLA Population'!$D:$D,0)-1,CP$2-1)</f>
        <v>39525.999190242408</v>
      </c>
      <c r="CQ39" s="72">
        <f ca="1">OFFSET('Stats NZ - TLA Population'!$A$1,MATCH(CQ$10&amp;"_"&amp;$D39,'Stats NZ - TLA Population'!$D:$D,0)-1,CQ$2-1)</f>
        <v>42883.642803636605</v>
      </c>
      <c r="CR39" s="81">
        <f t="shared" ca="1" si="48"/>
        <v>321.32220409539576</v>
      </c>
      <c r="CS39" s="71">
        <f t="shared" ca="1" si="49"/>
        <v>371.60749093355088</v>
      </c>
      <c r="CT39" s="70">
        <f t="shared" ca="1" si="18"/>
        <v>403.1747009771745</v>
      </c>
      <c r="CU39" s="81">
        <f ca="1">OFFSET('Stats NZ - TLA Population'!$A$1,MATCH(CU$10&amp;"_"&amp;$D39,'Stats NZ - TLA Population'!$D:$D,0)-1,CU$2-1)</f>
        <v>36194.469436920641</v>
      </c>
      <c r="CV39" s="69">
        <f ca="1">OFFSET('Stats NZ - TLA Population'!$A$1,MATCH(CV$10&amp;"_"&amp;$D39,'Stats NZ - TLA Population'!$D:$D,0)-1,CV$2-1)</f>
        <v>39521.998785404598</v>
      </c>
      <c r="CW39" s="72">
        <f ca="1">OFFSET('Stats NZ - TLA Population'!$A$1,MATCH(CW$10&amp;"_"&amp;$D39,'Stats NZ - TLA Population'!$D:$D,0)-1,CW$2-1)</f>
        <v>43108.458042894832</v>
      </c>
      <c r="CX39" s="81">
        <f t="shared" ca="1" si="50"/>
        <v>319.49346564907216</v>
      </c>
      <c r="CY39" s="71">
        <f t="shared" ca="1" si="51"/>
        <v>372.62618828452759</v>
      </c>
      <c r="CZ39" s="70">
        <f t="shared" ca="1" si="19"/>
        <v>406.44048623572024</v>
      </c>
    </row>
    <row r="40" spans="2:104" x14ac:dyDescent="0.25">
      <c r="B40" s="93"/>
      <c r="C40" s="66" t="s">
        <v>68</v>
      </c>
      <c r="D40" s="66" t="s">
        <v>67</v>
      </c>
      <c r="E40" s="67" t="s">
        <v>3</v>
      </c>
      <c r="F40" s="68">
        <f ca="1">SUMIF('NVED - 2019 - VKT 74 TLA-Region'!$B:$B,'Model - Absolute - 66 areas'!$D40,'NVED - 2019 - VKT 74 TLA-Region'!$J:$J)</f>
        <v>491.88395102119995</v>
      </c>
      <c r="G40" s="81">
        <f ca="1">OFFSET('Stats NZ - TLA Population'!$A$1,MATCH(G$10&amp;"_"&amp;$D40,'Stats NZ - TLA Population'!$D:$D,0)-1,G$2-1)</f>
        <v>34760.849255413668</v>
      </c>
      <c r="H40" s="69">
        <f ca="1">OFFSET('Stats NZ - TLA Population'!$A$1,MATCH(H$10&amp;"_"&amp;$D40,'Stats NZ - TLA Population'!$D:$D,0)-1,H$2-1)</f>
        <v>34938.100410222258</v>
      </c>
      <c r="I40" s="72">
        <f ca="1">OFFSET('Stats NZ - TLA Population'!$A$1,MATCH(I$10&amp;"_"&amp;$D40,'Stats NZ - TLA Population'!$D:$D,0)-1,I$2-1)</f>
        <v>35109.935425853466</v>
      </c>
      <c r="J40" s="70">
        <f t="shared" ca="1" si="20"/>
        <v>14078.726240001406</v>
      </c>
      <c r="K40" s="81">
        <f ca="1">OFFSET('Stats NZ - TLA Population'!$A$1,MATCH(K$10&amp;"_"&amp;$D40,'Stats NZ - TLA Population'!$D:$D,0)-1,K$2-1)</f>
        <v>34902.271547013079</v>
      </c>
      <c r="L40" s="69">
        <f ca="1">OFFSET('Stats NZ - TLA Population'!$A$1,MATCH(L$10&amp;"_"&amp;$D40,'Stats NZ - TLA Population'!$D:$D,0)-1,L$2-1)</f>
        <v>35259.123635897537</v>
      </c>
      <c r="M40" s="72">
        <f ca="1">OFFSET('Stats NZ - TLA Population'!$A$1,MATCH(M$10&amp;"_"&amp;$D40,'Stats NZ - TLA Population'!$D:$D,0)-1,M$2-1)</f>
        <v>35606.804321421158</v>
      </c>
      <c r="N40" s="71">
        <f t="shared" ca="1" si="21"/>
        <v>474.36648401924197</v>
      </c>
      <c r="O40" s="81">
        <f ca="1">OFFSET('Stats NZ - TLA Population'!$A$1,MATCH(O$10&amp;"_"&amp;$D40,'Stats NZ - TLA Population'!$D:$D,0)-1,O$2-1)</f>
        <v>35044.269206159312</v>
      </c>
      <c r="P40" s="69">
        <f ca="1">OFFSET('Stats NZ - TLA Population'!$A$1,MATCH(P$10&amp;"_"&amp;$D40,'Stats NZ - TLA Population'!$D:$D,0)-1,P$2-1)</f>
        <v>35583.096532854674</v>
      </c>
      <c r="Q40" s="72">
        <f ca="1">OFFSET('Stats NZ - TLA Population'!$A$1,MATCH(Q$10&amp;"_"&amp;$D40,'Stats NZ - TLA Population'!$D:$D,0)-1,Q$2-1)</f>
        <v>36110.704807801761</v>
      </c>
      <c r="R40" s="172">
        <f t="shared" ca="1" si="22"/>
        <v>493.37867243442832</v>
      </c>
      <c r="S40" s="71">
        <f t="shared" ca="1" si="23"/>
        <v>483.86607684043332</v>
      </c>
      <c r="T40" s="70">
        <f t="shared" ca="1" si="5"/>
        <v>491.04059988598891</v>
      </c>
      <c r="U40" s="81">
        <f ca="1">OFFSET('Stats NZ - TLA Population'!$A$1,MATCH(U$10&amp;"_"&amp;$D40,'Stats NZ - TLA Population'!$D:$D,0)-1,U$2-1)</f>
        <v>35186.844573698407</v>
      </c>
      <c r="V40" s="69">
        <f ca="1">OFFSET('Stats NZ - TLA Population'!$A$1,MATCH(V$10&amp;"_"&amp;$D40,'Stats NZ - TLA Population'!$D:$D,0)-1,V$2-1)</f>
        <v>35910.046203683072</v>
      </c>
      <c r="W40" s="72">
        <f ca="1">OFFSET('Stats NZ - TLA Population'!$A$1,MATCH(W$10&amp;"_"&amp;$D40,'Stats NZ - TLA Population'!$D:$D,0)-1,W$2-1)</f>
        <v>36621.736394684478</v>
      </c>
      <c r="X40" s="81">
        <f t="shared" ca="1" si="24"/>
        <v>495.38595200257885</v>
      </c>
      <c r="Y40" s="71">
        <f t="shared" ca="1" si="25"/>
        <v>499.60511961916234</v>
      </c>
      <c r="Z40" s="70">
        <f t="shared" ca="1" si="6"/>
        <v>509.50664024072512</v>
      </c>
      <c r="AA40" s="81">
        <f ca="1">OFFSET('Stats NZ - TLA Population'!$A$1,MATCH(AA$10&amp;"_"&amp;$D40,'Stats NZ - TLA Population'!$D:$D,0)-1,AA$2-1)</f>
        <v>35330.000000000022</v>
      </c>
      <c r="AB40" s="69">
        <f ca="1">OFFSET('Stats NZ - TLA Population'!$A$1,MATCH(AB$10&amp;"_"&amp;$D40,'Stats NZ - TLA Population'!$D:$D,0)-1,AB$2-1)</f>
        <v>36239.999999999993</v>
      </c>
      <c r="AC40" s="72">
        <f ca="1">OFFSET('Stats NZ - TLA Population'!$A$1,MATCH(AC$10&amp;"_"&amp;$D40,'Stats NZ - TLA Population'!$D:$D,0)-1,AC$2-1)</f>
        <v>37139.999999999993</v>
      </c>
      <c r="AD40" s="81">
        <f t="shared" ca="1" si="26"/>
        <v>497.40139805924997</v>
      </c>
      <c r="AE40" s="71">
        <f t="shared" ca="1" si="27"/>
        <v>519.49778798849763</v>
      </c>
      <c r="AF40" s="70">
        <f t="shared" ca="1" si="7"/>
        <v>532.39922312066233</v>
      </c>
      <c r="AG40" s="81">
        <f ca="1">OFFSET('Stats NZ - TLA Population'!$A$1,MATCH(AG$10&amp;"_"&amp;$D40,'Stats NZ - TLA Population'!$D:$D,0)-1,AG$2-1)</f>
        <v>35405.675120107204</v>
      </c>
      <c r="AH40" s="69">
        <f ca="1">OFFSET('Stats NZ - TLA Population'!$A$1,MATCH(AH$10&amp;"_"&amp;$D40,'Stats NZ - TLA Population'!$D:$D,0)-1,AH$2-1)</f>
        <v>36498.291839730577</v>
      </c>
      <c r="AI40" s="72">
        <f ca="1">OFFSET('Stats NZ - TLA Population'!$A$1,MATCH(AI$10&amp;"_"&amp;$D40,'Stats NZ - TLA Population'!$D:$D,0)-1,AI$2-1)</f>
        <v>37600.441002654246</v>
      </c>
      <c r="AJ40" s="81">
        <f t="shared" ca="1" si="28"/>
        <v>498.46680735841824</v>
      </c>
      <c r="AK40" s="71">
        <f t="shared" ca="1" si="29"/>
        <v>525.93854809357379</v>
      </c>
      <c r="AL40" s="70">
        <f t="shared" ca="1" si="8"/>
        <v>541.82046204932851</v>
      </c>
      <c r="AM40" s="81">
        <f ca="1">OFFSET('Stats NZ - TLA Population'!$A$1,MATCH(AM$10&amp;"_"&amp;$D40,'Stats NZ - TLA Population'!$D:$D,0)-1,AM$2-1)</f>
        <v>35481.51233259491</v>
      </c>
      <c r="AN40" s="69">
        <f ca="1">OFFSET('Stats NZ - TLA Population'!$A$1,MATCH(AN$10&amp;"_"&amp;$D40,'Stats NZ - TLA Population'!$D:$D,0)-1,AN$2-1)</f>
        <v>36758.424592112133</v>
      </c>
      <c r="AO40" s="72">
        <f ca="1">OFFSET('Stats NZ - TLA Population'!$A$1,MATCH(AO$10&amp;"_"&amp;$D40,'Stats NZ - TLA Population'!$D:$D,0)-1,AO$2-1)</f>
        <v>38066.590296017304</v>
      </c>
      <c r="AP40" s="81">
        <f t="shared" ca="1" si="30"/>
        <v>499.53449871183744</v>
      </c>
      <c r="AQ40" s="71">
        <f t="shared" ca="1" si="31"/>
        <v>532.34561254768448</v>
      </c>
      <c r="AR40" s="70">
        <f t="shared" ca="1" si="9"/>
        <v>551.2908279829702</v>
      </c>
      <c r="AS40" s="81">
        <f ca="1">OFFSET('Stats NZ - TLA Population'!$A$1,MATCH(AS$10&amp;"_"&amp;$D40,'Stats NZ - TLA Population'!$D:$D,0)-1,AS$2-1)</f>
        <v>35557.511984657023</v>
      </c>
      <c r="AT40" s="69">
        <f ca="1">OFFSET('Stats NZ - TLA Population'!$A$1,MATCH(AT$10&amp;"_"&amp;$D40,'Stats NZ - TLA Population'!$D:$D,0)-1,AT$2-1)</f>
        <v>37020.411377804587</v>
      </c>
      <c r="AU40" s="72">
        <f ca="1">OFFSET('Stats NZ - TLA Population'!$A$1,MATCH(AU$10&amp;"_"&amp;$D40,'Stats NZ - TLA Population'!$D:$D,0)-1,AU$2-1)</f>
        <v>38538.518648293197</v>
      </c>
      <c r="AV40" s="81">
        <f t="shared" ca="1" si="32"/>
        <v>500.60447700755532</v>
      </c>
      <c r="AW40" s="71">
        <f t="shared" ca="1" si="33"/>
        <v>538.71873336009196</v>
      </c>
      <c r="AX40" s="70">
        <f t="shared" ca="1" si="10"/>
        <v>560.81013633009513</v>
      </c>
      <c r="AY40" s="81">
        <f ca="1">OFFSET('Stats NZ - TLA Population'!$A$1,MATCH(AY$10&amp;"_"&amp;$D40,'Stats NZ - TLA Population'!$D:$D,0)-1,AY$2-1)</f>
        <v>35633.674424231111</v>
      </c>
      <c r="AZ40" s="69">
        <f ca="1">OFFSET('Stats NZ - TLA Population'!$A$1,MATCH(AZ$10&amp;"_"&amp;$D40,'Stats NZ - TLA Population'!$D:$D,0)-1,AZ$2-1)</f>
        <v>37284.265410982174</v>
      </c>
      <c r="BA40" s="72">
        <f ca="1">OFFSET('Stats NZ - TLA Population'!$A$1,MATCH(BA$10&amp;"_"&amp;$D40,'Stats NZ - TLA Population'!$D:$D,0)-1,BA$2-1)</f>
        <v>39016.297705030658</v>
      </c>
      <c r="BB40" s="81">
        <f t="shared" ca="1" si="34"/>
        <v>501.67674714408952</v>
      </c>
      <c r="BC40" s="71">
        <f t="shared" ca="1" si="35"/>
        <v>545.0576655392091</v>
      </c>
      <c r="BD40" s="70">
        <f t="shared" ca="1" si="11"/>
        <v>570.37819870316696</v>
      </c>
      <c r="BE40" s="81">
        <f ca="1">OFFSET('Stats NZ - TLA Population'!$A$1,MATCH(BE$10&amp;"_"&amp;$D40,'Stats NZ - TLA Population'!$D:$D,0)-1,BE$2-1)</f>
        <v>35709.999999999993</v>
      </c>
      <c r="BF40" s="69">
        <f ca="1">OFFSET('Stats NZ - TLA Population'!$A$1,MATCH(BF$10&amp;"_"&amp;$D40,'Stats NZ - TLA Population'!$D:$D,0)-1,BF$2-1)</f>
        <v>37550</v>
      </c>
      <c r="BG40" s="72">
        <f ca="1">OFFSET('Stats NZ - TLA Population'!$A$1,MATCH(BG$10&amp;"_"&amp;$D40,'Stats NZ - TLA Population'!$D:$D,0)-1,BG$2-1)</f>
        <v>39499.999999999978</v>
      </c>
      <c r="BH40" s="81">
        <f t="shared" ca="1" si="36"/>
        <v>502.75131403045009</v>
      </c>
      <c r="BI40" s="71">
        <f t="shared" ca="1" si="37"/>
        <v>551.36216711013321</v>
      </c>
      <c r="BJ40" s="70">
        <f t="shared" ca="1" si="12"/>
        <v>579.99482292543939</v>
      </c>
      <c r="BK40" s="81">
        <f ca="1">OFFSET('Stats NZ - TLA Population'!$A$1,MATCH(BK$10&amp;"_"&amp;$D40,'Stats NZ - TLA Population'!$D:$D,0)-1,BK$2-1)</f>
        <v>35765.825184711117</v>
      </c>
      <c r="BL40" s="69">
        <f ca="1">OFFSET('Stats NZ - TLA Population'!$A$1,MATCH(BL$10&amp;"_"&amp;$D40,'Stats NZ - TLA Population'!$D:$D,0)-1,BL$2-1)</f>
        <v>37786.989631203433</v>
      </c>
      <c r="BM40" s="72">
        <f ca="1">OFFSET('Stats NZ - TLA Population'!$A$1,MATCH(BM$10&amp;"_"&amp;$D40,'Stats NZ - TLA Population'!$D:$D,0)-1,BM$2-1)</f>
        <v>39938.170385227808</v>
      </c>
      <c r="BN40" s="81">
        <f t="shared" ca="1" si="38"/>
        <v>503.53726152329551</v>
      </c>
      <c r="BO40" s="71">
        <f t="shared" ca="1" si="39"/>
        <v>557.01356325898291</v>
      </c>
      <c r="BP40" s="70">
        <f t="shared" ca="1" si="13"/>
        <v>588.72386536846318</v>
      </c>
      <c r="BQ40" s="81">
        <f ca="1">OFFSET('Stats NZ - TLA Population'!$A$1,MATCH(BQ$10&amp;"_"&amp;$D40,'Stats NZ - TLA Population'!$D:$D,0)-1,BQ$2-1)</f>
        <v>35821.737640529704</v>
      </c>
      <c r="BR40" s="69">
        <f ca="1">OFFSET('Stats NZ - TLA Population'!$A$1,MATCH(BR$10&amp;"_"&amp;$D40,'Stats NZ - TLA Population'!$D:$D,0)-1,BR$2-1)</f>
        <v>38025.474977061931</v>
      </c>
      <c r="BS40" s="72">
        <f ca="1">OFFSET('Stats NZ - TLA Population'!$A$1,MATCH(BS$10&amp;"_"&amp;$D40,'Stats NZ - TLA Population'!$D:$D,0)-1,BS$2-1)</f>
        <v>40381.201359987019</v>
      </c>
      <c r="BT40" s="81">
        <f t="shared" ca="1" si="40"/>
        <v>504.32443768217161</v>
      </c>
      <c r="BU40" s="71">
        <f t="shared" ca="1" si="41"/>
        <v>562.63767612765514</v>
      </c>
      <c r="BV40" s="70">
        <f t="shared" ca="1" si="14"/>
        <v>597.49379346691535</v>
      </c>
      <c r="BW40" s="81">
        <f ca="1">OFFSET('Stats NZ - TLA Population'!$A$1,MATCH(BW$10&amp;"_"&amp;$D40,'Stats NZ - TLA Population'!$D:$D,0)-1,BW$2-1)</f>
        <v>35877.737503886063</v>
      </c>
      <c r="BX40" s="69">
        <f ca="1">OFFSET('Stats NZ - TLA Population'!$A$1,MATCH(BX$10&amp;"_"&amp;$D40,'Stats NZ - TLA Population'!$D:$D,0)-1,BX$2-1)</f>
        <v>38265.465477492005</v>
      </c>
      <c r="BY40" s="72">
        <f ca="1">OFFSET('Stats NZ - TLA Population'!$A$1,MATCH(BY$10&amp;"_"&amp;$D40,'Stats NZ - TLA Population'!$D:$D,0)-1,BY$2-1)</f>
        <v>40829.146842414026</v>
      </c>
      <c r="BZ40" s="81">
        <f t="shared" ca="1" si="42"/>
        <v>505.1128444278433</v>
      </c>
      <c r="CA40" s="71">
        <f t="shared" ca="1" si="43"/>
        <v>568.23428016385856</v>
      </c>
      <c r="CB40" s="70">
        <f t="shared" ca="1" si="15"/>
        <v>606.30442034869054</v>
      </c>
      <c r="CC40" s="81">
        <f ca="1">OFFSET('Stats NZ - TLA Population'!$A$1,MATCH(CC$10&amp;"_"&amp;$D40,'Stats NZ - TLA Population'!$D:$D,0)-1,CC$2-1)</f>
        <v>35933.824911423762</v>
      </c>
      <c r="CD40" s="69">
        <f ca="1">OFFSET('Stats NZ - TLA Population'!$A$1,MATCH(CD$10&amp;"_"&amp;$D40,'Stats NZ - TLA Population'!$D:$D,0)-1,CD$2-1)</f>
        <v>38506.97063198837</v>
      </c>
      <c r="CE40" s="72">
        <f ca="1">OFFSET('Stats NZ - TLA Population'!$A$1,MATCH(CE$10&amp;"_"&amp;$D40,'Stats NZ - TLA Population'!$D:$D,0)-1,CE$2-1)</f>
        <v>41282.061348754869</v>
      </c>
      <c r="CF40" s="81">
        <f t="shared" ca="1" si="44"/>
        <v>505.90248368407794</v>
      </c>
      <c r="CG40" s="71">
        <f t="shared" ca="1" si="45"/>
        <v>573.80315235886542</v>
      </c>
      <c r="CH40" s="70">
        <f t="shared" ca="1" si="16"/>
        <v>615.15555622830004</v>
      </c>
      <c r="CI40" s="81">
        <f ca="1">OFFSET('Stats NZ - TLA Population'!$A$1,MATCH(CI$10&amp;"_"&amp;$D40,'Stats NZ - TLA Population'!$D:$D,0)-1,CI$2-1)</f>
        <v>35989.999999999985</v>
      </c>
      <c r="CJ40" s="69">
        <f ca="1">OFFSET('Stats NZ - TLA Population'!$A$1,MATCH(CJ$10&amp;"_"&amp;$D40,'Stats NZ - TLA Population'!$D:$D,0)-1,CJ$2-1)</f>
        <v>38749.999999999993</v>
      </c>
      <c r="CK40" s="72">
        <f ca="1">OFFSET('Stats NZ - TLA Population'!$A$1,MATCH(CK$10&amp;"_"&amp;$D40,'Stats NZ - TLA Population'!$D:$D,0)-1,CK$2-1)</f>
        <v>41739.999999999971</v>
      </c>
      <c r="CL40" s="81">
        <f t="shared" ca="1" si="46"/>
        <v>506.69335737765039</v>
      </c>
      <c r="CM40" s="71">
        <f t="shared" ca="1" si="47"/>
        <v>579.34407226580026</v>
      </c>
      <c r="CN40" s="70">
        <f t="shared" ca="1" si="17"/>
        <v>624.0470084225675</v>
      </c>
      <c r="CO40" s="81">
        <f ca="1">OFFSET('Stats NZ - TLA Population'!$A$1,MATCH(CO$10&amp;"_"&amp;$D40,'Stats NZ - TLA Population'!$D:$D,0)-1,CO$2-1)</f>
        <v>36019.950110812992</v>
      </c>
      <c r="CP40" s="69">
        <f ca="1">OFFSET('Stats NZ - TLA Population'!$A$1,MATCH(CP$10&amp;"_"&amp;$D40,'Stats NZ - TLA Population'!$D:$D,0)-1,CP$2-1)</f>
        <v>38967.543655535286</v>
      </c>
      <c r="CQ40" s="72">
        <f ca="1">OFFSET('Stats NZ - TLA Population'!$A$1,MATCH(CQ$10&amp;"_"&amp;$D40,'Stats NZ - TLA Population'!$D:$D,0)-1,CQ$2-1)</f>
        <v>42184.434297300992</v>
      </c>
      <c r="CR40" s="81">
        <f t="shared" ca="1" si="48"/>
        <v>507.11501678864443</v>
      </c>
      <c r="CS40" s="71">
        <f t="shared" ca="1" si="49"/>
        <v>584.3166100284609</v>
      </c>
      <c r="CT40" s="70">
        <f t="shared" ca="1" si="18"/>
        <v>632.55374427651134</v>
      </c>
      <c r="CU40" s="81">
        <f ca="1">OFFSET('Stats NZ - TLA Population'!$A$1,MATCH(CU$10&amp;"_"&amp;$D40,'Stats NZ - TLA Population'!$D:$D,0)-1,CU$2-1)</f>
        <v>36049.925145469766</v>
      </c>
      <c r="CV40" s="69">
        <f ca="1">OFFSET('Stats NZ - TLA Population'!$A$1,MATCH(CV$10&amp;"_"&amp;$D40,'Stats NZ - TLA Population'!$D:$D,0)-1,CV$2-1)</f>
        <v>39186.308607639949</v>
      </c>
      <c r="CW40" s="72">
        <f ca="1">OFFSET('Stats NZ - TLA Population'!$A$1,MATCH(CW$10&amp;"_"&amp;$D40,'Stats NZ - TLA Population'!$D:$D,0)-1,CW$2-1)</f>
        <v>42633.60079020854</v>
      </c>
      <c r="CX40" s="81">
        <f t="shared" ca="1" si="50"/>
        <v>507.53702709561168</v>
      </c>
      <c r="CY40" s="71">
        <f t="shared" ca="1" si="51"/>
        <v>589.26741533434381</v>
      </c>
      <c r="CZ40" s="70">
        <f t="shared" ca="1" si="19"/>
        <v>641.10636180577626</v>
      </c>
    </row>
    <row r="41" spans="2:104" x14ac:dyDescent="0.25">
      <c r="B41" s="93"/>
      <c r="C41" s="66" t="s">
        <v>68</v>
      </c>
      <c r="D41" s="66" t="s">
        <v>70</v>
      </c>
      <c r="E41" s="67" t="s">
        <v>3</v>
      </c>
      <c r="F41" s="68">
        <f ca="1">SUMIF('NVED - 2019 - VKT 74 TLA-Region'!$B:$B,'Model - Absolute - 66 areas'!$D41,'NVED - 2019 - VKT 74 TLA-Region'!$J:$J)</f>
        <v>381.08804726216977</v>
      </c>
      <c r="G41" s="81">
        <f ca="1">OFFSET('Stats NZ - TLA Population'!$A$1,MATCH(G$10&amp;"_"&amp;$D41,'Stats NZ - TLA Population'!$D:$D,0)-1,G$2-1)</f>
        <v>13015.522229472024</v>
      </c>
      <c r="H41" s="69">
        <f ca="1">OFFSET('Stats NZ - TLA Population'!$A$1,MATCH(H$10&amp;"_"&amp;$D41,'Stats NZ - TLA Population'!$D:$D,0)-1,H$2-1)</f>
        <v>13077.837573591363</v>
      </c>
      <c r="I41" s="72">
        <f ca="1">OFFSET('Stats NZ - TLA Population'!$A$1,MATCH(I$10&amp;"_"&amp;$D41,'Stats NZ - TLA Population'!$D:$D,0)-1,I$2-1)</f>
        <v>13142.771619579298</v>
      </c>
      <c r="J41" s="70">
        <f t="shared" ca="1" si="20"/>
        <v>29139.989322983882</v>
      </c>
      <c r="K41" s="81">
        <f ca="1">OFFSET('Stats NZ - TLA Population'!$A$1,MATCH(K$10&amp;"_"&amp;$D41,'Stats NZ - TLA Population'!$D:$D,0)-1,K$2-1)</f>
        <v>13071.282322984598</v>
      </c>
      <c r="L41" s="69">
        <f ca="1">OFFSET('Stats NZ - TLA Population'!$A$1,MATCH(L$10&amp;"_"&amp;$D41,'Stats NZ - TLA Population'!$D:$D,0)-1,L$2-1)</f>
        <v>13196.7465741696</v>
      </c>
      <c r="M41" s="72">
        <f ca="1">OFFSET('Stats NZ - TLA Population'!$A$1,MATCH(M$10&amp;"_"&amp;$D41,'Stats NZ - TLA Population'!$D:$D,0)-1,M$2-1)</f>
        <v>13328.12082132863</v>
      </c>
      <c r="N41" s="71">
        <f t="shared" ca="1" si="21"/>
        <v>367.48141827664597</v>
      </c>
      <c r="O41" s="81">
        <f ca="1">OFFSET('Stats NZ - TLA Population'!$A$1,MATCH(O$10&amp;"_"&amp;$D41,'Stats NZ - TLA Population'!$D:$D,0)-1,O$2-1)</f>
        <v>13127.281299576449</v>
      </c>
      <c r="P41" s="69">
        <f ca="1">OFFSET('Stats NZ - TLA Population'!$A$1,MATCH(P$10&amp;"_"&amp;$D41,'Stats NZ - TLA Population'!$D:$D,0)-1,P$2-1)</f>
        <v>13316.736743583202</v>
      </c>
      <c r="Q41" s="72">
        <f ca="1">OFFSET('Stats NZ - TLA Population'!$A$1,MATCH(Q$10&amp;"_"&amp;$D41,'Stats NZ - TLA Population'!$D:$D,0)-1,Q$2-1)</f>
        <v>13516.083956240882</v>
      </c>
      <c r="R41" s="172">
        <f t="shared" ca="1" si="22"/>
        <v>382.52883690946368</v>
      </c>
      <c r="S41" s="71">
        <f t="shared" ca="1" si="23"/>
        <v>374.80491299601903</v>
      </c>
      <c r="T41" s="70">
        <f t="shared" ca="1" si="5"/>
        <v>380.41562049402245</v>
      </c>
      <c r="U41" s="81">
        <f ca="1">OFFSET('Stats NZ - TLA Population'!$A$1,MATCH(U$10&amp;"_"&amp;$D41,'Stats NZ - TLA Population'!$D:$D,0)-1,U$2-1)</f>
        <v>13183.520182651981</v>
      </c>
      <c r="V41" s="69">
        <f ca="1">OFFSET('Stats NZ - TLA Population'!$A$1,MATCH(V$10&amp;"_"&amp;$D41,'Stats NZ - TLA Population'!$D:$D,0)-1,V$2-1)</f>
        <v>13437.817912257489</v>
      </c>
      <c r="W41" s="72">
        <f ca="1">OFFSET('Stats NZ - TLA Population'!$A$1,MATCH(W$10&amp;"_"&amp;$D41,'Stats NZ - TLA Population'!$D:$D,0)-1,W$2-1)</f>
        <v>13706.697887957851</v>
      </c>
      <c r="X41" s="81">
        <f t="shared" ca="1" si="24"/>
        <v>384.16763736182122</v>
      </c>
      <c r="Y41" s="71">
        <f t="shared" ca="1" si="25"/>
        <v>386.95965949853087</v>
      </c>
      <c r="Z41" s="70">
        <f t="shared" ca="1" si="6"/>
        <v>394.70241241588349</v>
      </c>
      <c r="AA41" s="81">
        <f ca="1">OFFSET('Stats NZ - TLA Population'!$A$1,MATCH(AA$10&amp;"_"&amp;$D41,'Stats NZ - TLA Population'!$D:$D,0)-1,AA$2-1)</f>
        <v>13239.999999999996</v>
      </c>
      <c r="AB41" s="69">
        <f ca="1">OFFSET('Stats NZ - TLA Population'!$A$1,MATCH(AB$10&amp;"_"&amp;$D41,'Stats NZ - TLA Population'!$D:$D,0)-1,AB$2-1)</f>
        <v>13560.000000000002</v>
      </c>
      <c r="AC41" s="72">
        <f ca="1">OFFSET('Stats NZ - TLA Population'!$A$1,MATCH(AC$10&amp;"_"&amp;$D41,'Stats NZ - TLA Population'!$D:$D,0)-1,AC$2-1)</f>
        <v>13899.999999999996</v>
      </c>
      <c r="AD41" s="81">
        <f t="shared" ca="1" si="26"/>
        <v>385.81345863630645</v>
      </c>
      <c r="AE41" s="71">
        <f t="shared" ca="1" si="27"/>
        <v>402.32889767706121</v>
      </c>
      <c r="AF41" s="70">
        <f t="shared" ca="1" si="7"/>
        <v>412.41679039167769</v>
      </c>
      <c r="AG41" s="81">
        <f ca="1">OFFSET('Stats NZ - TLA Population'!$A$1,MATCH(AG$10&amp;"_"&amp;$D41,'Stats NZ - TLA Population'!$D:$D,0)-1,AG$2-1)</f>
        <v>13269.864965214696</v>
      </c>
      <c r="AH41" s="69">
        <f ca="1">OFFSET('Stats NZ - TLA Population'!$A$1,MATCH(AH$10&amp;"_"&amp;$D41,'Stats NZ - TLA Population'!$D:$D,0)-1,AH$2-1)</f>
        <v>13648.828558792922</v>
      </c>
      <c r="AI41" s="72">
        <f ca="1">OFFSET('Stats NZ - TLA Population'!$A$1,MATCH(AI$10&amp;"_"&amp;$D41,'Stats NZ - TLA Population'!$D:$D,0)-1,AI$2-1)</f>
        <v>14058.350755387659</v>
      </c>
      <c r="AJ41" s="81">
        <f t="shared" ca="1" si="28"/>
        <v>386.68372340379409</v>
      </c>
      <c r="AK41" s="71">
        <f t="shared" ca="1" si="29"/>
        <v>407.08384366812214</v>
      </c>
      <c r="AL41" s="70">
        <f t="shared" ca="1" si="8"/>
        <v>419.29806917026605</v>
      </c>
      <c r="AM41" s="81">
        <f ca="1">OFFSET('Stats NZ - TLA Population'!$A$1,MATCH(AM$10&amp;"_"&amp;$D41,'Stats NZ - TLA Population'!$D:$D,0)-1,AM$2-1)</f>
        <v>13299.797295697315</v>
      </c>
      <c r="AN41" s="69">
        <f ca="1">OFFSET('Stats NZ - TLA Population'!$A$1,MATCH(AN$10&amp;"_"&amp;$D41,'Stats NZ - TLA Population'!$D:$D,0)-1,AN$2-1)</f>
        <v>13738.239013814255</v>
      </c>
      <c r="AO41" s="72">
        <f ca="1">OFFSET('Stats NZ - TLA Population'!$A$1,MATCH(AO$10&amp;"_"&amp;$D41,'Stats NZ - TLA Population'!$D:$D,0)-1,AO$2-1)</f>
        <v>14218.505464856746</v>
      </c>
      <c r="AP41" s="81">
        <f t="shared" ca="1" si="30"/>
        <v>387.55595119446969</v>
      </c>
      <c r="AQ41" s="71">
        <f t="shared" ca="1" si="31"/>
        <v>411.80714839798583</v>
      </c>
      <c r="AR41" s="70">
        <f t="shared" ca="1" si="9"/>
        <v>426.20325531359248</v>
      </c>
      <c r="AS41" s="81">
        <f ca="1">OFFSET('Stats NZ - TLA Population'!$A$1,MATCH(AS$10&amp;"_"&amp;$D41,'Stats NZ - TLA Population'!$D:$D,0)-1,AS$2-1)</f>
        <v>13329.797143401131</v>
      </c>
      <c r="AT41" s="69">
        <f ca="1">OFFSET('Stats NZ - TLA Population'!$A$1,MATCH(AT$10&amp;"_"&amp;$D41,'Stats NZ - TLA Population'!$D:$D,0)-1,AT$2-1)</f>
        <v>13828.235176937398</v>
      </c>
      <c r="AU41" s="72">
        <f ca="1">OFFSET('Stats NZ - TLA Population'!$A$1,MATCH(AU$10&amp;"_"&amp;$D41,'Stats NZ - TLA Population'!$D:$D,0)-1,AU$2-1)</f>
        <v>14380.484679305928</v>
      </c>
      <c r="AV41" s="81">
        <f t="shared" ca="1" si="32"/>
        <v>388.43014643624997</v>
      </c>
      <c r="AW41" s="71">
        <f t="shared" ca="1" si="33"/>
        <v>416.49866972316784</v>
      </c>
      <c r="AX41" s="70">
        <f t="shared" ca="1" si="10"/>
        <v>433.13211427691573</v>
      </c>
      <c r="AY41" s="81">
        <f ca="1">OFFSET('Stats NZ - TLA Population'!$A$1,MATCH(AY$10&amp;"_"&amp;$D41,'Stats NZ - TLA Population'!$D:$D,0)-1,AY$2-1)</f>
        <v>13359.864660622176</v>
      </c>
      <c r="AZ41" s="69">
        <f ca="1">OFFSET('Stats NZ - TLA Population'!$A$1,MATCH(AZ$10&amp;"_"&amp;$D41,'Stats NZ - TLA Population'!$D:$D,0)-1,AZ$2-1)</f>
        <v>13918.820885006493</v>
      </c>
      <c r="BA41" s="72">
        <f ca="1">OFFSET('Stats NZ - TLA Population'!$A$1,MATCH(BA$10&amp;"_"&amp;$D41,'Stats NZ - TLA Population'!$D:$D,0)-1,BA$2-1)</f>
        <v>14544.309183752603</v>
      </c>
      <c r="BB41" s="81">
        <f t="shared" ca="1" si="34"/>
        <v>389.30631356703987</v>
      </c>
      <c r="BC41" s="71">
        <f t="shared" ca="1" si="35"/>
        <v>421.1582682016284</v>
      </c>
      <c r="BD41" s="70">
        <f t="shared" ca="1" si="11"/>
        <v>440.08440934940785</v>
      </c>
      <c r="BE41" s="81">
        <f ca="1">OFFSET('Stats NZ - TLA Population'!$A$1,MATCH(BE$10&amp;"_"&amp;$D41,'Stats NZ - TLA Population'!$D:$D,0)-1,BE$2-1)</f>
        <v>13390.000000000011</v>
      </c>
      <c r="BF41" s="69">
        <f ca="1">OFFSET('Stats NZ - TLA Population'!$A$1,MATCH(BF$10&amp;"_"&amp;$D41,'Stats NZ - TLA Population'!$D:$D,0)-1,BF$2-1)</f>
        <v>14010</v>
      </c>
      <c r="BG41" s="72">
        <f ca="1">OFFSET('Stats NZ - TLA Population'!$A$1,MATCH(BG$10&amp;"_"&amp;$D41,'Stats NZ - TLA Population'!$D:$D,0)-1,BG$2-1)</f>
        <v>14710.000000000004</v>
      </c>
      <c r="BH41" s="81">
        <f t="shared" ca="1" si="36"/>
        <v>390.18445703475453</v>
      </c>
      <c r="BI41" s="71">
        <f t="shared" ca="1" si="37"/>
        <v>425.78580709910324</v>
      </c>
      <c r="BJ41" s="70">
        <f t="shared" ca="1" si="12"/>
        <v>447.05990167222058</v>
      </c>
      <c r="BK41" s="81">
        <f ca="1">OFFSET('Stats NZ - TLA Population'!$A$1,MATCH(BK$10&amp;"_"&amp;$D41,'Stats NZ - TLA Population'!$D:$D,0)-1,BK$2-1)</f>
        <v>13390</v>
      </c>
      <c r="BL41" s="69">
        <f ca="1">OFFSET('Stats NZ - TLA Population'!$A$1,MATCH(BL$10&amp;"_"&amp;$D41,'Stats NZ - TLA Population'!$D:$D,0)-1,BL$2-1)</f>
        <v>14083.230435279746</v>
      </c>
      <c r="BM41" s="72">
        <f ca="1">OFFSET('Stats NZ - TLA Population'!$A$1,MATCH(BM$10&amp;"_"&amp;$D41,'Stats NZ - TLA Population'!$D:$D,0)-1,BM$2-1)</f>
        <v>14851.260754912773</v>
      </c>
      <c r="BN41" s="81">
        <f t="shared" ca="1" si="38"/>
        <v>390.18445703475413</v>
      </c>
      <c r="BO41" s="71">
        <f t="shared" ca="1" si="39"/>
        <v>429.6865755431744</v>
      </c>
      <c r="BP41" s="70">
        <f t="shared" ca="1" si="13"/>
        <v>453.11957406386438</v>
      </c>
      <c r="BQ41" s="81">
        <f ca="1">OFFSET('Stats NZ - TLA Population'!$A$1,MATCH(BQ$10&amp;"_"&amp;$D41,'Stats NZ - TLA Population'!$D:$D,0)-1,BQ$2-1)</f>
        <v>13390</v>
      </c>
      <c r="BR41" s="69">
        <f ca="1">OFFSET('Stats NZ - TLA Population'!$A$1,MATCH(BR$10&amp;"_"&amp;$D41,'Stats NZ - TLA Population'!$D:$D,0)-1,BR$2-1)</f>
        <v>14156.843646908617</v>
      </c>
      <c r="BS41" s="72">
        <f ca="1">OFFSET('Stats NZ - TLA Population'!$A$1,MATCH(BS$10&amp;"_"&amp;$D41,'Stats NZ - TLA Population'!$D:$D,0)-1,BS$2-1)</f>
        <v>14993.878042856037</v>
      </c>
      <c r="BT41" s="81">
        <f t="shared" ca="1" si="40"/>
        <v>390.18445703475413</v>
      </c>
      <c r="BU41" s="71">
        <f t="shared" ca="1" si="41"/>
        <v>433.55741957041283</v>
      </c>
      <c r="BV41" s="70">
        <f t="shared" ca="1" si="14"/>
        <v>459.1918393499862</v>
      </c>
      <c r="BW41" s="81">
        <f ca="1">OFFSET('Stats NZ - TLA Population'!$A$1,MATCH(BW$10&amp;"_"&amp;$D41,'Stats NZ - TLA Population'!$D:$D,0)-1,BW$2-1)</f>
        <v>13390</v>
      </c>
      <c r="BX41" s="69">
        <f ca="1">OFFSET('Stats NZ - TLA Population'!$A$1,MATCH(BX$10&amp;"_"&amp;$D41,'Stats NZ - TLA Population'!$D:$D,0)-1,BX$2-1)</f>
        <v>14230.841635663108</v>
      </c>
      <c r="BY41" s="72">
        <f ca="1">OFFSET('Stats NZ - TLA Population'!$A$1,MATCH(BY$10&amp;"_"&amp;$D41,'Stats NZ - TLA Population'!$D:$D,0)-1,BY$2-1)</f>
        <v>15137.864890674115</v>
      </c>
      <c r="BZ41" s="81">
        <f t="shared" ca="1" si="42"/>
        <v>390.18445703475413</v>
      </c>
      <c r="CA41" s="71">
        <f t="shared" ca="1" si="43"/>
        <v>437.39824817331487</v>
      </c>
      <c r="CB41" s="70">
        <f t="shared" ca="1" si="15"/>
        <v>465.27645755483508</v>
      </c>
      <c r="CC41" s="81">
        <f ca="1">OFFSET('Stats NZ - TLA Population'!$A$1,MATCH(CC$10&amp;"_"&amp;$D41,'Stats NZ - TLA Population'!$D:$D,0)-1,CC$2-1)</f>
        <v>13390</v>
      </c>
      <c r="CD41" s="69">
        <f ca="1">OFFSET('Stats NZ - TLA Population'!$A$1,MATCH(CD$10&amp;"_"&amp;$D41,'Stats NZ - TLA Population'!$D:$D,0)-1,CD$2-1)</f>
        <v>14305.226412777793</v>
      </c>
      <c r="CE41" s="72">
        <f ca="1">OFFSET('Stats NZ - TLA Population'!$A$1,MATCH(CE$10&amp;"_"&amp;$D41,'Stats NZ - TLA Population'!$D:$D,0)-1,CE$2-1)</f>
        <v>15283.234450308661</v>
      </c>
      <c r="CF41" s="81">
        <f t="shared" ca="1" si="44"/>
        <v>390.18445703475413</v>
      </c>
      <c r="CG41" s="71">
        <f t="shared" ca="1" si="45"/>
        <v>441.20897288077634</v>
      </c>
      <c r="CH41" s="70">
        <f t="shared" ca="1" si="16"/>
        <v>471.37318764096398</v>
      </c>
      <c r="CI41" s="81">
        <f ca="1">OFFSET('Stats NZ - TLA Population'!$A$1,MATCH(CI$10&amp;"_"&amp;$D41,'Stats NZ - TLA Population'!$D:$D,0)-1,CI$2-1)</f>
        <v>13390</v>
      </c>
      <c r="CJ41" s="69">
        <f ca="1">OFFSET('Stats NZ - TLA Population'!$A$1,MATCH(CJ$10&amp;"_"&amp;$D41,'Stats NZ - TLA Population'!$D:$D,0)-1,CJ$2-1)</f>
        <v>14379.999999999993</v>
      </c>
      <c r="CK41" s="72">
        <f ca="1">OFFSET('Stats NZ - TLA Population'!$A$1,MATCH(CK$10&amp;"_"&amp;$D41,'Stats NZ - TLA Population'!$D:$D,0)-1,CK$2-1)</f>
        <v>15429.999999999995</v>
      </c>
      <c r="CL41" s="81">
        <f t="shared" ca="1" si="46"/>
        <v>390.18445703475413</v>
      </c>
      <c r="CM41" s="71">
        <f t="shared" ca="1" si="47"/>
        <v>444.98950775987919</v>
      </c>
      <c r="CN41" s="70">
        <f t="shared" ca="1" si="17"/>
        <v>477.48178753372304</v>
      </c>
      <c r="CO41" s="81">
        <f ca="1">OFFSET('Stats NZ - TLA Population'!$A$1,MATCH(CO$10&amp;"_"&amp;$D41,'Stats NZ - TLA Population'!$D:$D,0)-1,CO$2-1)</f>
        <v>13369.939984793718</v>
      </c>
      <c r="CP41" s="69">
        <f ca="1">OFFSET('Stats NZ - TLA Population'!$A$1,MATCH(CP$10&amp;"_"&amp;$D41,'Stats NZ - TLA Population'!$D:$D,0)-1,CP$2-1)</f>
        <v>14425.708495397981</v>
      </c>
      <c r="CQ41" s="72">
        <f ca="1">OFFSET('Stats NZ - TLA Population'!$A$1,MATCH(CQ$10&amp;"_"&amp;$D41,'Stats NZ - TLA Population'!$D:$D,0)-1,CQ$2-1)</f>
        <v>15555.927707647146</v>
      </c>
      <c r="CR41" s="81">
        <f t="shared" ca="1" si="48"/>
        <v>389.59990840582424</v>
      </c>
      <c r="CS41" s="71">
        <f t="shared" ca="1" si="49"/>
        <v>447.7219405552874</v>
      </c>
      <c r="CT41" s="70">
        <f t="shared" ca="1" si="18"/>
        <v>482.79986682299852</v>
      </c>
      <c r="CU41" s="81">
        <f ca="1">OFFSET('Stats NZ - TLA Population'!$A$1,MATCH(CU$10&amp;"_"&amp;$D41,'Stats NZ - TLA Population'!$D:$D,0)-1,CU$2-1)</f>
        <v>13349.910022179676</v>
      </c>
      <c r="CV41" s="69">
        <f ca="1">OFFSET('Stats NZ - TLA Population'!$A$1,MATCH(CV$10&amp;"_"&amp;$D41,'Stats NZ - TLA Population'!$D:$D,0)-1,CV$2-1)</f>
        <v>14471.562280542246</v>
      </c>
      <c r="CW41" s="72">
        <f ca="1">OFFSET('Stats NZ - TLA Population'!$A$1,MATCH(CW$10&amp;"_"&amp;$D41,'Stats NZ - TLA Population'!$D:$D,0)-1,CW$2-1)</f>
        <v>15682.883139698262</v>
      </c>
      <c r="CX41" s="81">
        <f t="shared" ca="1" si="50"/>
        <v>389.01623550911131</v>
      </c>
      <c r="CY41" s="71">
        <f t="shared" ca="1" si="51"/>
        <v>450.42191671833956</v>
      </c>
      <c r="CZ41" s="70">
        <f t="shared" ca="1" si="19"/>
        <v>488.12382149993687</v>
      </c>
    </row>
    <row r="42" spans="2:104" x14ac:dyDescent="0.25">
      <c r="B42" s="93"/>
      <c r="C42" s="66" t="s">
        <v>68</v>
      </c>
      <c r="D42" s="66" t="s">
        <v>71</v>
      </c>
      <c r="E42" s="67" t="s">
        <v>3</v>
      </c>
      <c r="F42" s="68">
        <f ca="1">SUMIF('NVED - 2019 - VKT 74 TLA-Region'!$B:$B,'Model - Absolute - 66 areas'!$D42,'NVED - 2019 - VKT 74 TLA-Region'!$J:$J)</f>
        <v>103.85669794997806</v>
      </c>
      <c r="G42" s="81">
        <f ca="1">OFFSET('Stats NZ - TLA Population'!$A$1,MATCH(G$10&amp;"_"&amp;$D42,'Stats NZ - TLA Population'!$D:$D,0)-1,G$2-1)</f>
        <v>4083.4431037174345</v>
      </c>
      <c r="H42" s="69">
        <f ca="1">OFFSET('Stats NZ - TLA Population'!$A$1,MATCH(H$10&amp;"_"&amp;$D42,'Stats NZ - TLA Population'!$D:$D,0)-1,H$2-1)</f>
        <v>4098.8092694107581</v>
      </c>
      <c r="I42" s="72">
        <f ca="1">OFFSET('Stats NZ - TLA Population'!$A$1,MATCH(I$10&amp;"_"&amp;$D42,'Stats NZ - TLA Population'!$D:$D,0)-1,I$2-1)</f>
        <v>4117.6985918549444</v>
      </c>
      <c r="J42" s="70">
        <f t="shared" ca="1" si="20"/>
        <v>25338.260729782243</v>
      </c>
      <c r="K42" s="81">
        <f ca="1">OFFSET('Stats NZ - TLA Population'!$A$1,MATCH(K$10&amp;"_"&amp;$D42,'Stats NZ - TLA Population'!$D:$D,0)-1,K$2-1)</f>
        <v>4117.1623657524633</v>
      </c>
      <c r="L42" s="69">
        <f ca="1">OFFSET('Stats NZ - TLA Population'!$A$1,MATCH(L$10&amp;"_"&amp;$D42,'Stats NZ - TLA Population'!$D:$D,0)-1,L$2-1)</f>
        <v>4148.2067721006306</v>
      </c>
      <c r="M42" s="72">
        <f ca="1">OFFSET('Stats NZ - TLA Population'!$A$1,MATCH(M$10&amp;"_"&amp;$D42,'Stats NZ - TLA Population'!$D:$D,0)-1,M$2-1)</f>
        <v>4186.5288131763446</v>
      </c>
      <c r="N42" s="71">
        <f t="shared" ca="1" si="21"/>
        <v>100.44222292227626</v>
      </c>
      <c r="O42" s="81">
        <f ca="1">OFFSET('Stats NZ - TLA Population'!$A$1,MATCH(O$10&amp;"_"&amp;$D42,'Stats NZ - TLA Population'!$D:$D,0)-1,O$2-1)</f>
        <v>4151.1600664979887</v>
      </c>
      <c r="P42" s="69">
        <f ca="1">OFFSET('Stats NZ - TLA Population'!$A$1,MATCH(P$10&amp;"_"&amp;$D42,'Stats NZ - TLA Population'!$D:$D,0)-1,P$2-1)</f>
        <v>4198.1995972638388</v>
      </c>
      <c r="Q42" s="72">
        <f ca="1">OFFSET('Stats NZ - TLA Population'!$A$1,MATCH(Q$10&amp;"_"&amp;$D42,'Stats NZ - TLA Population'!$D:$D,0)-1,Q$2-1)</f>
        <v>4256.5095799447872</v>
      </c>
      <c r="R42" s="172">
        <f t="shared" ca="1" si="22"/>
        <v>105.18317609598623</v>
      </c>
      <c r="S42" s="71">
        <f t="shared" ca="1" si="23"/>
        <v>102.74435160136841</v>
      </c>
      <c r="T42" s="70">
        <f t="shared" ca="1" si="5"/>
        <v>104.17139698681072</v>
      </c>
      <c r="U42" s="81">
        <f ca="1">OFFSET('Stats NZ - TLA Population'!$A$1,MATCH(U$10&amp;"_"&amp;$D42,'Stats NZ - TLA Population'!$D:$D,0)-1,U$2-1)</f>
        <v>4185.438505177387</v>
      </c>
      <c r="V42" s="69">
        <f ca="1">OFFSET('Stats NZ - TLA Population'!$A$1,MATCH(V$10&amp;"_"&amp;$D42,'Stats NZ - TLA Population'!$D:$D,0)-1,V$2-1)</f>
        <v>4248.794919531244</v>
      </c>
      <c r="W42" s="72">
        <f ca="1">OFFSET('Stats NZ - TLA Population'!$A$1,MATCH(W$10&amp;"_"&amp;$D42,'Stats NZ - TLA Population'!$D:$D,0)-1,W$2-1)</f>
        <v>4327.6601243347495</v>
      </c>
      <c r="X42" s="81">
        <f t="shared" ca="1" si="24"/>
        <v>106.05173211265469</v>
      </c>
      <c r="Y42" s="71">
        <f t="shared" ca="1" si="25"/>
        <v>106.38738199439408</v>
      </c>
      <c r="Z42" s="70">
        <f t="shared" ca="1" si="6"/>
        <v>108.36212138012614</v>
      </c>
      <c r="AA42" s="81">
        <f ca="1">OFFSET('Stats NZ - TLA Population'!$A$1,MATCH(AA$10&amp;"_"&amp;$D42,'Stats NZ - TLA Population'!$D:$D,0)-1,AA$2-1)</f>
        <v>4220.0000000000018</v>
      </c>
      <c r="AB42" s="69">
        <f ca="1">OFFSET('Stats NZ - TLA Population'!$A$1,MATCH(AB$10&amp;"_"&amp;$D42,'Stats NZ - TLA Population'!$D:$D,0)-1,AB$2-1)</f>
        <v>4299.9999999999991</v>
      </c>
      <c r="AC42" s="72">
        <f ca="1">OFFSET('Stats NZ - TLA Population'!$A$1,MATCH(AC$10&amp;"_"&amp;$D42,'Stats NZ - TLA Population'!$D:$D,0)-1,AC$2-1)</f>
        <v>4399.9999999999982</v>
      </c>
      <c r="AD42" s="81">
        <f t="shared" ca="1" si="26"/>
        <v>106.92746027968111</v>
      </c>
      <c r="AE42" s="71">
        <f t="shared" ca="1" si="27"/>
        <v>110.93725248657729</v>
      </c>
      <c r="AF42" s="70">
        <f t="shared" ca="1" si="7"/>
        <v>113.51718859091628</v>
      </c>
      <c r="AG42" s="81">
        <f ca="1">OFFSET('Stats NZ - TLA Population'!$A$1,MATCH(AG$10&amp;"_"&amp;$D42,'Stats NZ - TLA Population'!$D:$D,0)-1,AG$2-1)</f>
        <v>4223.9924385531904</v>
      </c>
      <c r="AH42" s="69">
        <f ca="1">OFFSET('Stats NZ - TLA Population'!$A$1,MATCH(AH$10&amp;"_"&amp;$D42,'Stats NZ - TLA Population'!$D:$D,0)-1,AH$2-1)</f>
        <v>4323.7364930943304</v>
      </c>
      <c r="AI42" s="72">
        <f ca="1">OFFSET('Stats NZ - TLA Population'!$A$1,MATCH(AI$10&amp;"_"&amp;$D42,'Stats NZ - TLA Population'!$D:$D,0)-1,AI$2-1)</f>
        <v>4441.2204026670061</v>
      </c>
      <c r="AJ42" s="81">
        <f t="shared" ca="1" si="28"/>
        <v>107.02862172868943</v>
      </c>
      <c r="AK42" s="71">
        <f t="shared" ca="1" si="29"/>
        <v>112.13343302283906</v>
      </c>
      <c r="AL42" s="70">
        <f t="shared" ca="1" si="8"/>
        <v>115.18030558928004</v>
      </c>
      <c r="AM42" s="81">
        <f ca="1">OFFSET('Stats NZ - TLA Population'!$A$1,MATCH(AM$10&amp;"_"&amp;$D42,'Stats NZ - TLA Population'!$D:$D,0)-1,AM$2-1)</f>
        <v>4227.9886542546274</v>
      </c>
      <c r="AN42" s="69">
        <f ca="1">OFFSET('Stats NZ - TLA Population'!$A$1,MATCH(AN$10&amp;"_"&amp;$D42,'Stats NZ - TLA Population'!$D:$D,0)-1,AN$2-1)</f>
        <v>4347.6040143524788</v>
      </c>
      <c r="AO42" s="72">
        <f ca="1">OFFSET('Stats NZ - TLA Population'!$A$1,MATCH(AO$10&amp;"_"&amp;$D42,'Stats NZ - TLA Population'!$D:$D,0)-1,AO$2-1)</f>
        <v>4482.8269693331094</v>
      </c>
      <c r="AP42" s="81">
        <f t="shared" ca="1" si="30"/>
        <v>107.12987888406489</v>
      </c>
      <c r="AQ42" s="71">
        <f t="shared" ca="1" si="31"/>
        <v>113.31834073879604</v>
      </c>
      <c r="AR42" s="70">
        <f t="shared" ca="1" si="9"/>
        <v>116.84286616420653</v>
      </c>
      <c r="AS42" s="81">
        <f ca="1">OFFSET('Stats NZ - TLA Population'!$A$1,MATCH(AS$10&amp;"_"&amp;$D42,'Stats NZ - TLA Population'!$D:$D,0)-1,AS$2-1)</f>
        <v>4231.9886506777784</v>
      </c>
      <c r="AT42" s="69">
        <f ca="1">OFFSET('Stats NZ - TLA Population'!$A$1,MATCH(AT$10&amp;"_"&amp;$D42,'Stats NZ - TLA Population'!$D:$D,0)-1,AT$2-1)</f>
        <v>4371.6032870649351</v>
      </c>
      <c r="AU42" s="72">
        <f ca="1">OFFSET('Stats NZ - TLA Population'!$A$1,MATCH(AU$10&amp;"_"&amp;$D42,'Stats NZ - TLA Population'!$D:$D,0)-1,AU$2-1)</f>
        <v>4524.8233176882059</v>
      </c>
      <c r="AV42" s="81">
        <f t="shared" ca="1" si="32"/>
        <v>107.2312318363529</v>
      </c>
      <c r="AW42" s="71">
        <f t="shared" ca="1" si="33"/>
        <v>114.49196730739045</v>
      </c>
      <c r="AX42" s="70">
        <f t="shared" ca="1" si="10"/>
        <v>118.50478859628987</v>
      </c>
      <c r="AY42" s="81">
        <f ca="1">OFFSET('Stats NZ - TLA Population'!$A$1,MATCH(AY$10&amp;"_"&amp;$D42,'Stats NZ - TLA Population'!$D:$D,0)-1,AY$2-1)</f>
        <v>4235.9924313994916</v>
      </c>
      <c r="AZ42" s="69">
        <f ca="1">OFFSET('Stats NZ - TLA Population'!$A$1,MATCH(AZ$10&amp;"_"&amp;$D42,'Stats NZ - TLA Population'!$D:$D,0)-1,AZ$2-1)</f>
        <v>4395.7350385148347</v>
      </c>
      <c r="BA42" s="72">
        <f ca="1">OFFSET('Stats NZ - TLA Population'!$A$1,MATCH(BA$10&amp;"_"&amp;$D42,'Stats NZ - TLA Population'!$D:$D,0)-1,BA$2-1)</f>
        <v>4567.2130993136971</v>
      </c>
      <c r="BB42" s="81">
        <f t="shared" ca="1" si="34"/>
        <v>107.33268067618454</v>
      </c>
      <c r="BC42" s="71">
        <f t="shared" ca="1" si="35"/>
        <v>115.65430524317189</v>
      </c>
      <c r="BD42" s="70">
        <f t="shared" ca="1" si="11"/>
        <v>120.16599118701791</v>
      </c>
      <c r="BE42" s="81">
        <f ca="1">OFFSET('Stats NZ - TLA Population'!$A$1,MATCH(BE$10&amp;"_"&amp;$D42,'Stats NZ - TLA Population'!$D:$D,0)-1,BE$2-1)</f>
        <v>4239.9999999999991</v>
      </c>
      <c r="BF42" s="69">
        <f ca="1">OFFSET('Stats NZ - TLA Population'!$A$1,MATCH(BF$10&amp;"_"&amp;$D42,'Stats NZ - TLA Population'!$D:$D,0)-1,BF$2-1)</f>
        <v>4420.0000000000009</v>
      </c>
      <c r="BG42" s="72">
        <f ca="1">OFFSET('Stats NZ - TLA Population'!$A$1,MATCH(BG$10&amp;"_"&amp;$D42,'Stats NZ - TLA Population'!$D:$D,0)-1,BG$2-1)</f>
        <v>4610.0000000000009</v>
      </c>
      <c r="BH42" s="81">
        <f t="shared" ca="1" si="36"/>
        <v>107.43422549427669</v>
      </c>
      <c r="BI42" s="71">
        <f t="shared" ca="1" si="37"/>
        <v>116.80534789992726</v>
      </c>
      <c r="BJ42" s="70">
        <f t="shared" ca="1" si="12"/>
        <v>121.8263922666662</v>
      </c>
      <c r="BK42" s="81">
        <f ca="1">OFFSET('Stats NZ - TLA Population'!$A$1,MATCH(BK$10&amp;"_"&amp;$D42,'Stats NZ - TLA Population'!$D:$D,0)-1,BK$2-1)</f>
        <v>4231.969639304838</v>
      </c>
      <c r="BL42" s="69">
        <f ca="1">OFFSET('Stats NZ - TLA Population'!$A$1,MATCH(BL$10&amp;"_"&amp;$D42,'Stats NZ - TLA Population'!$D:$D,0)-1,BL$2-1)</f>
        <v>4431.9353673392243</v>
      </c>
      <c r="BM42" s="72">
        <f ca="1">OFFSET('Stats NZ - TLA Population'!$A$1,MATCH(BM$10&amp;"_"&amp;$D42,'Stats NZ - TLA Population'!$D:$D,0)-1,BM$2-1)</f>
        <v>4641.5647806099259</v>
      </c>
      <c r="BN42" s="81">
        <f t="shared" ca="1" si="38"/>
        <v>107.2307501212285</v>
      </c>
      <c r="BO42" s="71">
        <f t="shared" ca="1" si="39"/>
        <v>117.57915391010522</v>
      </c>
      <c r="BP42" s="70">
        <f t="shared" ca="1" si="13"/>
        <v>123.1406179216706</v>
      </c>
      <c r="BQ42" s="81">
        <f ca="1">OFFSET('Stats NZ - TLA Population'!$A$1,MATCH(BQ$10&amp;"_"&amp;$D42,'Stats NZ - TLA Population'!$D:$D,0)-1,BQ$2-1)</f>
        <v>4223.9544877353574</v>
      </c>
      <c r="BR42" s="69">
        <f ca="1">OFFSET('Stats NZ - TLA Population'!$A$1,MATCH(BR$10&amp;"_"&amp;$D42,'Stats NZ - TLA Population'!$D:$D,0)-1,BR$2-1)</f>
        <v>4443.9029638625043</v>
      </c>
      <c r="BS42" s="72">
        <f ca="1">OFFSET('Stats NZ - TLA Population'!$A$1,MATCH(BS$10&amp;"_"&amp;$D42,'Stats NZ - TLA Population'!$D:$D,0)-1,BS$2-1)</f>
        <v>4673.3456860300366</v>
      </c>
      <c r="BT42" s="81">
        <f t="shared" ca="1" si="40"/>
        <v>107.02766012097227</v>
      </c>
      <c r="BU42" s="71">
        <f t="shared" ca="1" si="41"/>
        <v>118.34016400617072</v>
      </c>
      <c r="BV42" s="70">
        <f t="shared" ca="1" si="14"/>
        <v>124.45017351630821</v>
      </c>
      <c r="BW42" s="81">
        <f ca="1">OFFSET('Stats NZ - TLA Population'!$A$1,MATCH(BW$10&amp;"_"&amp;$D42,'Stats NZ - TLA Population'!$D:$D,0)-1,BW$2-1)</f>
        <v>4215.9545164861911</v>
      </c>
      <c r="BX42" s="69">
        <f ca="1">OFFSET('Stats NZ - TLA Population'!$A$1,MATCH(BX$10&amp;"_"&amp;$D42,'Stats NZ - TLA Population'!$D:$D,0)-1,BX$2-1)</f>
        <v>4455.9028765986059</v>
      </c>
      <c r="BY42" s="72">
        <f ca="1">OFFSET('Stats NZ - TLA Population'!$A$1,MATCH(BY$10&amp;"_"&amp;$D42,'Stats NZ - TLA Population'!$D:$D,0)-1,BY$2-1)</f>
        <v>4705.3441960720929</v>
      </c>
      <c r="BZ42" s="81">
        <f t="shared" ca="1" si="42"/>
        <v>106.82495476363013</v>
      </c>
      <c r="CA42" s="71">
        <f t="shared" ca="1" si="43"/>
        <v>119.08843337829207</v>
      </c>
      <c r="CB42" s="70">
        <f t="shared" ca="1" si="15"/>
        <v>125.75500057658506</v>
      </c>
      <c r="CC42" s="81">
        <f ca="1">OFFSET('Stats NZ - TLA Population'!$A$1,MATCH(CC$10&amp;"_"&amp;$D42,'Stats NZ - TLA Population'!$D:$D,0)-1,CC$2-1)</f>
        <v>4207.9696968065255</v>
      </c>
      <c r="CD42" s="69">
        <f ca="1">OFFSET('Stats NZ - TLA Population'!$A$1,MATCH(CD$10&amp;"_"&amp;$D42,'Stats NZ - TLA Population'!$D:$D,0)-1,CD$2-1)</f>
        <v>4467.935192811301</v>
      </c>
      <c r="CE42" s="72">
        <f ca="1">OFFSET('Stats NZ - TLA Population'!$A$1,MATCH(CE$10&amp;"_"&amp;$D42,'Stats NZ - TLA Population'!$D:$D,0)-1,CE$2-1)</f>
        <v>4737.5618006801633</v>
      </c>
      <c r="CF42" s="81">
        <f t="shared" ca="1" si="44"/>
        <v>106.62263332070647</v>
      </c>
      <c r="CG42" s="71">
        <f t="shared" ca="1" si="45"/>
        <v>119.82401778183035</v>
      </c>
      <c r="CH42" s="70">
        <f t="shared" ca="1" si="16"/>
        <v>127.05504107592712</v>
      </c>
      <c r="CI42" s="81">
        <f ca="1">OFFSET('Stats NZ - TLA Population'!$A$1,MATCH(CI$10&amp;"_"&amp;$D42,'Stats NZ - TLA Population'!$D:$D,0)-1,CI$2-1)</f>
        <v>4199.9999999999991</v>
      </c>
      <c r="CJ42" s="69">
        <f ca="1">OFFSET('Stats NZ - TLA Population'!$A$1,MATCH(CJ$10&amp;"_"&amp;$D42,'Stats NZ - TLA Population'!$D:$D,0)-1,CJ$2-1)</f>
        <v>4480.0000000000009</v>
      </c>
      <c r="CK42" s="72">
        <f ca="1">OFFSET('Stats NZ - TLA Population'!$A$1,MATCH(CK$10&amp;"_"&amp;$D42,'Stats NZ - TLA Population'!$D:$D,0)-1,CK$2-1)</f>
        <v>4769.9999999999973</v>
      </c>
      <c r="CL42" s="81">
        <f t="shared" ca="1" si="46"/>
        <v>106.4206950650854</v>
      </c>
      <c r="CM42" s="71">
        <f t="shared" ca="1" si="47"/>
        <v>120.54697352909962</v>
      </c>
      <c r="CN42" s="70">
        <f t="shared" ca="1" si="17"/>
        <v>128.3502374405814</v>
      </c>
      <c r="CO42" s="81">
        <f ca="1">OFFSET('Stats NZ - TLA Population'!$A$1,MATCH(CO$10&amp;"_"&amp;$D42,'Stats NZ - TLA Population'!$D:$D,0)-1,CO$2-1)</f>
        <v>4181.843700364102</v>
      </c>
      <c r="CP42" s="69">
        <f ca="1">OFFSET('Stats NZ - TLA Population'!$A$1,MATCH(CP$10&amp;"_"&amp;$D42,'Stats NZ - TLA Population'!$D:$D,0)-1,CP$2-1)</f>
        <v>4483.9928762159225</v>
      </c>
      <c r="CQ42" s="72">
        <f ca="1">OFFSET('Stats NZ - TLA Population'!$A$1,MATCH(CQ$10&amp;"_"&amp;$D42,'Stats NZ - TLA Population'!$D:$D,0)-1,CQ$2-1)</f>
        <v>4793.7620729984856</v>
      </c>
      <c r="CR42" s="81">
        <f t="shared" ca="1" si="48"/>
        <v>105.96064601102299</v>
      </c>
      <c r="CS42" s="71">
        <f t="shared" ca="1" si="49"/>
        <v>121.01063831137928</v>
      </c>
      <c r="CT42" s="70">
        <f t="shared" ca="1" si="18"/>
        <v>129.37045717520749</v>
      </c>
      <c r="CU42" s="81">
        <f ca="1">OFFSET('Stats NZ - TLA Population'!$A$1,MATCH(CU$10&amp;"_"&amp;$D42,'Stats NZ - TLA Population'!$D:$D,0)-1,CU$2-1)</f>
        <v>4163.7658891130777</v>
      </c>
      <c r="CV42" s="69">
        <f ca="1">OFFSET('Stats NZ - TLA Population'!$A$1,MATCH(CV$10&amp;"_"&amp;$D42,'Stats NZ - TLA Population'!$D:$D,0)-1,CV$2-1)</f>
        <v>4487.9893111507017</v>
      </c>
      <c r="CW42" s="72">
        <f ca="1">OFFSET('Stats NZ - TLA Population'!$A$1,MATCH(CW$10&amp;"_"&amp;$D42,'Stats NZ - TLA Population'!$D:$D,0)-1,CW$2-1)</f>
        <v>4817.6425183477431</v>
      </c>
      <c r="CX42" s="81">
        <f t="shared" ca="1" si="50"/>
        <v>105.50258571612075</v>
      </c>
      <c r="CY42" s="71">
        <f t="shared" ca="1" si="51"/>
        <v>121.46280957917968</v>
      </c>
      <c r="CZ42" s="70">
        <f t="shared" ca="1" si="19"/>
        <v>130.38453419948047</v>
      </c>
    </row>
    <row r="43" spans="2:104" x14ac:dyDescent="0.25">
      <c r="B43" s="93"/>
      <c r="C43" s="66" t="s">
        <v>68</v>
      </c>
      <c r="D43" s="66" t="s">
        <v>72</v>
      </c>
      <c r="E43" s="67" t="s">
        <v>3</v>
      </c>
      <c r="F43" s="68">
        <f ca="1">SUMIF('NVED - 2019 - VKT 74 TLA-Region'!$B:$B,'Model - Absolute - 66 areas'!$D43,'NVED - 2019 - VKT 74 TLA-Region'!$J:$J)</f>
        <v>189.03338399473216</v>
      </c>
      <c r="G43" s="81">
        <f ca="1">OFFSET('Stats NZ - TLA Population'!$A$1,MATCH(G$10&amp;"_"&amp;$D43,'Stats NZ - TLA Population'!$D:$D,0)-1,G$2-1)</f>
        <v>5174.3583211282685</v>
      </c>
      <c r="H43" s="69">
        <f ca="1">OFFSET('Stats NZ - TLA Population'!$A$1,MATCH(H$10&amp;"_"&amp;$D43,'Stats NZ - TLA Population'!$D:$D,0)-1,H$2-1)</f>
        <v>5208.1559884321714</v>
      </c>
      <c r="I43" s="72">
        <f ca="1">OFFSET('Stats NZ - TLA Population'!$A$1,MATCH(I$10&amp;"_"&amp;$D43,'Stats NZ - TLA Population'!$D:$D,0)-1,I$2-1)</f>
        <v>5239.2899409016663</v>
      </c>
      <c r="J43" s="70">
        <f t="shared" ca="1" si="20"/>
        <v>36295.64560174349</v>
      </c>
      <c r="K43" s="81">
        <f ca="1">OFFSET('Stats NZ - TLA Population'!$A$1,MATCH(K$10&amp;"_"&amp;$D43,'Stats NZ - TLA Population'!$D:$D,0)-1,K$2-1)</f>
        <v>5239.5272084988956</v>
      </c>
      <c r="L43" s="69">
        <f ca="1">OFFSET('Stats NZ - TLA Population'!$A$1,MATCH(L$10&amp;"_"&amp;$D43,'Stats NZ - TLA Population'!$D:$D,0)-1,L$2-1)</f>
        <v>5308.1974167988037</v>
      </c>
      <c r="M43" s="72">
        <f ca="1">OFFSET('Stats NZ - TLA Population'!$A$1,MATCH(M$10&amp;"_"&amp;$D43,'Stats NZ - TLA Population'!$D:$D,0)-1,M$2-1)</f>
        <v>5371.8510929223858</v>
      </c>
      <c r="N43" s="71">
        <f t="shared" ca="1" si="21"/>
        <v>184.11141289556599</v>
      </c>
      <c r="O43" s="81">
        <f ca="1">OFFSET('Stats NZ - TLA Population'!$A$1,MATCH(O$10&amp;"_"&amp;$D43,'Stats NZ - TLA Population'!$D:$D,0)-1,O$2-1)</f>
        <v>5305.5168708560132</v>
      </c>
      <c r="P43" s="69">
        <f ca="1">OFFSET('Stats NZ - TLA Population'!$A$1,MATCH(P$10&amp;"_"&amp;$D43,'Stats NZ - TLA Population'!$D:$D,0)-1,P$2-1)</f>
        <v>5410.1605017770789</v>
      </c>
      <c r="Q43" s="72">
        <f ca="1">OFFSET('Stats NZ - TLA Population'!$A$1,MATCH(Q$10&amp;"_"&amp;$D43,'Stats NZ - TLA Population'!$D:$D,0)-1,Q$2-1)</f>
        <v>5507.7662221467472</v>
      </c>
      <c r="R43" s="172">
        <f t="shared" ca="1" si="22"/>
        <v>192.56716007866095</v>
      </c>
      <c r="S43" s="71">
        <f t="shared" ca="1" si="23"/>
        <v>189.66305755759501</v>
      </c>
      <c r="T43" s="70">
        <f t="shared" ca="1" si="5"/>
        <v>193.08480435315536</v>
      </c>
      <c r="U43" s="81">
        <f ca="1">OFFSET('Stats NZ - TLA Population'!$A$1,MATCH(U$10&amp;"_"&amp;$D43,'Stats NZ - TLA Population'!$D:$D,0)-1,U$2-1)</f>
        <v>5372.3376455186344</v>
      </c>
      <c r="V43" s="69">
        <f ca="1">OFFSET('Stats NZ - TLA Population'!$A$1,MATCH(V$10&amp;"_"&amp;$D43,'Stats NZ - TLA Population'!$D:$D,0)-1,V$2-1)</f>
        <v>5514.0821557161435</v>
      </c>
      <c r="W43" s="72">
        <f ca="1">OFFSET('Stats NZ - TLA Population'!$A$1,MATCH(W$10&amp;"_"&amp;$D43,'Stats NZ - TLA Population'!$D:$D,0)-1,W$2-1)</f>
        <v>5647.1201887537054</v>
      </c>
      <c r="X43" s="81">
        <f t="shared" ca="1" si="24"/>
        <v>194.99246323464939</v>
      </c>
      <c r="Y43" s="71">
        <f t="shared" ca="1" si="25"/>
        <v>197.77678379574468</v>
      </c>
      <c r="Z43" s="70">
        <f t="shared" ca="1" si="6"/>
        <v>202.54853611165913</v>
      </c>
      <c r="AA43" s="81">
        <f ca="1">OFFSET('Stats NZ - TLA Population'!$A$1,MATCH(AA$10&amp;"_"&amp;$D43,'Stats NZ - TLA Population'!$D:$D,0)-1,AA$2-1)</f>
        <v>5440</v>
      </c>
      <c r="AB43" s="69">
        <f ca="1">OFFSET('Stats NZ - TLA Population'!$A$1,MATCH(AB$10&amp;"_"&amp;$D43,'Stats NZ - TLA Population'!$D:$D,0)-1,AB$2-1)</f>
        <v>5620.0000000000027</v>
      </c>
      <c r="AC43" s="72">
        <f ca="1">OFFSET('Stats NZ - TLA Population'!$A$1,MATCH(AC$10&amp;"_"&amp;$D43,'Stats NZ - TLA Population'!$D:$D,0)-1,AC$2-1)</f>
        <v>5790.0000000000018</v>
      </c>
      <c r="AD43" s="81">
        <f t="shared" ca="1" si="26"/>
        <v>197.4483120734846</v>
      </c>
      <c r="AE43" s="71">
        <f t="shared" ca="1" si="27"/>
        <v>207.69354102268841</v>
      </c>
      <c r="AF43" s="70">
        <f t="shared" ca="1" si="7"/>
        <v>213.97608585789425</v>
      </c>
      <c r="AG43" s="81">
        <f ca="1">OFFSET('Stats NZ - TLA Population'!$A$1,MATCH(AG$10&amp;"_"&amp;$D43,'Stats NZ - TLA Population'!$D:$D,0)-1,AG$2-1)</f>
        <v>5465.7549755141681</v>
      </c>
      <c r="AH43" s="69">
        <f ca="1">OFFSET('Stats NZ - TLA Population'!$A$1,MATCH(AH$10&amp;"_"&amp;$D43,'Stats NZ - TLA Population'!$D:$D,0)-1,AH$2-1)</f>
        <v>5672.9912199770179</v>
      </c>
      <c r="AI43" s="72">
        <f ca="1">OFFSET('Stats NZ - TLA Population'!$A$1,MATCH(AI$10&amp;"_"&amp;$D43,'Stats NZ - TLA Population'!$D:$D,0)-1,AI$2-1)</f>
        <v>5884.8416288462813</v>
      </c>
      <c r="AJ43" s="81">
        <f t="shared" ca="1" si="28"/>
        <v>198.3831055372284</v>
      </c>
      <c r="AK43" s="71">
        <f t="shared" ca="1" si="29"/>
        <v>210.74910386312524</v>
      </c>
      <c r="AL43" s="70">
        <f t="shared" ca="1" si="8"/>
        <v>218.6192524480573</v>
      </c>
      <c r="AM43" s="81">
        <f ca="1">OFFSET('Stats NZ - TLA Population'!$A$1,MATCH(AM$10&amp;"_"&amp;$D43,'Stats NZ - TLA Population'!$D:$D,0)-1,AM$2-1)</f>
        <v>5491.6318846246113</v>
      </c>
      <c r="AN43" s="69">
        <f ca="1">OFFSET('Stats NZ - TLA Population'!$A$1,MATCH(AN$10&amp;"_"&amp;$D43,'Stats NZ - TLA Population'!$D:$D,0)-1,AN$2-1)</f>
        <v>5726.4820964299533</v>
      </c>
      <c r="AO43" s="72">
        <f ca="1">OFFSET('Stats NZ - TLA Population'!$A$1,MATCH(AO$10&amp;"_"&amp;$D43,'Stats NZ - TLA Population'!$D:$D,0)-1,AO$2-1)</f>
        <v>5981.23678697792</v>
      </c>
      <c r="AP43" s="81">
        <f t="shared" ca="1" si="30"/>
        <v>199.3223246595696</v>
      </c>
      <c r="AQ43" s="71">
        <f t="shared" ca="1" si="31"/>
        <v>213.80401570605423</v>
      </c>
      <c r="AR43" s="70">
        <f t="shared" ca="1" si="9"/>
        <v>223.31554039816234</v>
      </c>
      <c r="AS43" s="81">
        <f ca="1">OFFSET('Stats NZ - TLA Population'!$A$1,MATCH(AS$10&amp;"_"&amp;$D43,'Stats NZ - TLA Population'!$D:$D,0)-1,AS$2-1)</f>
        <v>5517.6313046101495</v>
      </c>
      <c r="AT43" s="69">
        <f ca="1">OFFSET('Stats NZ - TLA Population'!$A$1,MATCH(AT$10&amp;"_"&amp;$D43,'Stats NZ - TLA Population'!$D:$D,0)-1,AT$2-1)</f>
        <v>5780.4773406410523</v>
      </c>
      <c r="AU43" s="72">
        <f ca="1">OFFSET('Stats NZ - TLA Population'!$A$1,MATCH(AU$10&amp;"_"&amp;$D43,'Stats NZ - TLA Population'!$D:$D,0)-1,AU$2-1)</f>
        <v>6079.2109215879864</v>
      </c>
      <c r="AV43" s="81">
        <f t="shared" ca="1" si="32"/>
        <v>200.26599039321556</v>
      </c>
      <c r="AW43" s="71">
        <f t="shared" ca="1" si="33"/>
        <v>216.85812685808739</v>
      </c>
      <c r="AX43" s="70">
        <f t="shared" ca="1" si="10"/>
        <v>228.06529903023483</v>
      </c>
      <c r="AY43" s="81">
        <f ca="1">OFFSET('Stats NZ - TLA Population'!$A$1,MATCH(AY$10&amp;"_"&amp;$D43,'Stats NZ - TLA Population'!$D:$D,0)-1,AY$2-1)</f>
        <v>5543.753815482658</v>
      </c>
      <c r="AZ43" s="69">
        <f ca="1">OFFSET('Stats NZ - TLA Population'!$A$1,MATCH(AZ$10&amp;"_"&amp;$D43,'Stats NZ - TLA Population'!$D:$D,0)-1,AZ$2-1)</f>
        <v>5834.9817083154439</v>
      </c>
      <c r="BA43" s="72">
        <f ca="1">OFFSET('Stats NZ - TLA Population'!$A$1,MATCH(BA$10&amp;"_"&amp;$D43,'Stats NZ - TLA Population'!$D:$D,0)-1,BA$2-1)</f>
        <v>6178.789896700855</v>
      </c>
      <c r="BB43" s="81">
        <f t="shared" ca="1" si="34"/>
        <v>201.21412379007182</v>
      </c>
      <c r="BC43" s="71">
        <f t="shared" ca="1" si="35"/>
        <v>219.91128762804149</v>
      </c>
      <c r="BD43" s="70">
        <f t="shared" ca="1" si="11"/>
        <v>232.86887776018398</v>
      </c>
      <c r="BE43" s="81">
        <f ca="1">OFFSET('Stats NZ - TLA Population'!$A$1,MATCH(BE$10&amp;"_"&amp;$D43,'Stats NZ - TLA Population'!$D:$D,0)-1,BE$2-1)</f>
        <v>5569.9999999999991</v>
      </c>
      <c r="BF43" s="69">
        <f ca="1">OFFSET('Stats NZ - TLA Population'!$A$1,MATCH(BF$10&amp;"_"&amp;$D43,'Stats NZ - TLA Population'!$D:$D,0)-1,BF$2-1)</f>
        <v>5890.0000000000027</v>
      </c>
      <c r="BG43" s="72">
        <f ca="1">OFFSET('Stats NZ - TLA Population'!$A$1,MATCH(BG$10&amp;"_"&amp;$D43,'Stats NZ - TLA Population'!$D:$D,0)-1,BG$2-1)</f>
        <v>6280.0000000000018</v>
      </c>
      <c r="BH43" s="81">
        <f t="shared" ca="1" si="36"/>
        <v>202.16674600171123</v>
      </c>
      <c r="BI43" s="71">
        <f t="shared" ca="1" si="37"/>
        <v>222.96334834139068</v>
      </c>
      <c r="BJ43" s="70">
        <f t="shared" ca="1" si="12"/>
        <v>237.72662607537069</v>
      </c>
      <c r="BK43" s="81">
        <f ca="1">OFFSET('Stats NZ - TLA Population'!$A$1,MATCH(BK$10&amp;"_"&amp;$D43,'Stats NZ - TLA Population'!$D:$D,0)-1,BK$2-1)</f>
        <v>5583.9301490265452</v>
      </c>
      <c r="BL43" s="69">
        <f ca="1">OFFSET('Stats NZ - TLA Population'!$A$1,MATCH(BL$10&amp;"_"&amp;$D43,'Stats NZ - TLA Population'!$D:$D,0)-1,BL$2-1)</f>
        <v>5937.2362547434741</v>
      </c>
      <c r="BM43" s="72">
        <f ca="1">OFFSET('Stats NZ - TLA Population'!$A$1,MATCH(BM$10&amp;"_"&amp;$D43,'Stats NZ - TLA Population'!$D:$D,0)-1,BM$2-1)</f>
        <v>6369.4171702944668</v>
      </c>
      <c r="BN43" s="81">
        <f t="shared" ca="1" si="38"/>
        <v>202.6723497539582</v>
      </c>
      <c r="BO43" s="71">
        <f t="shared" ca="1" si="39"/>
        <v>225.63110390731836</v>
      </c>
      <c r="BP43" s="70">
        <f t="shared" ca="1" si="13"/>
        <v>242.05515255209633</v>
      </c>
      <c r="BQ43" s="81">
        <f ca="1">OFFSET('Stats NZ - TLA Population'!$A$1,MATCH(BQ$10&amp;"_"&amp;$D43,'Stats NZ - TLA Population'!$D:$D,0)-1,BQ$2-1)</f>
        <v>5597.8951363029828</v>
      </c>
      <c r="BR43" s="69">
        <f ca="1">OFFSET('Stats NZ - TLA Population'!$A$1,MATCH(BR$10&amp;"_"&amp;$D43,'Stats NZ - TLA Population'!$D:$D,0)-1,BR$2-1)</f>
        <v>5984.8513318574378</v>
      </c>
      <c r="BS43" s="72">
        <f ca="1">OFFSET('Stats NZ - TLA Population'!$A$1,MATCH(BS$10&amp;"_"&amp;$D43,'Stats NZ - TLA Population'!$D:$D,0)-1,BS$2-1)</f>
        <v>6460.1074982869386</v>
      </c>
      <c r="BT43" s="81">
        <f t="shared" ca="1" si="40"/>
        <v>203.17921798297664</v>
      </c>
      <c r="BU43" s="71">
        <f t="shared" ca="1" si="41"/>
        <v>228.29620453456252</v>
      </c>
      <c r="BV43" s="70">
        <f t="shared" ca="1" si="14"/>
        <v>246.42517265110689</v>
      </c>
      <c r="BW43" s="81">
        <f ca="1">OFFSET('Stats NZ - TLA Population'!$A$1,MATCH(BW$10&amp;"_"&amp;$D43,'Stats NZ - TLA Population'!$D:$D,0)-1,BW$2-1)</f>
        <v>5611.8950489571425</v>
      </c>
      <c r="BX43" s="69">
        <f ca="1">OFFSET('Stats NZ - TLA Population'!$A$1,MATCH(BX$10&amp;"_"&amp;$D43,'Stats NZ - TLA Population'!$D:$D,0)-1,BX$2-1)</f>
        <v>6032.8482693979195</v>
      </c>
      <c r="BY43" s="72">
        <f ca="1">OFFSET('Stats NZ - TLA Population'!$A$1,MATCH(BY$10&amp;"_"&amp;$D43,'Stats NZ - TLA Population'!$D:$D,0)-1,BY$2-1)</f>
        <v>6552.0891117096917</v>
      </c>
      <c r="BZ43" s="81">
        <f t="shared" ca="1" si="42"/>
        <v>203.6873538511274</v>
      </c>
      <c r="CA43" s="71">
        <f t="shared" ca="1" si="43"/>
        <v>230.95852304924733</v>
      </c>
      <c r="CB43" s="70">
        <f t="shared" ca="1" si="15"/>
        <v>250.83687779844485</v>
      </c>
      <c r="CC43" s="81">
        <f ca="1">OFFSET('Stats NZ - TLA Population'!$A$1,MATCH(CC$10&amp;"_"&amp;$D43,'Stats NZ - TLA Population'!$D:$D,0)-1,CC$2-1)</f>
        <v>5625.9299743347556</v>
      </c>
      <c r="CD43" s="69">
        <f ca="1">OFFSET('Stats NZ - TLA Population'!$A$1,MATCH(CD$10&amp;"_"&amp;$D43,'Stats NZ - TLA Population'!$D:$D,0)-1,CD$2-1)</f>
        <v>6081.2301297853564</v>
      </c>
      <c r="CE43" s="72">
        <f ca="1">OFFSET('Stats NZ - TLA Population'!$A$1,MATCH(CE$10&amp;"_"&amp;$D43,'Stats NZ - TLA Population'!$D:$D,0)-1,CE$2-1)</f>
        <v>6645.3803964049584</v>
      </c>
      <c r="CF43" s="81">
        <f t="shared" ca="1" si="44"/>
        <v>204.19676052868016</v>
      </c>
      <c r="CG43" s="71">
        <f t="shared" ca="1" si="45"/>
        <v>233.61793254573871</v>
      </c>
      <c r="CH43" s="70">
        <f t="shared" ca="1" si="16"/>
        <v>255.29045868272448</v>
      </c>
      <c r="CI43" s="81">
        <f ca="1">OFFSET('Stats NZ - TLA Population'!$A$1,MATCH(CI$10&amp;"_"&amp;$D43,'Stats NZ - TLA Population'!$D:$D,0)-1,CI$2-1)</f>
        <v>5639.9999999999973</v>
      </c>
      <c r="CJ43" s="69">
        <f ca="1">OFFSET('Stats NZ - TLA Population'!$A$1,MATCH(CJ$10&amp;"_"&amp;$D43,'Stats NZ - TLA Population'!$D:$D,0)-1,CJ$2-1)</f>
        <v>6129.9999999999973</v>
      </c>
      <c r="CK43" s="72">
        <f ca="1">OFFSET('Stats NZ - TLA Population'!$A$1,MATCH(CK$10&amp;"_"&amp;$D43,'Stats NZ - TLA Population'!$D:$D,0)-1,CK$2-1)</f>
        <v>6739.9999999999991</v>
      </c>
      <c r="CL43" s="81">
        <f t="shared" ca="1" si="46"/>
        <v>204.70744119383318</v>
      </c>
      <c r="CM43" s="71">
        <f t="shared" ca="1" si="47"/>
        <v>236.27430639980813</v>
      </c>
      <c r="CN43" s="70">
        <f t="shared" ca="1" si="17"/>
        <v>259.78610524220352</v>
      </c>
      <c r="CO43" s="81">
        <f ca="1">OFFSET('Stats NZ - TLA Population'!$A$1,MATCH(CO$10&amp;"_"&amp;$D43,'Stats NZ - TLA Population'!$D:$D,0)-1,CO$2-1)</f>
        <v>5641.9985830673922</v>
      </c>
      <c r="CP43" s="69">
        <f ca="1">OFFSET('Stats NZ - TLA Population'!$A$1,MATCH(CP$10&amp;"_"&amp;$D43,'Stats NZ - TLA Population'!$D:$D,0)-1,CP$2-1)</f>
        <v>6167.5374502152354</v>
      </c>
      <c r="CQ43" s="72">
        <f ca="1">OFFSET('Stats NZ - TLA Population'!$A$1,MATCH(CQ$10&amp;"_"&amp;$D43,'Stats NZ - TLA Population'!$D:$D,0)-1,CQ$2-1)</f>
        <v>6816.2549047467792</v>
      </c>
      <c r="CR43" s="81">
        <f t="shared" ca="1" si="48"/>
        <v>204.779981056553</v>
      </c>
      <c r="CS43" s="71">
        <f t="shared" ca="1" si="49"/>
        <v>238.42300541476808</v>
      </c>
      <c r="CT43" s="70">
        <f t="shared" ca="1" si="18"/>
        <v>263.50095044922119</v>
      </c>
      <c r="CU43" s="81">
        <f ca="1">OFFSET('Stats NZ - TLA Population'!$A$1,MATCH(CU$10&amp;"_"&amp;$D43,'Stats NZ - TLA Population'!$D:$D,0)-1,CU$2-1)</f>
        <v>5643.9978743500806</v>
      </c>
      <c r="CV43" s="69">
        <f ca="1">OFFSET('Stats NZ - TLA Population'!$A$1,MATCH(CV$10&amp;"_"&amp;$D43,'Stats NZ - TLA Population'!$D:$D,0)-1,CV$2-1)</f>
        <v>6205.3047634269888</v>
      </c>
      <c r="CW43" s="72">
        <f ca="1">OFFSET('Stats NZ - TLA Population'!$A$1,MATCH(CW$10&amp;"_"&amp;$D43,'Stats NZ - TLA Population'!$D:$D,0)-1,CW$2-1)</f>
        <v>6893.3725410214429</v>
      </c>
      <c r="CX43" s="81">
        <f t="shared" ca="1" si="50"/>
        <v>204.85254662440411</v>
      </c>
      <c r="CY43" s="71">
        <f t="shared" ca="1" si="51"/>
        <v>240.56494907144432</v>
      </c>
      <c r="CZ43" s="70">
        <f t="shared" ca="1" si="19"/>
        <v>267.23970497550368</v>
      </c>
    </row>
    <row r="44" spans="2:104" x14ac:dyDescent="0.25">
      <c r="B44" s="93"/>
      <c r="C44" s="66" t="s">
        <v>68</v>
      </c>
      <c r="D44" s="66" t="s">
        <v>74</v>
      </c>
      <c r="E44" s="67" t="s">
        <v>3</v>
      </c>
      <c r="F44" s="68">
        <f ca="1">SUMIF('NVED - 2019 - VKT 74 TLA-Region'!$B:$B,'Model - Absolute - 66 areas'!$D44,'NVED - 2019 - VKT 74 TLA-Region'!$J:$J)</f>
        <v>481.97641710341298</v>
      </c>
      <c r="G44" s="81">
        <f ca="1">OFFSET('Stats NZ - TLA Population'!$A$1,MATCH(G$10&amp;"_"&amp;$D44,'Stats NZ - TLA Population'!$D:$D,0)-1,G$2-1)</f>
        <v>47585.918480673245</v>
      </c>
      <c r="H44" s="69">
        <f ca="1">OFFSET('Stats NZ - TLA Population'!$A$1,MATCH(H$10&amp;"_"&amp;$D44,'Stats NZ - TLA Population'!$D:$D,0)-1,H$2-1)</f>
        <v>47834.240873717739</v>
      </c>
      <c r="I44" s="72">
        <f ca="1">OFFSET('Stats NZ - TLA Population'!$A$1,MATCH(I$10&amp;"_"&amp;$D44,'Stats NZ - TLA Population'!$D:$D,0)-1,I$2-1)</f>
        <v>48096.761623784456</v>
      </c>
      <c r="J44" s="70">
        <f t="shared" ca="1" si="20"/>
        <v>10075.970858946615</v>
      </c>
      <c r="K44" s="81">
        <f ca="1">OFFSET('Stats NZ - TLA Population'!$A$1,MATCH(K$10&amp;"_"&amp;$D44,'Stats NZ - TLA Population'!$D:$D,0)-1,K$2-1)</f>
        <v>47541.877758750357</v>
      </c>
      <c r="L44" s="69">
        <f ca="1">OFFSET('Stats NZ - TLA Population'!$A$1,MATCH(L$10&amp;"_"&amp;$D44,'Stats NZ - TLA Population'!$D:$D,0)-1,L$2-1)</f>
        <v>48039.357547026018</v>
      </c>
      <c r="M44" s="72">
        <f ca="1">OFFSET('Stats NZ - TLA Population'!$A$1,MATCH(M$10&amp;"_"&amp;$D44,'Stats NZ - TLA Population'!$D:$D,0)-1,M$2-1)</f>
        <v>48568.097390198302</v>
      </c>
      <c r="N44" s="71">
        <f t="shared" ca="1" si="21"/>
        <v>462.55482160621244</v>
      </c>
      <c r="O44" s="81">
        <f ca="1">OFFSET('Stats NZ - TLA Population'!$A$1,MATCH(O$10&amp;"_"&amp;$D44,'Stats NZ - TLA Population'!$D:$D,0)-1,O$2-1)</f>
        <v>47497.877796473374</v>
      </c>
      <c r="P44" s="69">
        <f ca="1">OFFSET('Stats NZ - TLA Population'!$A$1,MATCH(P$10&amp;"_"&amp;$D44,'Stats NZ - TLA Population'!$D:$D,0)-1,P$2-1)</f>
        <v>48245.353775416595</v>
      </c>
      <c r="Q44" s="72">
        <f ca="1">OFFSET('Stats NZ - TLA Population'!$A$1,MATCH(Q$10&amp;"_"&amp;$D44,'Stats NZ - TLA Population'!$D:$D,0)-1,Q$2-1)</f>
        <v>49044.052124650756</v>
      </c>
      <c r="R44" s="172">
        <f t="shared" ca="1" si="22"/>
        <v>478.58723253907323</v>
      </c>
      <c r="S44" s="71">
        <f t="shared" ca="1" si="23"/>
        <v>469.52689110243324</v>
      </c>
      <c r="T44" s="70">
        <f t="shared" ca="1" si="5"/>
        <v>477.29987489254586</v>
      </c>
      <c r="U44" s="81">
        <f ca="1">OFFSET('Stats NZ - TLA Population'!$A$1,MATCH(U$10&amp;"_"&amp;$D44,'Stats NZ - TLA Population'!$D:$D,0)-1,U$2-1)</f>
        <v>47453.918556119293</v>
      </c>
      <c r="V44" s="69">
        <f ca="1">OFFSET('Stats NZ - TLA Population'!$A$1,MATCH(V$10&amp;"_"&amp;$D44,'Stats NZ - TLA Population'!$D:$D,0)-1,V$2-1)</f>
        <v>48452.233330485105</v>
      </c>
      <c r="W44" s="72">
        <f ca="1">OFFSET('Stats NZ - TLA Population'!$A$1,MATCH(W$10&amp;"_"&amp;$D44,'Stats NZ - TLA Population'!$D:$D,0)-1,W$2-1)</f>
        <v>49524.671091828401</v>
      </c>
      <c r="X44" s="81">
        <f t="shared" ca="1" si="24"/>
        <v>478.14430051428405</v>
      </c>
      <c r="Y44" s="71">
        <f t="shared" ca="1" si="25"/>
        <v>482.44549430402401</v>
      </c>
      <c r="Z44" s="70">
        <f t="shared" ca="1" si="6"/>
        <v>493.12390333323248</v>
      </c>
      <c r="AA44" s="81">
        <f ca="1">OFFSET('Stats NZ - TLA Population'!$A$1,MATCH(AA$10&amp;"_"&amp;$D44,'Stats NZ - TLA Population'!$D:$D,0)-1,AA$2-1)</f>
        <v>47410</v>
      </c>
      <c r="AB44" s="69">
        <f ca="1">OFFSET('Stats NZ - TLA Population'!$A$1,MATCH(AB$10&amp;"_"&amp;$D44,'Stats NZ - TLA Population'!$D:$D,0)-1,AB$2-1)</f>
        <v>48659.999999999993</v>
      </c>
      <c r="AC44" s="72">
        <f ca="1">OFFSET('Stats NZ - TLA Population'!$A$1,MATCH(AC$10&amp;"_"&amp;$D44,'Stats NZ - TLA Population'!$D:$D,0)-1,AC$2-1)</f>
        <v>50009.999999999985</v>
      </c>
      <c r="AD44" s="81">
        <f t="shared" ca="1" si="26"/>
        <v>477.70177842265906</v>
      </c>
      <c r="AE44" s="71">
        <f t="shared" ca="1" si="27"/>
        <v>499.21905848469078</v>
      </c>
      <c r="AF44" s="70">
        <f t="shared" ca="1" si="7"/>
        <v>513.06915566829809</v>
      </c>
      <c r="AG44" s="81">
        <f ca="1">OFFSET('Stats NZ - TLA Population'!$A$1,MATCH(AG$10&amp;"_"&amp;$D44,'Stats NZ - TLA Population'!$D:$D,0)-1,AG$2-1)</f>
        <v>47293.428153393084</v>
      </c>
      <c r="AH44" s="69">
        <f ca="1">OFFSET('Stats NZ - TLA Population'!$A$1,MATCH(AH$10&amp;"_"&amp;$D44,'Stats NZ - TLA Population'!$D:$D,0)-1,AH$2-1)</f>
        <v>48801.178411220251</v>
      </c>
      <c r="AI44" s="72">
        <f ca="1">OFFSET('Stats NZ - TLA Population'!$A$1,MATCH(AI$10&amp;"_"&amp;$D44,'Stats NZ - TLA Population'!$D:$D,0)-1,AI$2-1)</f>
        <v>50409.56400473541</v>
      </c>
      <c r="AJ44" s="81">
        <f t="shared" ca="1" si="28"/>
        <v>476.52720389327419</v>
      </c>
      <c r="AK44" s="71">
        <f t="shared" ca="1" si="29"/>
        <v>503.28769386145433</v>
      </c>
      <c r="AL44" s="70">
        <f t="shared" ca="1" si="8"/>
        <v>519.87501208928882</v>
      </c>
      <c r="AM44" s="81">
        <f ca="1">OFFSET('Stats NZ - TLA Population'!$A$1,MATCH(AM$10&amp;"_"&amp;$D44,'Stats NZ - TLA Population'!$D:$D,0)-1,AM$2-1)</f>
        <v>47177.142933983407</v>
      </c>
      <c r="AN44" s="69">
        <f ca="1">OFFSET('Stats NZ - TLA Population'!$A$1,MATCH(AN$10&amp;"_"&amp;$D44,'Stats NZ - TLA Population'!$D:$D,0)-1,AN$2-1)</f>
        <v>48942.766426710841</v>
      </c>
      <c r="AO44" s="72">
        <f ca="1">OFFSET('Stats NZ - TLA Population'!$A$1,MATCH(AO$10&amp;"_"&amp;$D44,'Stats NZ - TLA Population'!$D:$D,0)-1,AO$2-1)</f>
        <v>50812.320398870543</v>
      </c>
      <c r="AP44" s="81">
        <f t="shared" ca="1" si="30"/>
        <v>475.35551741117604</v>
      </c>
      <c r="AQ44" s="71">
        <f t="shared" ca="1" si="31"/>
        <v>507.28128627662306</v>
      </c>
      <c r="AR44" s="70">
        <f t="shared" ca="1" si="9"/>
        <v>526.65881257932813</v>
      </c>
      <c r="AS44" s="81">
        <f ca="1">OFFSET('Stats NZ - TLA Population'!$A$1,MATCH(AS$10&amp;"_"&amp;$D44,'Stats NZ - TLA Population'!$D:$D,0)-1,AS$2-1)</f>
        <v>47061.143637011191</v>
      </c>
      <c r="AT44" s="69">
        <f ca="1">OFFSET('Stats NZ - TLA Population'!$A$1,MATCH(AT$10&amp;"_"&amp;$D44,'Stats NZ - TLA Population'!$D:$D,0)-1,AT$2-1)</f>
        <v>49084.765234866347</v>
      </c>
      <c r="AU44" s="72">
        <f ca="1">OFFSET('Stats NZ - TLA Population'!$A$1,MATCH(AU$10&amp;"_"&amp;$D44,'Stats NZ - TLA Population'!$D:$D,0)-1,AU$2-1)</f>
        <v>51218.294688582035</v>
      </c>
      <c r="AV44" s="81">
        <f t="shared" ca="1" si="32"/>
        <v>474.18671187522574</v>
      </c>
      <c r="AW44" s="71">
        <f t="shared" ca="1" si="33"/>
        <v>511.20029326784947</v>
      </c>
      <c r="AX44" s="70">
        <f t="shared" ca="1" si="10"/>
        <v>533.42024027617958</v>
      </c>
      <c r="AY44" s="81">
        <f ca="1">OFFSET('Stats NZ - TLA Population'!$A$1,MATCH(AY$10&amp;"_"&amp;$D44,'Stats NZ - TLA Population'!$D:$D,0)-1,AY$2-1)</f>
        <v>46945.429559449498</v>
      </c>
      <c r="AZ44" s="69">
        <f ca="1">OFFSET('Stats NZ - TLA Population'!$A$1,MATCH(AZ$10&amp;"_"&amp;$D44,'Stats NZ - TLA Population'!$D:$D,0)-1,AZ$2-1)</f>
        <v>49227.176027529254</v>
      </c>
      <c r="BA44" s="72">
        <f ca="1">OFFSET('Stats NZ - TLA Population'!$A$1,MATCH(BA$10&amp;"_"&amp;$D44,'Stats NZ - TLA Population'!$D:$D,0)-1,BA$2-1)</f>
        <v>51627.512583832751</v>
      </c>
      <c r="BB44" s="81">
        <f t="shared" ca="1" si="34"/>
        <v>473.02078020174417</v>
      </c>
      <c r="BC44" s="71">
        <f t="shared" ca="1" si="35"/>
        <v>515.04517409787763</v>
      </c>
      <c r="BD44" s="70">
        <f t="shared" ca="1" si="11"/>
        <v>540.15898031831716</v>
      </c>
      <c r="BE44" s="81">
        <f ca="1">OFFSET('Stats NZ - TLA Population'!$A$1,MATCH(BE$10&amp;"_"&amp;$D44,'Stats NZ - TLA Population'!$D:$D,0)-1,BE$2-1)</f>
        <v>46830.000000000015</v>
      </c>
      <c r="BF44" s="69">
        <f ca="1">OFFSET('Stats NZ - TLA Population'!$A$1,MATCH(BF$10&amp;"_"&amp;$D44,'Stats NZ - TLA Population'!$D:$D,0)-1,BF$2-1)</f>
        <v>49369.999999999993</v>
      </c>
      <c r="BG44" s="72">
        <f ca="1">OFFSET('Stats NZ - TLA Population'!$A$1,MATCH(BG$10&amp;"_"&amp;$D44,'Stats NZ - TLA Population'!$D:$D,0)-1,BG$2-1)</f>
        <v>52040</v>
      </c>
      <c r="BH44" s="81">
        <f t="shared" ca="1" si="36"/>
        <v>471.85771532447018</v>
      </c>
      <c r="BI44" s="71">
        <f t="shared" ca="1" si="37"/>
        <v>518.81638970277686</v>
      </c>
      <c r="BJ44" s="70">
        <f t="shared" ca="1" si="12"/>
        <v>546.87471987305071</v>
      </c>
      <c r="BK44" s="81">
        <f ca="1">OFFSET('Stats NZ - TLA Population'!$A$1,MATCH(BK$10&amp;"_"&amp;$D44,'Stats NZ - TLA Population'!$D:$D,0)-1,BK$2-1)</f>
        <v>46658.752133718343</v>
      </c>
      <c r="BL44" s="69">
        <f ca="1">OFFSET('Stats NZ - TLA Population'!$A$1,MATCH(BL$10&amp;"_"&amp;$D44,'Stats NZ - TLA Population'!$D:$D,0)-1,BL$2-1)</f>
        <v>49445.767086561726</v>
      </c>
      <c r="BM44" s="72">
        <f ca="1">OFFSET('Stats NZ - TLA Population'!$A$1,MATCH(BM$10&amp;"_"&amp;$D44,'Stats NZ - TLA Population'!$D:$D,0)-1,BM$2-1)</f>
        <v>52397.066327113309</v>
      </c>
      <c r="BN44" s="81">
        <f t="shared" ca="1" si="38"/>
        <v>470.1322268141592</v>
      </c>
      <c r="BO44" s="71">
        <f t="shared" ca="1" si="39"/>
        <v>521.64630240844701</v>
      </c>
      <c r="BP44" s="70">
        <f t="shared" ca="1" si="13"/>
        <v>552.78211901817667</v>
      </c>
      <c r="BQ44" s="81">
        <f ca="1">OFFSET('Stats NZ - TLA Population'!$A$1,MATCH(BQ$10&amp;"_"&amp;$D44,'Stats NZ - TLA Population'!$D:$D,0)-1,BQ$2-1)</f>
        <v>46488.13048634991</v>
      </c>
      <c r="BR44" s="69">
        <f ca="1">OFFSET('Stats NZ - TLA Population'!$A$1,MATCH(BR$10&amp;"_"&amp;$D44,'Stats NZ - TLA Population'!$D:$D,0)-1,BR$2-1)</f>
        <v>49521.65045125605</v>
      </c>
      <c r="BS44" s="72">
        <f ca="1">OFFSET('Stats NZ - TLA Population'!$A$1,MATCH(BS$10&amp;"_"&amp;$D44,'Stats NZ - TLA Population'!$D:$D,0)-1,BS$2-1)</f>
        <v>52756.582622750029</v>
      </c>
      <c r="BT44" s="81">
        <f t="shared" ca="1" si="40"/>
        <v>468.41304806736946</v>
      </c>
      <c r="BU44" s="71">
        <f t="shared" ca="1" si="41"/>
        <v>524.41223071958689</v>
      </c>
      <c r="BV44" s="70">
        <f t="shared" ca="1" si="14"/>
        <v>558.66872218990886</v>
      </c>
      <c r="BW44" s="81">
        <f ca="1">OFFSET('Stats NZ - TLA Population'!$A$1,MATCH(BW$10&amp;"_"&amp;$D44,'Stats NZ - TLA Population'!$D:$D,0)-1,BW$2-1)</f>
        <v>46318.132767938412</v>
      </c>
      <c r="BX44" s="69">
        <f ca="1">OFFSET('Stats NZ - TLA Population'!$A$1,MATCH(BX$10&amp;"_"&amp;$D44,'Stats NZ - TLA Population'!$D:$D,0)-1,BX$2-1)</f>
        <v>49597.650272532534</v>
      </c>
      <c r="BY44" s="72">
        <f ca="1">OFFSET('Stats NZ - TLA Population'!$A$1,MATCH(BY$10&amp;"_"&amp;$D44,'Stats NZ - TLA Population'!$D:$D,0)-1,BY$2-1)</f>
        <v>53118.565697080448</v>
      </c>
      <c r="BZ44" s="81">
        <f t="shared" ca="1" si="42"/>
        <v>466.70015601056781</v>
      </c>
      <c r="CA44" s="71">
        <f t="shared" ca="1" si="43"/>
        <v>527.11462977741803</v>
      </c>
      <c r="CB44" s="70">
        <f t="shared" ca="1" si="15"/>
        <v>564.53426599586999</v>
      </c>
      <c r="CC44" s="81">
        <f ca="1">OFFSET('Stats NZ - TLA Population'!$A$1,MATCH(CC$10&amp;"_"&amp;$D44,'Stats NZ - TLA Population'!$D:$D,0)-1,CC$2-1)</f>
        <v>46148.756696901466</v>
      </c>
      <c r="CD44" s="69">
        <f ca="1">OFFSET('Stats NZ - TLA Population'!$A$1,MATCH(CD$10&amp;"_"&amp;$D44,'Stats NZ - TLA Population'!$D:$D,0)-1,CD$2-1)</f>
        <v>49673.766729114621</v>
      </c>
      <c r="CE44" s="72">
        <f ca="1">OFFSET('Stats NZ - TLA Population'!$A$1,MATCH(CE$10&amp;"_"&amp;$D44,'Stats NZ - TLA Population'!$D:$D,0)-1,CE$2-1)</f>
        <v>53483.032475615873</v>
      </c>
      <c r="CF44" s="81">
        <f t="shared" ca="1" si="44"/>
        <v>464.99352765459662</v>
      </c>
      <c r="CG44" s="71">
        <f t="shared" ca="1" si="45"/>
        <v>529.75395560562026</v>
      </c>
      <c r="CH44" s="70">
        <f t="shared" ca="1" si="16"/>
        <v>570.37848903725285</v>
      </c>
      <c r="CI44" s="81">
        <f ca="1">OFFSET('Stats NZ - TLA Population'!$A$1,MATCH(CI$10&amp;"_"&amp;$D44,'Stats NZ - TLA Population'!$D:$D,0)-1,CI$2-1)</f>
        <v>45980</v>
      </c>
      <c r="CJ44" s="69">
        <f ca="1">OFFSET('Stats NZ - TLA Population'!$A$1,MATCH(CJ$10&amp;"_"&amp;$D44,'Stats NZ - TLA Population'!$D:$D,0)-1,CJ$2-1)</f>
        <v>49750.000000000015</v>
      </c>
      <c r="CK44" s="72">
        <f ca="1">OFFSET('Stats NZ - TLA Population'!$A$1,MATCH(CK$10&amp;"_"&amp;$D44,'Stats NZ - TLA Population'!$D:$D,0)-1,CK$2-1)</f>
        <v>53850.000000000007</v>
      </c>
      <c r="CL44" s="81">
        <f t="shared" ca="1" si="46"/>
        <v>463.29314009436536</v>
      </c>
      <c r="CM44" s="71">
        <f t="shared" ca="1" si="47"/>
        <v>532.33066506364241</v>
      </c>
      <c r="CN44" s="70">
        <f t="shared" ca="1" si="17"/>
        <v>576.2011319332089</v>
      </c>
      <c r="CO44" s="81">
        <f ca="1">OFFSET('Stats NZ - TLA Population'!$A$1,MATCH(CO$10&amp;"_"&amp;$D44,'Stats NZ - TLA Population'!$D:$D,0)-1,CO$2-1)</f>
        <v>45723.146311336888</v>
      </c>
      <c r="CP44" s="69">
        <f ca="1">OFFSET('Stats NZ - TLA Population'!$A$1,MATCH(CP$10&amp;"_"&amp;$D44,'Stats NZ - TLA Population'!$D:$D,0)-1,CP$2-1)</f>
        <v>49759.995982321969</v>
      </c>
      <c r="CQ44" s="72">
        <f ca="1">OFFSET('Stats NZ - TLA Population'!$A$1,MATCH(CQ$10&amp;"_"&amp;$D44,'Stats NZ - TLA Population'!$D:$D,0)-1,CQ$2-1)</f>
        <v>54164.309425606989</v>
      </c>
      <c r="CR44" s="81">
        <f t="shared" ca="1" si="48"/>
        <v>460.70508981238294</v>
      </c>
      <c r="CS44" s="71">
        <f t="shared" ca="1" si="49"/>
        <v>534.00961478759814</v>
      </c>
      <c r="CT44" s="70">
        <f t="shared" ca="1" si="18"/>
        <v>581.27540890237333</v>
      </c>
      <c r="CU44" s="81">
        <f ca="1">OFFSET('Stats NZ - TLA Population'!$A$1,MATCH(CU$10&amp;"_"&amp;$D44,'Stats NZ - TLA Population'!$D:$D,0)-1,CU$2-1)</f>
        <v>45467.72745993737</v>
      </c>
      <c r="CV44" s="69">
        <f ca="1">OFFSET('Stats NZ - TLA Population'!$A$1,MATCH(CV$10&amp;"_"&amp;$D44,'Stats NZ - TLA Population'!$D:$D,0)-1,CV$2-1)</f>
        <v>49769.993973079363</v>
      </c>
      <c r="CW44" s="72">
        <f ca="1">OFFSET('Stats NZ - TLA Population'!$A$1,MATCH(CW$10&amp;"_"&amp;$D44,'Stats NZ - TLA Population'!$D:$D,0)-1,CW$2-1)</f>
        <v>54480.453399311016</v>
      </c>
      <c r="CX44" s="81">
        <f t="shared" ca="1" si="50"/>
        <v>458.13149690885575</v>
      </c>
      <c r="CY44" s="71">
        <f t="shared" ca="1" si="51"/>
        <v>535.63531031624916</v>
      </c>
      <c r="CZ44" s="70">
        <f t="shared" ca="1" si="19"/>
        <v>586.33028122314613</v>
      </c>
    </row>
    <row r="45" spans="2:104" x14ac:dyDescent="0.25">
      <c r="B45" s="93"/>
      <c r="C45" s="66" t="s">
        <v>68</v>
      </c>
      <c r="D45" s="66" t="s">
        <v>76</v>
      </c>
      <c r="E45" s="67" t="s">
        <v>3</v>
      </c>
      <c r="F45" s="68">
        <f ca="1">SUMIF('NVED - 2019 - VKT 74 TLA-Region'!$B:$B,'Model - Absolute - 66 areas'!$D45,'NVED - 2019 - VKT 74 TLA-Region'!$J:$J)</f>
        <v>162.95603974220916</v>
      </c>
      <c r="G45" s="81">
        <f ca="1">OFFSET('Stats NZ - TLA Population'!$A$1,MATCH(G$10&amp;"_"&amp;$D45,'Stats NZ - TLA Population'!$D:$D,0)-1,G$2-1)</f>
        <v>8115.9911417250405</v>
      </c>
      <c r="H45" s="69">
        <f ca="1">OFFSET('Stats NZ - TLA Population'!$A$1,MATCH(H$10&amp;"_"&amp;$D45,'Stats NZ - TLA Population'!$D:$D,0)-1,H$2-1)</f>
        <v>8153.5301909858244</v>
      </c>
      <c r="I45" s="72">
        <f ca="1">OFFSET('Stats NZ - TLA Population'!$A$1,MATCH(I$10&amp;"_"&amp;$D45,'Stats NZ - TLA Population'!$D:$D,0)-1,I$2-1)</f>
        <v>8190.3903840576822</v>
      </c>
      <c r="J45" s="70">
        <f t="shared" ca="1" si="20"/>
        <v>19985.949144134647</v>
      </c>
      <c r="K45" s="81">
        <f ca="1">OFFSET('Stats NZ - TLA Population'!$A$1,MATCH(K$10&amp;"_"&amp;$D45,'Stats NZ - TLA Population'!$D:$D,0)-1,K$2-1)</f>
        <v>8121.9867093168086</v>
      </c>
      <c r="L45" s="69">
        <f ca="1">OFFSET('Stats NZ - TLA Population'!$A$1,MATCH(L$10&amp;"_"&amp;$D45,'Stats NZ - TLA Population'!$D:$D,0)-1,L$2-1)</f>
        <v>8197.2940290157003</v>
      </c>
      <c r="M45" s="72">
        <f ca="1">OFFSET('Stats NZ - TLA Population'!$A$1,MATCH(M$10&amp;"_"&amp;$D45,'Stats NZ - TLA Population'!$D:$D,0)-1,M$2-1)</f>
        <v>8271.5776378871196</v>
      </c>
      <c r="N45" s="71">
        <f t="shared" ca="1" si="21"/>
        <v>156.55769186260247</v>
      </c>
      <c r="O45" s="81">
        <f ca="1">OFFSET('Stats NZ - TLA Population'!$A$1,MATCH(O$10&amp;"_"&amp;$D45,'Stats NZ - TLA Population'!$D:$D,0)-1,O$2-1)</f>
        <v>8127.9867060448487</v>
      </c>
      <c r="P45" s="69">
        <f ca="1">OFFSET('Stats NZ - TLA Population'!$A$1,MATCH(P$10&amp;"_"&amp;$D45,'Stats NZ - TLA Population'!$D:$D,0)-1,P$2-1)</f>
        <v>8241.2927681833953</v>
      </c>
      <c r="Q45" s="72">
        <f ca="1">OFFSET('Stats NZ - TLA Population'!$A$1,MATCH(Q$10&amp;"_"&amp;$D45,'Stats NZ - TLA Population'!$D:$D,0)-1,Q$2-1)</f>
        <v>8353.5696604608165</v>
      </c>
      <c r="R45" s="172">
        <f t="shared" ca="1" si="22"/>
        <v>162.44552895121481</v>
      </c>
      <c r="S45" s="71">
        <f t="shared" ca="1" si="23"/>
        <v>159.0882823710547</v>
      </c>
      <c r="T45" s="70">
        <f t="shared" ca="1" si="5"/>
        <v>161.25565324899915</v>
      </c>
      <c r="U45" s="81">
        <f ca="1">OFFSET('Stats NZ - TLA Population'!$A$1,MATCH(U$10&amp;"_"&amp;$D45,'Stats NZ - TLA Population'!$D:$D,0)-1,U$2-1)</f>
        <v>8133.9911351811188</v>
      </c>
      <c r="V45" s="69">
        <f ca="1">OFFSET('Stats NZ - TLA Population'!$A$1,MATCH(V$10&amp;"_"&amp;$D45,'Stats NZ - TLA Population'!$D:$D,0)-1,V$2-1)</f>
        <v>8285.5276693139895</v>
      </c>
      <c r="W45" s="72">
        <f ca="1">OFFSET('Stats NZ - TLA Population'!$A$1,MATCH(W$10&amp;"_"&amp;$D45,'Stats NZ - TLA Population'!$D:$D,0)-1,W$2-1)</f>
        <v>8436.3744290498471</v>
      </c>
      <c r="X45" s="81">
        <f t="shared" ca="1" si="24"/>
        <v>162.5655331665719</v>
      </c>
      <c r="Y45" s="71">
        <f t="shared" ca="1" si="25"/>
        <v>163.64114211075918</v>
      </c>
      <c r="Z45" s="70">
        <f t="shared" ca="1" si="6"/>
        <v>166.62040149315246</v>
      </c>
      <c r="AA45" s="81">
        <f ca="1">OFFSET('Stats NZ - TLA Population'!$A$1,MATCH(AA$10&amp;"_"&amp;$D45,'Stats NZ - TLA Population'!$D:$D,0)-1,AA$2-1)</f>
        <v>8139.9999999999964</v>
      </c>
      <c r="AB45" s="69">
        <f ca="1">OFFSET('Stats NZ - TLA Population'!$A$1,MATCH(AB$10&amp;"_"&amp;$D45,'Stats NZ - TLA Population'!$D:$D,0)-1,AB$2-1)</f>
        <v>8330.0000000000018</v>
      </c>
      <c r="AC45" s="72">
        <f ca="1">OFFSET('Stats NZ - TLA Population'!$A$1,MATCH(AC$10&amp;"_"&amp;$D45,'Stats NZ - TLA Population'!$D:$D,0)-1,AC$2-1)</f>
        <v>8519.9999999999982</v>
      </c>
      <c r="AD45" s="81">
        <f t="shared" ca="1" si="26"/>
        <v>162.68562603325597</v>
      </c>
      <c r="AE45" s="71">
        <f t="shared" ca="1" si="27"/>
        <v>169.51257802508428</v>
      </c>
      <c r="AF45" s="70">
        <f t="shared" ca="1" si="7"/>
        <v>173.37901137739703</v>
      </c>
      <c r="AG45" s="81">
        <f ca="1">OFFSET('Stats NZ - TLA Population'!$A$1,MATCH(AG$10&amp;"_"&amp;$D45,'Stats NZ - TLA Population'!$D:$D,0)-1,AG$2-1)</f>
        <v>8115.8572117906315</v>
      </c>
      <c r="AH45" s="69">
        <f ca="1">OFFSET('Stats NZ - TLA Population'!$A$1,MATCH(AH$10&amp;"_"&amp;$D45,'Stats NZ - TLA Population'!$D:$D,0)-1,AH$2-1)</f>
        <v>8341.9655748399073</v>
      </c>
      <c r="AI45" s="72">
        <f ca="1">OFFSET('Stats NZ - TLA Population'!$A$1,MATCH(AI$10&amp;"_"&amp;$D45,'Stats NZ - TLA Population'!$D:$D,0)-1,AI$2-1)</f>
        <v>8581.1168634711703</v>
      </c>
      <c r="AJ45" s="81">
        <f t="shared" ca="1" si="28"/>
        <v>162.20310949590598</v>
      </c>
      <c r="AK45" s="71">
        <f t="shared" ca="1" si="29"/>
        <v>170.64449038590817</v>
      </c>
      <c r="AL45" s="70">
        <f t="shared" ca="1" si="8"/>
        <v>175.53660476920186</v>
      </c>
      <c r="AM45" s="81">
        <f ca="1">OFFSET('Stats NZ - TLA Population'!$A$1,MATCH(AM$10&amp;"_"&amp;$D45,'Stats NZ - TLA Population'!$D:$D,0)-1,AM$2-1)</f>
        <v>8091.7860297511052</v>
      </c>
      <c r="AN45" s="69">
        <f ca="1">OFFSET('Stats NZ - TLA Population'!$A$1,MATCH(AN$10&amp;"_"&amp;$D45,'Stats NZ - TLA Population'!$D:$D,0)-1,AN$2-1)</f>
        <v>8353.9483375527125</v>
      </c>
      <c r="AO45" s="72">
        <f ca="1">OFFSET('Stats NZ - TLA Population'!$A$1,MATCH(AO$10&amp;"_"&amp;$D45,'Stats NZ - TLA Population'!$D:$D,0)-1,AO$2-1)</f>
        <v>8642.672139031607</v>
      </c>
      <c r="AP45" s="81">
        <f t="shared" ca="1" si="30"/>
        <v>161.72202407582481</v>
      </c>
      <c r="AQ45" s="71">
        <f t="shared" ca="1" si="31"/>
        <v>171.74732759058006</v>
      </c>
      <c r="AR45" s="70">
        <f t="shared" ca="1" si="9"/>
        <v>177.6831485116752</v>
      </c>
      <c r="AS45" s="81">
        <f ca="1">OFFSET('Stats NZ - TLA Population'!$A$1,MATCH(AS$10&amp;"_"&amp;$D45,'Stats NZ - TLA Population'!$D:$D,0)-1,AS$2-1)</f>
        <v>8067.786241501497</v>
      </c>
      <c r="AT45" s="69">
        <f ca="1">OFFSET('Stats NZ - TLA Population'!$A$1,MATCH(AT$10&amp;"_"&amp;$D45,'Stats NZ - TLA Population'!$D:$D,0)-1,AT$2-1)</f>
        <v>8365.948312827828</v>
      </c>
      <c r="AU45" s="72">
        <f ca="1">OFFSET('Stats NZ - TLA Population'!$A$1,MATCH(AU$10&amp;"_"&amp;$D45,'Stats NZ - TLA Population'!$D:$D,0)-1,AU$2-1)</f>
        <v>8704.6689715606317</v>
      </c>
      <c r="AV45" s="81">
        <f t="shared" ca="1" si="32"/>
        <v>161.24236552839812</v>
      </c>
      <c r="AW45" s="71">
        <f t="shared" ca="1" si="33"/>
        <v>172.82136395099377</v>
      </c>
      <c r="AX45" s="70">
        <f t="shared" ca="1" si="10"/>
        <v>179.81855829784664</v>
      </c>
      <c r="AY45" s="81">
        <f ca="1">OFFSET('Stats NZ - TLA Population'!$A$1,MATCH(AY$10&amp;"_"&amp;$D45,'Stats NZ - TLA Population'!$D:$D,0)-1,AY$2-1)</f>
        <v>8043.857635291788</v>
      </c>
      <c r="AZ45" s="69">
        <f ca="1">OFFSET('Stats NZ - TLA Population'!$A$1,MATCH(AZ$10&amp;"_"&amp;$D45,'Stats NZ - TLA Population'!$D:$D,0)-1,AZ$2-1)</f>
        <v>8377.9655253901255</v>
      </c>
      <c r="BA45" s="72">
        <f ca="1">OFFSET('Stats NZ - TLA Population'!$A$1,MATCH(BA$10&amp;"_"&amp;$D45,'Stats NZ - TLA Population'!$D:$D,0)-1,BA$2-1)</f>
        <v>8767.1105284968526</v>
      </c>
      <c r="BB45" s="81">
        <f t="shared" ca="1" si="34"/>
        <v>160.76412962160086</v>
      </c>
      <c r="BC45" s="71">
        <f t="shared" ca="1" si="35"/>
        <v>173.86687311601213</v>
      </c>
      <c r="BD45" s="70">
        <f t="shared" ca="1" si="11"/>
        <v>181.94275080658508</v>
      </c>
      <c r="BE45" s="81">
        <f ca="1">OFFSET('Stats NZ - TLA Population'!$A$1,MATCH(BE$10&amp;"_"&amp;$D45,'Stats NZ - TLA Population'!$D:$D,0)-1,BE$2-1)</f>
        <v>8019.9999999999991</v>
      </c>
      <c r="BF45" s="69">
        <f ca="1">OFFSET('Stats NZ - TLA Population'!$A$1,MATCH(BF$10&amp;"_"&amp;$D45,'Stats NZ - TLA Population'!$D:$D,0)-1,BF$2-1)</f>
        <v>8389.9999999999964</v>
      </c>
      <c r="BG45" s="72">
        <f ca="1">OFFSET('Stats NZ - TLA Population'!$A$1,MATCH(BG$10&amp;"_"&amp;$D45,'Stats NZ - TLA Population'!$D:$D,0)-1,BG$2-1)</f>
        <v>8830</v>
      </c>
      <c r="BH45" s="81">
        <f t="shared" ca="1" si="36"/>
        <v>160.28731213595987</v>
      </c>
      <c r="BI45" s="71">
        <f t="shared" ca="1" si="37"/>
        <v>174.88412805388683</v>
      </c>
      <c r="BJ45" s="70">
        <f t="shared" ca="1" si="12"/>
        <v>184.05564370867955</v>
      </c>
      <c r="BK45" s="81">
        <f ca="1">OFFSET('Stats NZ - TLA Population'!$A$1,MATCH(BK$10&amp;"_"&amp;$D45,'Stats NZ - TLA Population'!$D:$D,0)-1,BK$2-1)</f>
        <v>7989.7730090056348</v>
      </c>
      <c r="BL45" s="69">
        <f ca="1">OFFSET('Stats NZ - TLA Population'!$A$1,MATCH(BL$10&amp;"_"&amp;$D45,'Stats NZ - TLA Population'!$D:$D,0)-1,BL$2-1)</f>
        <v>8397.9847872386927</v>
      </c>
      <c r="BM45" s="72">
        <f ca="1">OFFSET('Stats NZ - TLA Population'!$A$1,MATCH(BM$10&amp;"_"&amp;$D45,'Stats NZ - TLA Population'!$D:$D,0)-1,BM$2-1)</f>
        <v>8885.3029156084522</v>
      </c>
      <c r="BN45" s="81">
        <f t="shared" ca="1" si="38"/>
        <v>159.68319703116629</v>
      </c>
      <c r="BO45" s="71">
        <f t="shared" ca="1" si="39"/>
        <v>175.7356909623627</v>
      </c>
      <c r="BP45" s="70">
        <f t="shared" ca="1" si="13"/>
        <v>185.9332788572205</v>
      </c>
      <c r="BQ45" s="81">
        <f ca="1">OFFSET('Stats NZ - TLA Population'!$A$1,MATCH(BQ$10&amp;"_"&amp;$D45,'Stats NZ - TLA Population'!$D:$D,0)-1,BQ$2-1)</f>
        <v>7959.6599420741832</v>
      </c>
      <c r="BR45" s="69">
        <f ca="1">OFFSET('Stats NZ - TLA Population'!$A$1,MATCH(BR$10&amp;"_"&amp;$D45,'Stats NZ - TLA Population'!$D:$D,0)-1,BR$2-1)</f>
        <v>8405.9771736224702</v>
      </c>
      <c r="BS45" s="72">
        <f ca="1">OFFSET('Stats NZ - TLA Population'!$A$1,MATCH(BS$10&amp;"_"&amp;$D45,'Stats NZ - TLA Population'!$D:$D,0)-1,BS$2-1)</f>
        <v>8940.9521972955918</v>
      </c>
      <c r="BT45" s="81">
        <f t="shared" ca="1" si="40"/>
        <v>159.08135880690034</v>
      </c>
      <c r="BU45" s="71">
        <f t="shared" ca="1" si="41"/>
        <v>176.56466031371579</v>
      </c>
      <c r="BV45" s="70">
        <f t="shared" ca="1" si="14"/>
        <v>187.80162674607425</v>
      </c>
      <c r="BW45" s="81">
        <f ca="1">OFFSET('Stats NZ - TLA Population'!$A$1,MATCH(BW$10&amp;"_"&amp;$D45,'Stats NZ - TLA Population'!$D:$D,0)-1,BW$2-1)</f>
        <v>7929.6603698313802</v>
      </c>
      <c r="BX45" s="69">
        <f ca="1">OFFSET('Stats NZ - TLA Population'!$A$1,MATCH(BX$10&amp;"_"&amp;$D45,'Stats NZ - TLA Population'!$D:$D,0)-1,BX$2-1)</f>
        <v>8413.9771663834581</v>
      </c>
      <c r="BY45" s="72">
        <f ca="1">OFFSET('Stats NZ - TLA Population'!$A$1,MATCH(BY$10&amp;"_"&amp;$D45,'Stats NZ - TLA Population'!$D:$D,0)-1,BY$2-1)</f>
        <v>8996.9500143767054</v>
      </c>
      <c r="BZ45" s="81">
        <f t="shared" ca="1" si="42"/>
        <v>158.48178888170992</v>
      </c>
      <c r="CA45" s="71">
        <f t="shared" ca="1" si="43"/>
        <v>177.37122781438171</v>
      </c>
      <c r="CB45" s="70">
        <f t="shared" ca="1" si="15"/>
        <v>189.66061341482472</v>
      </c>
      <c r="CC45" s="81">
        <f ca="1">OFFSET('Stats NZ - TLA Population'!$A$1,MATCH(CC$10&amp;"_"&amp;$D45,'Stats NZ - TLA Population'!$D:$D,0)-1,CC$2-1)</f>
        <v>7899.7738645212457</v>
      </c>
      <c r="CD45" s="69">
        <f ca="1">OFFSET('Stats NZ - TLA Population'!$A$1,MATCH(CD$10&amp;"_"&amp;$D45,'Stats NZ - TLA Population'!$D:$D,0)-1,CD$2-1)</f>
        <v>8421.9847727606702</v>
      </c>
      <c r="CE45" s="72">
        <f ca="1">OFFSET('Stats NZ - TLA Population'!$A$1,MATCH(CE$10&amp;"_"&amp;$D45,'Stats NZ - TLA Population'!$D:$D,0)-1,CE$2-1)</f>
        <v>9053.2985497536647</v>
      </c>
      <c r="CF45" s="81">
        <f t="shared" ca="1" si="44"/>
        <v>157.88447870648565</v>
      </c>
      <c r="CG45" s="71">
        <f t="shared" ca="1" si="45"/>
        <v>178.15558506644868</v>
      </c>
      <c r="CH45" s="70">
        <f t="shared" ca="1" si="16"/>
        <v>191.51016576629348</v>
      </c>
      <c r="CI45" s="81">
        <f ca="1">OFFSET('Stats NZ - TLA Population'!$A$1,MATCH(CI$10&amp;"_"&amp;$D45,'Stats NZ - TLA Population'!$D:$D,0)-1,CI$2-1)</f>
        <v>7869.9999999999982</v>
      </c>
      <c r="CJ45" s="69">
        <f ca="1">OFFSET('Stats NZ - TLA Population'!$A$1,MATCH(CJ$10&amp;"_"&amp;$D45,'Stats NZ - TLA Population'!$D:$D,0)-1,CJ$2-1)</f>
        <v>8430.0000000000036</v>
      </c>
      <c r="CK45" s="72">
        <f ca="1">OFFSET('Stats NZ - TLA Population'!$A$1,MATCH(CK$10&amp;"_"&amp;$D45,'Stats NZ - TLA Population'!$D:$D,0)-1,CK$2-1)</f>
        <v>9110.0000000000018</v>
      </c>
      <c r="CL45" s="81">
        <f t="shared" ca="1" si="46"/>
        <v>157.28941976433961</v>
      </c>
      <c r="CM45" s="71">
        <f t="shared" ca="1" si="47"/>
        <v>178.91792355166356</v>
      </c>
      <c r="CN45" s="70">
        <f t="shared" ca="1" si="17"/>
        <v>193.35021157243827</v>
      </c>
      <c r="CO45" s="81">
        <f ca="1">OFFSET('Stats NZ - TLA Population'!$A$1,MATCH(CO$10&amp;"_"&amp;$D45,'Stats NZ - TLA Population'!$D:$D,0)-1,CO$2-1)</f>
        <v>7833.6660546914727</v>
      </c>
      <c r="CP45" s="69">
        <f ca="1">OFFSET('Stats NZ - TLA Population'!$A$1,MATCH(CP$10&amp;"_"&amp;$D45,'Stats NZ - TLA Population'!$D:$D,0)-1,CP$2-1)</f>
        <v>8431.9990516831822</v>
      </c>
      <c r="CQ45" s="72">
        <f ca="1">OFFSET('Stats NZ - TLA Population'!$A$1,MATCH(CQ$10&amp;"_"&amp;$D45,'Stats NZ - TLA Population'!$D:$D,0)-1,CQ$2-1)</f>
        <v>9155.5423705253197</v>
      </c>
      <c r="CR45" s="81">
        <f t="shared" ca="1" si="48"/>
        <v>156.56325138119769</v>
      </c>
      <c r="CS45" s="71">
        <f t="shared" ca="1" si="49"/>
        <v>179.48872151378765</v>
      </c>
      <c r="CT45" s="70">
        <f t="shared" ca="1" si="18"/>
        <v>194.89050992277637</v>
      </c>
      <c r="CU45" s="81">
        <f ca="1">OFFSET('Stats NZ - TLA Population'!$A$1,MATCH(CU$10&amp;"_"&amp;$D45,'Stats NZ - TLA Population'!$D:$D,0)-1,CU$2-1)</f>
        <v>7797.4998546919269</v>
      </c>
      <c r="CV45" s="69">
        <f ca="1">OFFSET('Stats NZ - TLA Population'!$A$1,MATCH(CV$10&amp;"_"&amp;$D45,'Stats NZ - TLA Population'!$D:$D,0)-1,CV$2-1)</f>
        <v>8433.998577412347</v>
      </c>
      <c r="CW45" s="72">
        <f ca="1">OFFSET('Stats NZ - TLA Population'!$A$1,MATCH(CW$10&amp;"_"&amp;$D45,'Stats NZ - TLA Population'!$D:$D,0)-1,CW$2-1)</f>
        <v>9201.3124147622802</v>
      </c>
      <c r="CX45" s="81">
        <f t="shared" ca="1" si="50"/>
        <v>155.84043554727015</v>
      </c>
      <c r="CY45" s="71">
        <f t="shared" ca="1" si="51"/>
        <v>180.04166038176243</v>
      </c>
      <c r="CZ45" s="70">
        <f t="shared" ca="1" si="19"/>
        <v>196.4216082845719</v>
      </c>
    </row>
    <row r="46" spans="2:104" x14ac:dyDescent="0.25">
      <c r="B46" s="93"/>
      <c r="C46" s="66" t="s">
        <v>68</v>
      </c>
      <c r="D46" s="66" t="s">
        <v>77</v>
      </c>
      <c r="E46" s="67" t="s">
        <v>3</v>
      </c>
      <c r="F46" s="68">
        <f ca="1">SUMIF('NVED - 2019 - VKT 74 TLA-Region'!$B:$B,'Model - Absolute - 66 areas'!$D46,'NVED - 2019 - VKT 74 TLA-Region'!$J:$J)</f>
        <v>350.21392894417272</v>
      </c>
      <c r="G46" s="81">
        <f ca="1">OFFSET('Stats NZ - TLA Population'!$A$1,MATCH(G$10&amp;"_"&amp;$D46,'Stats NZ - TLA Population'!$D:$D,0)-1,G$2-1)</f>
        <v>22979.68830853076</v>
      </c>
      <c r="H46" s="69">
        <f ca="1">OFFSET('Stats NZ - TLA Population'!$A$1,MATCH(H$10&amp;"_"&amp;$D46,'Stats NZ - TLA Population'!$D:$D,0)-1,H$2-1)</f>
        <v>23097.237606958846</v>
      </c>
      <c r="I46" s="72">
        <f ca="1">OFFSET('Stats NZ - TLA Population'!$A$1,MATCH(I$10&amp;"_"&amp;$D46,'Stats NZ - TLA Population'!$D:$D,0)-1,I$2-1)</f>
        <v>23229.526256924499</v>
      </c>
      <c r="J46" s="70">
        <f t="shared" ca="1" si="20"/>
        <v>15162.589349587788</v>
      </c>
      <c r="K46" s="81">
        <f ca="1">OFFSET('Stats NZ - TLA Population'!$A$1,MATCH(K$10&amp;"_"&amp;$D46,'Stats NZ - TLA Population'!$D:$D,0)-1,K$2-1)</f>
        <v>23039.532057470562</v>
      </c>
      <c r="L46" s="69">
        <f ca="1">OFFSET('Stats NZ - TLA Population'!$A$1,MATCH(L$10&amp;"_"&amp;$D46,'Stats NZ - TLA Population'!$D:$D,0)-1,L$2-1)</f>
        <v>23275.845771043369</v>
      </c>
      <c r="M46" s="72">
        <f ca="1">OFFSET('Stats NZ - TLA Population'!$A$1,MATCH(M$10&amp;"_"&amp;$D46,'Stats NZ - TLA Population'!$D:$D,0)-1,M$2-1)</f>
        <v>23543.232553278569</v>
      </c>
      <c r="N46" s="71">
        <f t="shared" ca="1" si="21"/>
        <v>337.25466271044615</v>
      </c>
      <c r="O46" s="81">
        <f ca="1">OFFSET('Stats NZ - TLA Population'!$A$1,MATCH(O$10&amp;"_"&amp;$D46,'Stats NZ - TLA Population'!$D:$D,0)-1,O$2-1)</f>
        <v>23099.531651617624</v>
      </c>
      <c r="P46" s="69">
        <f ca="1">OFFSET('Stats NZ - TLA Population'!$A$1,MATCH(P$10&amp;"_"&amp;$D46,'Stats NZ - TLA Population'!$D:$D,0)-1,P$2-1)</f>
        <v>23455.835090607194</v>
      </c>
      <c r="Q46" s="72">
        <f ca="1">OFFSET('Stats NZ - TLA Population'!$A$1,MATCH(Q$10&amp;"_"&amp;$D46,'Stats NZ - TLA Population'!$D:$D,0)-1,Q$2-1)</f>
        <v>23861.175338973131</v>
      </c>
      <c r="R46" s="172">
        <f t="shared" ca="1" si="22"/>
        <v>350.24871260128339</v>
      </c>
      <c r="S46" s="71">
        <f t="shared" ca="1" si="23"/>
        <v>343.51234177760739</v>
      </c>
      <c r="T46" s="70">
        <f t="shared" ca="1" si="5"/>
        <v>349.44857800177226</v>
      </c>
      <c r="U46" s="81">
        <f ca="1">OFFSET('Stats NZ - TLA Population'!$A$1,MATCH(U$10&amp;"_"&amp;$D46,'Stats NZ - TLA Population'!$D:$D,0)-1,U$2-1)</f>
        <v>23159.687496824332</v>
      </c>
      <c r="V46" s="69">
        <f ca="1">OFFSET('Stats NZ - TLA Population'!$A$1,MATCH(V$10&amp;"_"&amp;$D46,'Stats NZ - TLA Population'!$D:$D,0)-1,V$2-1)</f>
        <v>23637.216245959753</v>
      </c>
      <c r="W46" s="72">
        <f ca="1">OFFSET('Stats NZ - TLA Population'!$A$1,MATCH(W$10&amp;"_"&amp;$D46,'Stats NZ - TLA Population'!$D:$D,0)-1,W$2-1)</f>
        <v>24183.411826254611</v>
      </c>
      <c r="X46" s="81">
        <f t="shared" ca="1" si="24"/>
        <v>351.16083097913008</v>
      </c>
      <c r="Y46" s="71">
        <f t="shared" ca="1" si="25"/>
        <v>354.17447062071631</v>
      </c>
      <c r="Z46" s="70">
        <f t="shared" ca="1" si="6"/>
        <v>362.35853631158938</v>
      </c>
      <c r="AA46" s="81">
        <f ca="1">OFFSET('Stats NZ - TLA Population'!$A$1,MATCH(AA$10&amp;"_"&amp;$D46,'Stats NZ - TLA Population'!$D:$D,0)-1,AA$2-1)</f>
        <v>23220.000000000004</v>
      </c>
      <c r="AB46" s="69">
        <f ca="1">OFFSET('Stats NZ - TLA Population'!$A$1,MATCH(AB$10&amp;"_"&amp;$D46,'Stats NZ - TLA Population'!$D:$D,0)-1,AB$2-1)</f>
        <v>23820.000000000011</v>
      </c>
      <c r="AC46" s="72">
        <f ca="1">OFFSET('Stats NZ - TLA Population'!$A$1,MATCH(AC$10&amp;"_"&amp;$D46,'Stats NZ - TLA Population'!$D:$D,0)-1,AC$2-1)</f>
        <v>24509.999999999996</v>
      </c>
      <c r="AD46" s="81">
        <f t="shared" ca="1" si="26"/>
        <v>352.07532469742847</v>
      </c>
      <c r="AE46" s="71">
        <f t="shared" ca="1" si="27"/>
        <v>367.74542601399128</v>
      </c>
      <c r="AF46" s="70">
        <f t="shared" ca="1" si="7"/>
        <v>378.39800132673889</v>
      </c>
      <c r="AG46" s="81">
        <f ca="1">OFFSET('Stats NZ - TLA Population'!$A$1,MATCH(AG$10&amp;"_"&amp;$D46,'Stats NZ - TLA Population'!$D:$D,0)-1,AG$2-1)</f>
        <v>23177.847232290173</v>
      </c>
      <c r="AH46" s="69">
        <f ca="1">OFFSET('Stats NZ - TLA Population'!$A$1,MATCH(AH$10&amp;"_"&amp;$D46,'Stats NZ - TLA Population'!$D:$D,0)-1,AH$2-1)</f>
        <v>23895.519620205727</v>
      </c>
      <c r="AI46" s="72">
        <f ca="1">OFFSET('Stats NZ - TLA Population'!$A$1,MATCH(AI$10&amp;"_"&amp;$D46,'Stats NZ - TLA Population'!$D:$D,0)-1,AI$2-1)</f>
        <v>24731.943926342301</v>
      </c>
      <c r="AJ46" s="81">
        <f t="shared" ca="1" si="28"/>
        <v>351.43617959069576</v>
      </c>
      <c r="AK46" s="71">
        <f t="shared" ca="1" si="29"/>
        <v>370.8420314565455</v>
      </c>
      <c r="AL46" s="70">
        <f t="shared" ca="1" si="8"/>
        <v>383.82276147528233</v>
      </c>
      <c r="AM46" s="81">
        <f ca="1">OFFSET('Stats NZ - TLA Population'!$A$1,MATCH(AM$10&amp;"_"&amp;$D46,'Stats NZ - TLA Population'!$D:$D,0)-1,AM$2-1)</f>
        <v>23135.770987225722</v>
      </c>
      <c r="AN46" s="69">
        <f ca="1">OFFSET('Stats NZ - TLA Population'!$A$1,MATCH(AN$10&amp;"_"&amp;$D46,'Stats NZ - TLA Population'!$D:$D,0)-1,AN$2-1)</f>
        <v>23971.278670009942</v>
      </c>
      <c r="AO46" s="72">
        <f ca="1">OFFSET('Stats NZ - TLA Population'!$A$1,MATCH(AO$10&amp;"_"&amp;$D46,'Stats NZ - TLA Population'!$D:$D,0)-1,AO$2-1)</f>
        <v>24955.897608149317</v>
      </c>
      <c r="AP46" s="81">
        <f t="shared" ca="1" si="30"/>
        <v>350.79819476541093</v>
      </c>
      <c r="AQ46" s="71">
        <f t="shared" ca="1" si="31"/>
        <v>373.88496280416524</v>
      </c>
      <c r="AR46" s="70">
        <f t="shared" ca="1" si="9"/>
        <v>389.24226685666383</v>
      </c>
      <c r="AS46" s="81">
        <f ca="1">OFFSET('Stats NZ - TLA Population'!$A$1,MATCH(AS$10&amp;"_"&amp;$D46,'Stats NZ - TLA Population'!$D:$D,0)-1,AS$2-1)</f>
        <v>23093.77112589014</v>
      </c>
      <c r="AT46" s="69">
        <f ca="1">OFFSET('Stats NZ - TLA Population'!$A$1,MATCH(AT$10&amp;"_"&amp;$D46,'Stats NZ - TLA Population'!$D:$D,0)-1,AT$2-1)</f>
        <v>24047.277908507207</v>
      </c>
      <c r="AU46" s="72">
        <f ca="1">OFFSET('Stats NZ - TLA Population'!$A$1,MATCH(AU$10&amp;"_"&amp;$D46,'Stats NZ - TLA Population'!$D:$D,0)-1,AU$2-1)</f>
        <v>25181.879244238629</v>
      </c>
      <c r="AV46" s="81">
        <f t="shared" ca="1" si="32"/>
        <v>350.16136811523978</v>
      </c>
      <c r="AW46" s="71">
        <f t="shared" ca="1" si="33"/>
        <v>376.87451350105215</v>
      </c>
      <c r="AX46" s="70">
        <f t="shared" ca="1" si="10"/>
        <v>394.65624863333295</v>
      </c>
      <c r="AY46" s="81">
        <f ca="1">OFFSET('Stats NZ - TLA Population'!$A$1,MATCH(AY$10&amp;"_"&amp;$D46,'Stats NZ - TLA Population'!$D:$D,0)-1,AY$2-1)</f>
        <v>23051.847509619096</v>
      </c>
      <c r="AZ46" s="69">
        <f ca="1">OFFSET('Stats NZ - TLA Population'!$A$1,MATCH(AZ$10&amp;"_"&amp;$D46,'Stats NZ - TLA Population'!$D:$D,0)-1,AZ$2-1)</f>
        <v>24123.518097198728</v>
      </c>
      <c r="BA46" s="72">
        <f ca="1">OFFSET('Stats NZ - TLA Population'!$A$1,MATCH(BA$10&amp;"_"&amp;$D46,'Stats NZ - TLA Population'!$D:$D,0)-1,BA$2-1)</f>
        <v>25409.907198222467</v>
      </c>
      <c r="BB46" s="81">
        <f t="shared" ca="1" si="34"/>
        <v>349.52569753767227</v>
      </c>
      <c r="BC46" s="71">
        <f t="shared" ca="1" si="35"/>
        <v>379.81097860192665</v>
      </c>
      <c r="BD46" s="70">
        <f t="shared" ca="1" si="11"/>
        <v>400.06443837317846</v>
      </c>
      <c r="BE46" s="81">
        <f ca="1">OFFSET('Stats NZ - TLA Population'!$A$1,MATCH(BE$10&amp;"_"&amp;$D46,'Stats NZ - TLA Population'!$D:$D,0)-1,BE$2-1)</f>
        <v>23010.000000000004</v>
      </c>
      <c r="BF46" s="69">
        <f ca="1">OFFSET('Stats NZ - TLA Population'!$A$1,MATCH(BF$10&amp;"_"&amp;$D46,'Stats NZ - TLA Population'!$D:$D,0)-1,BF$2-1)</f>
        <v>24200.000000000011</v>
      </c>
      <c r="BG46" s="72">
        <f ca="1">OFFSET('Stats NZ - TLA Population'!$A$1,MATCH(BG$10&amp;"_"&amp;$D46,'Stats NZ - TLA Population'!$D:$D,0)-1,BG$2-1)</f>
        <v>25639.999999999989</v>
      </c>
      <c r="BH46" s="81">
        <f t="shared" ca="1" si="36"/>
        <v>348.89118093401504</v>
      </c>
      <c r="BI46" s="71">
        <f t="shared" ca="1" si="37"/>
        <v>382.69465473578236</v>
      </c>
      <c r="BJ46" s="70">
        <f t="shared" ca="1" si="12"/>
        <v>405.46656807543184</v>
      </c>
      <c r="BK46" s="81">
        <f ca="1">OFFSET('Stats NZ - TLA Population'!$A$1,MATCH(BK$10&amp;"_"&amp;$D46,'Stats NZ - TLA Population'!$D:$D,0)-1,BK$2-1)</f>
        <v>22945.640980955268</v>
      </c>
      <c r="BL46" s="69">
        <f ca="1">OFFSET('Stats NZ - TLA Population'!$A$1,MATCH(BL$10&amp;"_"&amp;$D46,'Stats NZ - TLA Population'!$D:$D,0)-1,BL$2-1)</f>
        <v>24259.704673278182</v>
      </c>
      <c r="BM46" s="72">
        <f ca="1">OFFSET('Stats NZ - TLA Population'!$A$1,MATCH(BM$10&amp;"_"&amp;$D46,'Stats NZ - TLA Population'!$D:$D,0)-1,BM$2-1)</f>
        <v>25852.450034887184</v>
      </c>
      <c r="BN46" s="81">
        <f t="shared" ca="1" si="38"/>
        <v>347.91533155729741</v>
      </c>
      <c r="BO46" s="71">
        <f t="shared" ca="1" si="39"/>
        <v>385.14032670314037</v>
      </c>
      <c r="BP46" s="70">
        <f t="shared" ca="1" si="13"/>
        <v>410.42630924853756</v>
      </c>
      <c r="BQ46" s="81">
        <f ca="1">OFFSET('Stats NZ - TLA Population'!$A$1,MATCH(BQ$10&amp;"_"&amp;$D46,'Stats NZ - TLA Population'!$D:$D,0)-1,BQ$2-1)</f>
        <v>22881.461974223981</v>
      </c>
      <c r="BR46" s="69">
        <f ca="1">OFFSET('Stats NZ - TLA Population'!$A$1,MATCH(BR$10&amp;"_"&amp;$D46,'Stats NZ - TLA Population'!$D:$D,0)-1,BR$2-1)</f>
        <v>24319.556646060959</v>
      </c>
      <c r="BS46" s="72">
        <f ca="1">OFFSET('Stats NZ - TLA Population'!$A$1,MATCH(BS$10&amp;"_"&amp;$D46,'Stats NZ - TLA Population'!$D:$D,0)-1,BS$2-1)</f>
        <v>26066.660405863429</v>
      </c>
      <c r="BT46" s="81">
        <f t="shared" ca="1" si="40"/>
        <v>346.94221163336653</v>
      </c>
      <c r="BU46" s="71">
        <f t="shared" ca="1" si="41"/>
        <v>387.54293617495296</v>
      </c>
      <c r="BV46" s="70">
        <f t="shared" ca="1" si="14"/>
        <v>415.38381052682212</v>
      </c>
      <c r="BW46" s="81">
        <f ca="1">OFFSET('Stats NZ - TLA Population'!$A$1,MATCH(BW$10&amp;"_"&amp;$D46,'Stats NZ - TLA Population'!$D:$D,0)-1,BW$2-1)</f>
        <v>22817.462476311317</v>
      </c>
      <c r="BX46" s="69">
        <f ca="1">OFFSET('Stats NZ - TLA Population'!$A$1,MATCH(BX$10&amp;"_"&amp;$D46,'Stats NZ - TLA Population'!$D:$D,0)-1,BX$2-1)</f>
        <v>24379.556281756137</v>
      </c>
      <c r="BY46" s="72">
        <f ca="1">OFFSET('Stats NZ - TLA Population'!$A$1,MATCH(BY$10&amp;"_"&amp;$D46,'Stats NZ - TLA Population'!$D:$D,0)-1,BY$2-1)</f>
        <v>26282.645698867254</v>
      </c>
      <c r="BZ46" s="81">
        <f t="shared" ca="1" si="42"/>
        <v>345.971813527937</v>
      </c>
      <c r="CA46" s="71">
        <f t="shared" ca="1" si="43"/>
        <v>389.90269348762087</v>
      </c>
      <c r="CB46" s="70">
        <f t="shared" ca="1" si="15"/>
        <v>420.33883765299618</v>
      </c>
      <c r="CC46" s="81">
        <f ca="1">OFFSET('Stats NZ - TLA Population'!$A$1,MATCH(CC$10&amp;"_"&amp;$D46,'Stats NZ - TLA Population'!$D:$D,0)-1,CC$2-1)</f>
        <v>22753.641985130722</v>
      </c>
      <c r="CD46" s="69">
        <f ca="1">OFFSET('Stats NZ - TLA Population'!$A$1,MATCH(CD$10&amp;"_"&amp;$D46,'Stats NZ - TLA Population'!$D:$D,0)-1,CD$2-1)</f>
        <v>24439.703944668086</v>
      </c>
      <c r="CE46" s="72">
        <f ca="1">OFFSET('Stats NZ - TLA Population'!$A$1,MATCH(CE$10&amp;"_"&amp;$D46,'Stats NZ - TLA Population'!$D:$D,0)-1,CE$2-1)</f>
        <v>26500.420620694549</v>
      </c>
      <c r="CF46" s="81">
        <f t="shared" ca="1" si="44"/>
        <v>345.00412962807661</v>
      </c>
      <c r="CG46" s="71">
        <f t="shared" ca="1" si="45"/>
        <v>392.21981064578677</v>
      </c>
      <c r="CH46" s="70">
        <f t="shared" ca="1" si="16"/>
        <v>425.29115661199063</v>
      </c>
      <c r="CI46" s="81">
        <f ca="1">OFFSET('Stats NZ - TLA Population'!$A$1,MATCH(CI$10&amp;"_"&amp;$D46,'Stats NZ - TLA Population'!$D:$D,0)-1,CI$2-1)</f>
        <v>22689.999999999996</v>
      </c>
      <c r="CJ46" s="69">
        <f ca="1">OFFSET('Stats NZ - TLA Population'!$A$1,MATCH(CJ$10&amp;"_"&amp;$D46,'Stats NZ - TLA Population'!$D:$D,0)-1,CJ$2-1)</f>
        <v>24499.999999999985</v>
      </c>
      <c r="CK46" s="72">
        <f ca="1">OFFSET('Stats NZ - TLA Population'!$A$1,MATCH(CK$10&amp;"_"&amp;$D46,'Stats NZ - TLA Population'!$D:$D,0)-1,CK$2-1)</f>
        <v>26719.999999999993</v>
      </c>
      <c r="CL46" s="81">
        <f t="shared" ca="1" si="46"/>
        <v>344.03915234214685</v>
      </c>
      <c r="CM46" s="71">
        <f t="shared" ca="1" si="47"/>
        <v>394.49450129332115</v>
      </c>
      <c r="CN46" s="70">
        <f t="shared" ca="1" si="17"/>
        <v>430.24053365541005</v>
      </c>
      <c r="CO46" s="81">
        <f ca="1">OFFSET('Stats NZ - TLA Population'!$A$1,MATCH(CO$10&amp;"_"&amp;$D46,'Stats NZ - TLA Population'!$D:$D,0)-1,CO$2-1)</f>
        <v>22597.244738685029</v>
      </c>
      <c r="CP46" s="69">
        <f ca="1">OFFSET('Stats NZ - TLA Population'!$A$1,MATCH(CP$10&amp;"_"&amp;$D46,'Stats NZ - TLA Population'!$D:$D,0)-1,CP$2-1)</f>
        <v>24535.894668062178</v>
      </c>
      <c r="CQ46" s="72">
        <f ca="1">OFFSET('Stats NZ - TLA Population'!$A$1,MATCH(CQ$10&amp;"_"&amp;$D46,'Stats NZ - TLA Population'!$D:$D,0)-1,CQ$2-1)</f>
        <v>26913.186247436173</v>
      </c>
      <c r="CR46" s="81">
        <f t="shared" ca="1" si="48"/>
        <v>342.63274240481428</v>
      </c>
      <c r="CS46" s="71">
        <f t="shared" ca="1" si="49"/>
        <v>396.23889948013289</v>
      </c>
      <c r="CT46" s="70">
        <f t="shared" ca="1" si="18"/>
        <v>434.63062767664684</v>
      </c>
      <c r="CU46" s="81">
        <f ca="1">OFFSET('Stats NZ - TLA Population'!$A$1,MATCH(CU$10&amp;"_"&amp;$D46,'Stats NZ - TLA Population'!$D:$D,0)-1,CU$2-1)</f>
        <v>22504.868654915303</v>
      </c>
      <c r="CV46" s="69">
        <f ca="1">OFFSET('Stats NZ - TLA Population'!$A$1,MATCH(CV$10&amp;"_"&amp;$D46,'Stats NZ - TLA Population'!$D:$D,0)-1,CV$2-1)</f>
        <v>24571.841924989465</v>
      </c>
      <c r="CW46" s="72">
        <f ca="1">OFFSET('Stats NZ - TLA Population'!$A$1,MATCH(CW$10&amp;"_"&amp;$D46,'Stats NZ - TLA Population'!$D:$D,0)-1,CW$2-1)</f>
        <v>27107.769236122291</v>
      </c>
      <c r="CX46" s="81">
        <f t="shared" ca="1" si="50"/>
        <v>341.23208178089084</v>
      </c>
      <c r="CY46" s="71">
        <f t="shared" ca="1" si="51"/>
        <v>397.94751206790602</v>
      </c>
      <c r="CZ46" s="70">
        <f t="shared" ca="1" si="19"/>
        <v>439.01752901376807</v>
      </c>
    </row>
    <row r="47" spans="2:104" x14ac:dyDescent="0.25">
      <c r="B47" s="93"/>
      <c r="C47" s="66" t="s">
        <v>85</v>
      </c>
      <c r="D47" s="66" t="s">
        <v>135</v>
      </c>
      <c r="E47" s="67" t="s">
        <v>5</v>
      </c>
      <c r="F47" s="68">
        <f ca="1">SUMIF('NVED - 2019 - VKT 74 TLA-Region'!$B:$B,'Model - Absolute - 66 areas'!$D47,'NVED - 2019 - VKT 74 TLA-Region'!$J:$J)</f>
        <v>196.53834505598309</v>
      </c>
      <c r="G47" s="81">
        <f ca="1">OFFSET('Stats NZ - TLA Population'!$A$1,MATCH(G$10&amp;"_"&amp;$D47,'Stats NZ - TLA Population'!$D:$D,0)-1,G$2-1)</f>
        <v>14770.610479965724</v>
      </c>
      <c r="H47" s="69">
        <f ca="1">OFFSET('Stats NZ - TLA Population'!$A$1,MATCH(H$10&amp;"_"&amp;$D47,'Stats NZ - TLA Population'!$D:$D,0)-1,H$2-1)</f>
        <v>14841.92285001544</v>
      </c>
      <c r="I47" s="72">
        <f ca="1">OFFSET('Stats NZ - TLA Population'!$A$1,MATCH(I$10&amp;"_"&amp;$D47,'Stats NZ - TLA Population'!$D:$D,0)-1,I$2-1)</f>
        <v>14917.506252760688</v>
      </c>
      <c r="J47" s="70">
        <f t="shared" ca="1" si="20"/>
        <v>13242.107983048747</v>
      </c>
      <c r="K47" s="81">
        <f ca="1">OFFSET('Stats NZ - TLA Population'!$A$1,MATCH(K$10&amp;"_"&amp;$D47,'Stats NZ - TLA Population'!$D:$D,0)-1,K$2-1)</f>
        <v>14871.910971429672</v>
      </c>
      <c r="L47" s="69">
        <f ca="1">OFFSET('Stats NZ - TLA Population'!$A$1,MATCH(L$10&amp;"_"&amp;$D47,'Stats NZ - TLA Population'!$D:$D,0)-1,L$2-1)</f>
        <v>15015.860523913461</v>
      </c>
      <c r="M47" s="72">
        <f ca="1">OFFSET('Stats NZ - TLA Population'!$A$1,MATCH(M$10&amp;"_"&amp;$D47,'Stats NZ - TLA Population'!$D:$D,0)-1,M$2-1)</f>
        <v>15169.188330003697</v>
      </c>
      <c r="N47" s="71">
        <f t="shared" ca="1" si="21"/>
        <v>190.01438023423088</v>
      </c>
      <c r="O47" s="81">
        <f ca="1">OFFSET('Stats NZ - TLA Population'!$A$1,MATCH(O$10&amp;"_"&amp;$D47,'Stats NZ - TLA Population'!$D:$D,0)-1,O$2-1)</f>
        <v>14973.906206660962</v>
      </c>
      <c r="P47" s="69">
        <f ca="1">OFFSET('Stats NZ - TLA Population'!$A$1,MATCH(P$10&amp;"_"&amp;$D47,'Stats NZ - TLA Population'!$D:$D,0)-1,P$2-1)</f>
        <v>15191.836634118337</v>
      </c>
      <c r="Q47" s="72">
        <f ca="1">OFFSET('Stats NZ - TLA Population'!$A$1,MATCH(Q$10&amp;"_"&amp;$D47,'Stats NZ - TLA Population'!$D:$D,0)-1,Q$2-1)</f>
        <v>15425.116684535422</v>
      </c>
      <c r="R47" s="172">
        <f t="shared" ca="1" si="22"/>
        <v>198.2860829166483</v>
      </c>
      <c r="S47" s="71">
        <f t="shared" ca="1" si="23"/>
        <v>194.30567229493539</v>
      </c>
      <c r="T47" s="70">
        <f t="shared" ca="1" si="5"/>
        <v>197.28935610624561</v>
      </c>
      <c r="U47" s="81">
        <f ca="1">OFFSET('Stats NZ - TLA Population'!$A$1,MATCH(U$10&amp;"_"&amp;$D47,'Stats NZ - TLA Population'!$D:$D,0)-1,U$2-1)</f>
        <v>15076.600950383792</v>
      </c>
      <c r="V47" s="69">
        <f ca="1">OFFSET('Stats NZ - TLA Population'!$A$1,MATCH(V$10&amp;"_"&amp;$D47,'Stats NZ - TLA Population'!$D:$D,0)-1,V$2-1)</f>
        <v>15369.875069776594</v>
      </c>
      <c r="W47" s="72">
        <f ca="1">OFFSET('Stats NZ - TLA Population'!$A$1,MATCH(W$10&amp;"_"&amp;$D47,'Stats NZ - TLA Population'!$D:$D,0)-1,W$2-1)</f>
        <v>15685.36295781325</v>
      </c>
      <c r="X47" s="81">
        <f t="shared" ca="1" si="24"/>
        <v>199.64597780231753</v>
      </c>
      <c r="Y47" s="71">
        <f t="shared" ca="1" si="25"/>
        <v>201.12914826455835</v>
      </c>
      <c r="Z47" s="70">
        <f t="shared" ca="1" si="6"/>
        <v>205.25760148363318</v>
      </c>
      <c r="AA47" s="81">
        <f ca="1">OFFSET('Stats NZ - TLA Population'!$A$1,MATCH(AA$10&amp;"_"&amp;$D47,'Stats NZ - TLA Population'!$D:$D,0)-1,AA$2-1)</f>
        <v>15180.000000000002</v>
      </c>
      <c r="AB47" s="69">
        <f ca="1">OFFSET('Stats NZ - TLA Population'!$A$1,MATCH(AB$10&amp;"_"&amp;$D47,'Stats NZ - TLA Population'!$D:$D,0)-1,AB$2-1)</f>
        <v>15549.999999999991</v>
      </c>
      <c r="AC47" s="72">
        <f ca="1">OFFSET('Stats NZ - TLA Population'!$A$1,MATCH(AC$10&amp;"_"&amp;$D47,'Stats NZ - TLA Population'!$D:$D,0)-1,AC$2-1)</f>
        <v>15950.000000000004</v>
      </c>
      <c r="AD47" s="81">
        <f t="shared" ca="1" si="26"/>
        <v>201.01519918268002</v>
      </c>
      <c r="AE47" s="71">
        <f t="shared" ca="1" si="27"/>
        <v>209.66197276776415</v>
      </c>
      <c r="AF47" s="70">
        <f t="shared" ca="1" si="7"/>
        <v>215.05520679394479</v>
      </c>
      <c r="AG47" s="81">
        <f ca="1">OFFSET('Stats NZ - TLA Population'!$A$1,MATCH(AG$10&amp;"_"&amp;$D47,'Stats NZ - TLA Population'!$D:$D,0)-1,AG$2-1)</f>
        <v>15203.924468641395</v>
      </c>
      <c r="AH47" s="69">
        <f ca="1">OFFSET('Stats NZ - TLA Population'!$A$1,MATCH(AH$10&amp;"_"&amp;$D47,'Stats NZ - TLA Population'!$D:$D,0)-1,AH$2-1)</f>
        <v>15644.836152394451</v>
      </c>
      <c r="AI47" s="72">
        <f ca="1">OFFSET('Stats NZ - TLA Population'!$A$1,MATCH(AI$10&amp;"_"&amp;$D47,'Stats NZ - TLA Population'!$D:$D,0)-1,AI$2-1)</f>
        <v>16124.155111894355</v>
      </c>
      <c r="AJ47" s="81">
        <f t="shared" ca="1" si="28"/>
        <v>201.33200957986637</v>
      </c>
      <c r="AK47" s="71">
        <f t="shared" ca="1" si="29"/>
        <v>212.04461298984756</v>
      </c>
      <c r="AL47" s="70">
        <f t="shared" ca="1" si="8"/>
        <v>218.54113377637549</v>
      </c>
      <c r="AM47" s="81">
        <f ca="1">OFFSET('Stats NZ - TLA Population'!$A$1,MATCH(AM$10&amp;"_"&amp;$D47,'Stats NZ - TLA Population'!$D:$D,0)-1,AM$2-1)</f>
        <v>15227.886643488308</v>
      </c>
      <c r="AN47" s="69">
        <f ca="1">OFFSET('Stats NZ - TLA Population'!$A$1,MATCH(AN$10&amp;"_"&amp;$D47,'Stats NZ - TLA Population'!$D:$D,0)-1,AN$2-1)</f>
        <v>15740.250690370958</v>
      </c>
      <c r="AO47" s="72">
        <f ca="1">OFFSET('Stats NZ - TLA Population'!$A$1,MATCH(AO$10&amp;"_"&amp;$D47,'Stats NZ - TLA Population'!$D:$D,0)-1,AO$2-1)</f>
        <v>16300.211791374852</v>
      </c>
      <c r="AP47" s="81">
        <f t="shared" ca="1" si="30"/>
        <v>201.6493192866979</v>
      </c>
      <c r="AQ47" s="71">
        <f t="shared" ca="1" si="31"/>
        <v>214.40859697441076</v>
      </c>
      <c r="AR47" s="70">
        <f t="shared" ca="1" si="9"/>
        <v>222.0362057328874</v>
      </c>
      <c r="AS47" s="81">
        <f ca="1">OFFSET('Stats NZ - TLA Population'!$A$1,MATCH(AS$10&amp;"_"&amp;$D47,'Stats NZ - TLA Population'!$D:$D,0)-1,AS$2-1)</f>
        <v>15251.88658396768</v>
      </c>
      <c r="AT47" s="69">
        <f ca="1">OFFSET('Stats NZ - TLA Population'!$A$1,MATCH(AT$10&amp;"_"&amp;$D47,'Stats NZ - TLA Population'!$D:$D,0)-1,AT$2-1)</f>
        <v>15836.247141380532</v>
      </c>
      <c r="AU47" s="72">
        <f ca="1">OFFSET('Stats NZ - TLA Population'!$A$1,MATCH(AU$10&amp;"_"&amp;$D47,'Stats NZ - TLA Population'!$D:$D,0)-1,AU$2-1)</f>
        <v>16478.190801307679</v>
      </c>
      <c r="AV47" s="81">
        <f t="shared" ca="1" si="32"/>
        <v>201.96712909011251</v>
      </c>
      <c r="AW47" s="71">
        <f t="shared" ca="1" si="33"/>
        <v>216.75387441963883</v>
      </c>
      <c r="AX47" s="70">
        <f t="shared" ca="1" si="10"/>
        <v>225.5402853796412</v>
      </c>
      <c r="AY47" s="81">
        <f ca="1">OFFSET('Stats NZ - TLA Population'!$A$1,MATCH(AY$10&amp;"_"&amp;$D47,'Stats NZ - TLA Population'!$D:$D,0)-1,AY$2-1)</f>
        <v>15275.924349600105</v>
      </c>
      <c r="AZ47" s="69">
        <f ca="1">OFFSET('Stats NZ - TLA Population'!$A$1,MATCH(AZ$10&amp;"_"&amp;$D47,'Stats NZ - TLA Population'!$D:$D,0)-1,AZ$2-1)</f>
        <v>15932.829054387359</v>
      </c>
      <c r="BA47" s="72">
        <f ca="1">OFFSET('Stats NZ - TLA Population'!$A$1,MATCH(BA$10&amp;"_"&amp;$D47,'Stats NZ - TLA Population'!$D:$D,0)-1,BA$2-1)</f>
        <v>16658.113131264938</v>
      </c>
      <c r="BB47" s="81">
        <f t="shared" ca="1" si="34"/>
        <v>202.28543977828829</v>
      </c>
      <c r="BC47" s="71">
        <f t="shared" ca="1" si="35"/>
        <v>219.08039654102083</v>
      </c>
      <c r="BD47" s="70">
        <f t="shared" ca="1" si="11"/>
        <v>229.05323454893721</v>
      </c>
      <c r="BE47" s="81">
        <f ca="1">OFFSET('Stats NZ - TLA Population'!$A$1,MATCH(BE$10&amp;"_"&amp;$D47,'Stats NZ - TLA Population'!$D:$D,0)-1,BE$2-1)</f>
        <v>15299.999999999996</v>
      </c>
      <c r="BF47" s="69">
        <f ca="1">OFFSET('Stats NZ - TLA Population'!$A$1,MATCH(BF$10&amp;"_"&amp;$D47,'Stats NZ - TLA Population'!$D:$D,0)-1,BF$2-1)</f>
        <v>16030.000000000004</v>
      </c>
      <c r="BG47" s="72">
        <f ca="1">OFFSET('Stats NZ - TLA Population'!$A$1,MATCH(BG$10&amp;"_"&amp;$D47,'Stats NZ - TLA Population'!$D:$D,0)-1,BG$2-1)</f>
        <v>16840</v>
      </c>
      <c r="BH47" s="81">
        <f t="shared" ca="1" si="36"/>
        <v>202.60425214064577</v>
      </c>
      <c r="BI47" s="71">
        <f t="shared" ca="1" si="37"/>
        <v>221.38811607135293</v>
      </c>
      <c r="BJ47" s="70">
        <f t="shared" ca="1" si="12"/>
        <v>232.57491420097207</v>
      </c>
      <c r="BK47" s="81">
        <f ca="1">OFFSET('Stats NZ - TLA Population'!$A$1,MATCH(BK$10&amp;"_"&amp;$D47,'Stats NZ - TLA Population'!$D:$D,0)-1,BK$2-1)</f>
        <v>15303.997910135629</v>
      </c>
      <c r="BL47" s="69">
        <f ca="1">OFFSET('Stats NZ - TLA Population'!$A$1,MATCH(BL$10&amp;"_"&amp;$D47,'Stats NZ - TLA Population'!$D:$D,0)-1,BL$2-1)</f>
        <v>16105.289434162403</v>
      </c>
      <c r="BM47" s="72">
        <f ca="1">OFFSET('Stats NZ - TLA Population'!$A$1,MATCH(BM$10&amp;"_"&amp;$D47,'Stats NZ - TLA Population'!$D:$D,0)-1,BM$2-1)</f>
        <v>17006.668106113164</v>
      </c>
      <c r="BN47" s="81">
        <f t="shared" ca="1" si="38"/>
        <v>202.65719289836835</v>
      </c>
      <c r="BO47" s="71">
        <f t="shared" ca="1" si="39"/>
        <v>223.29848206923231</v>
      </c>
      <c r="BP47" s="70">
        <f t="shared" ca="1" si="13"/>
        <v>235.79602146701791</v>
      </c>
      <c r="BQ47" s="81">
        <f ca="1">OFFSET('Stats NZ - TLA Population'!$A$1,MATCH(BQ$10&amp;"_"&amp;$D47,'Stats NZ - TLA Population'!$D:$D,0)-1,BQ$2-1)</f>
        <v>15307.996864930439</v>
      </c>
      <c r="BR47" s="69">
        <f ca="1">OFFSET('Stats NZ - TLA Population'!$A$1,MATCH(BR$10&amp;"_"&amp;$D47,'Stats NZ - TLA Population'!$D:$D,0)-1,BR$2-1)</f>
        <v>16180.932486471815</v>
      </c>
      <c r="BS47" s="72">
        <f ca="1">OFFSET('Stats NZ - TLA Population'!$A$1,MATCH(BS$10&amp;"_"&amp;$D47,'Stats NZ - TLA Population'!$D:$D,0)-1,BS$2-1)</f>
        <v>17174.985752463588</v>
      </c>
      <c r="BT47" s="81">
        <f t="shared" ca="1" si="40"/>
        <v>202.71014748958058</v>
      </c>
      <c r="BU47" s="71">
        <f t="shared" ca="1" si="41"/>
        <v>225.19122829783041</v>
      </c>
      <c r="BV47" s="70">
        <f t="shared" ca="1" si="14"/>
        <v>239.02554076092923</v>
      </c>
      <c r="BW47" s="81">
        <f ca="1">OFFSET('Stats NZ - TLA Population'!$A$1,MATCH(BW$10&amp;"_"&amp;$D47,'Stats NZ - TLA Population'!$D:$D,0)-1,BW$2-1)</f>
        <v>15311.996864657398</v>
      </c>
      <c r="BX47" s="69">
        <f ca="1">OFFSET('Stats NZ - TLA Population'!$A$1,MATCH(BX$10&amp;"_"&amp;$D47,'Stats NZ - TLA Population'!$D:$D,0)-1,BX$2-1)</f>
        <v>16256.930817795988</v>
      </c>
      <c r="BY47" s="72">
        <f ca="1">OFFSET('Stats NZ - TLA Population'!$A$1,MATCH(BY$10&amp;"_"&amp;$D47,'Stats NZ - TLA Population'!$D:$D,0)-1,BY$2-1)</f>
        <v>17344.969264808224</v>
      </c>
      <c r="BZ47" s="81">
        <f t="shared" ca="1" si="42"/>
        <v>202.7631159178971</v>
      </c>
      <c r="CA47" s="71">
        <f t="shared" ca="1" si="43"/>
        <v>227.0663337672157</v>
      </c>
      <c r="CB47" s="70">
        <f t="shared" ca="1" si="15"/>
        <v>242.26335366782308</v>
      </c>
      <c r="CC47" s="81">
        <f ca="1">OFFSET('Stats NZ - TLA Population'!$A$1,MATCH(CC$10&amp;"_"&amp;$D47,'Stats NZ - TLA Population'!$D:$D,0)-1,CC$2-1)</f>
        <v>15315.997909589552</v>
      </c>
      <c r="CD47" s="69">
        <f ca="1">OFFSET('Stats NZ - TLA Population'!$A$1,MATCH(CD$10&amp;"_"&amp;$D47,'Stats NZ - TLA Population'!$D:$D,0)-1,CD$2-1)</f>
        <v>16333.286096803427</v>
      </c>
      <c r="CE47" s="72">
        <f ca="1">OFFSET('Stats NZ - TLA Population'!$A$1,MATCH(CE$10&amp;"_"&amp;$D47,'Stats NZ - TLA Population'!$D:$D,0)-1,CE$2-1)</f>
        <v>17516.635130482609</v>
      </c>
      <c r="CF47" s="81">
        <f t="shared" ca="1" si="44"/>
        <v>202.81609818693371</v>
      </c>
      <c r="CG47" s="71">
        <f t="shared" ca="1" si="45"/>
        <v>228.9237788760432</v>
      </c>
      <c r="CH47" s="70">
        <f t="shared" ca="1" si="16"/>
        <v>245.50934107789368</v>
      </c>
      <c r="CI47" s="81">
        <f ca="1">OFFSET('Stats NZ - TLA Population'!$A$1,MATCH(CI$10&amp;"_"&amp;$D47,'Stats NZ - TLA Population'!$D:$D,0)-1,CI$2-1)</f>
        <v>15320.000000000011</v>
      </c>
      <c r="CJ47" s="69">
        <f ca="1">OFFSET('Stats NZ - TLA Population'!$A$1,MATCH(CJ$10&amp;"_"&amp;$D47,'Stats NZ - TLA Population'!$D:$D,0)-1,CJ$2-1)</f>
        <v>16409.999999999996</v>
      </c>
      <c r="CK47" s="72">
        <f ca="1">OFFSET('Stats NZ - TLA Population'!$A$1,MATCH(CK$10&amp;"_"&amp;$D47,'Stats NZ - TLA Population'!$D:$D,0)-1,CK$2-1)</f>
        <v>17690</v>
      </c>
      <c r="CL47" s="81">
        <f t="shared" ca="1" si="46"/>
        <v>202.86909430030695</v>
      </c>
      <c r="CM47" s="71">
        <f t="shared" ca="1" si="47"/>
        <v>230.7635454089025</v>
      </c>
      <c r="CN47" s="70">
        <f t="shared" ca="1" si="17"/>
        <v>248.76338319826237</v>
      </c>
      <c r="CO47" s="81">
        <f ca="1">OFFSET('Stats NZ - TLA Population'!$A$1,MATCH(CO$10&amp;"_"&amp;$D47,'Stats NZ - TLA Population'!$D:$D,0)-1,CO$2-1)</f>
        <v>15297.936541037199</v>
      </c>
      <c r="CP47" s="69">
        <f ca="1">OFFSET('Stats NZ - TLA Population'!$A$1,MATCH(CP$10&amp;"_"&amp;$D47,'Stats NZ - TLA Population'!$D:$D,0)-1,CP$2-1)</f>
        <v>16467.594300312521</v>
      </c>
      <c r="CQ47" s="72">
        <f ca="1">OFFSET('Stats NZ - TLA Population'!$A$1,MATCH(CQ$10&amp;"_"&amp;$D47,'Stats NZ - TLA Population'!$D:$D,0)-1,CQ$2-1)</f>
        <v>17841.386671464687</v>
      </c>
      <c r="CR47" s="81">
        <f t="shared" ca="1" si="48"/>
        <v>202.57692759424182</v>
      </c>
      <c r="CS47" s="71">
        <f t="shared" ca="1" si="49"/>
        <v>232.25716532418949</v>
      </c>
      <c r="CT47" s="70">
        <f t="shared" ca="1" si="18"/>
        <v>251.63298404117978</v>
      </c>
      <c r="CU47" s="81">
        <f ca="1">OFFSET('Stats NZ - TLA Population'!$A$1,MATCH(CU$10&amp;"_"&amp;$D47,'Stats NZ - TLA Population'!$D:$D,0)-1,CU$2-1)</f>
        <v>15275.904857284675</v>
      </c>
      <c r="CV47" s="69">
        <f ca="1">OFFSET('Stats NZ - TLA Population'!$A$1,MATCH(CV$10&amp;"_"&amp;$D47,'Stats NZ - TLA Population'!$D:$D,0)-1,CV$2-1)</f>
        <v>16525.39073977364</v>
      </c>
      <c r="CW47" s="72">
        <f ca="1">OFFSET('Stats NZ - TLA Population'!$A$1,MATCH(CW$10&amp;"_"&amp;$D47,'Stats NZ - TLA Population'!$D:$D,0)-1,CW$2-1)</f>
        <v>17994.068872850072</v>
      </c>
      <c r="CX47" s="81">
        <f t="shared" ca="1" si="50"/>
        <v>202.28518165894252</v>
      </c>
      <c r="CY47" s="71">
        <f t="shared" ca="1" si="51"/>
        <v>233.73490348222788</v>
      </c>
      <c r="CZ47" s="70">
        <f t="shared" ca="1" si="19"/>
        <v>254.50786716500861</v>
      </c>
    </row>
    <row r="48" spans="2:104" x14ac:dyDescent="0.25">
      <c r="B48" s="93"/>
      <c r="C48" s="66" t="s">
        <v>85</v>
      </c>
      <c r="D48" s="66" t="s">
        <v>84</v>
      </c>
      <c r="E48" s="67" t="s">
        <v>5</v>
      </c>
      <c r="F48" s="68">
        <f ca="1">SUMIF('NVED - 2019 - VKT 74 TLA-Region'!$B:$B,'Model - Absolute - 66 areas'!$D48,'NVED - 2019 - VKT 74 TLA-Region'!$J:$J)</f>
        <v>111.1221120355732</v>
      </c>
      <c r="G48" s="81">
        <f ca="1">OFFSET('Stats NZ - TLA Population'!$A$1,MATCH(G$10&amp;"_"&amp;$D48,'Stats NZ - TLA Population'!$D:$D,0)-1,G$2-1)</f>
        <v>8747.9262290431507</v>
      </c>
      <c r="H48" s="69">
        <f ca="1">OFFSET('Stats NZ - TLA Population'!$A$1,MATCH(H$10&amp;"_"&amp;$D48,'Stats NZ - TLA Population'!$D:$D,0)-1,H$2-1)</f>
        <v>8789.1918640699569</v>
      </c>
      <c r="I48" s="72">
        <f ca="1">OFFSET('Stats NZ - TLA Population'!$A$1,MATCH(I$10&amp;"_"&amp;$D48,'Stats NZ - TLA Population'!$D:$D,0)-1,I$2-1)</f>
        <v>8844.9336097584128</v>
      </c>
      <c r="J48" s="70">
        <f t="shared" ca="1" si="20"/>
        <v>12643.040879541861</v>
      </c>
      <c r="K48" s="81">
        <f ca="1">OFFSET('Stats NZ - TLA Population'!$A$1,MATCH(K$10&amp;"_"&amp;$D48,'Stats NZ - TLA Population'!$D:$D,0)-1,K$2-1)</f>
        <v>8765.889267901619</v>
      </c>
      <c r="L48" s="69">
        <f ca="1">OFFSET('Stats NZ - TLA Population'!$A$1,MATCH(L$10&amp;"_"&amp;$D48,'Stats NZ - TLA Population'!$D:$D,0)-1,L$2-1)</f>
        <v>8848.7850656853989</v>
      </c>
      <c r="M48" s="72">
        <f ca="1">OFFSET('Stats NZ - TLA Population'!$A$1,MATCH(M$10&amp;"_"&amp;$D48,'Stats NZ - TLA Population'!$D:$D,0)-1,M$2-1)</f>
        <v>8961.3803620886592</v>
      </c>
      <c r="N48" s="71">
        <f t="shared" ca="1" si="21"/>
        <v>106.90900985707854</v>
      </c>
      <c r="O48" s="81">
        <f ca="1">OFFSET('Stats NZ - TLA Population'!$A$1,MATCH(O$10&amp;"_"&amp;$D48,'Stats NZ - TLA Population'!$D:$D,0)-1,O$2-1)</f>
        <v>8783.8891921608756</v>
      </c>
      <c r="P48" s="69">
        <f ca="1">OFFSET('Stats NZ - TLA Population'!$A$1,MATCH(P$10&amp;"_"&amp;$D48,'Stats NZ - TLA Population'!$D:$D,0)-1,P$2-1)</f>
        <v>8908.7823260281602</v>
      </c>
      <c r="Q48" s="72">
        <f ca="1">OFFSET('Stats NZ - TLA Population'!$A$1,MATCH(Q$10&amp;"_"&amp;$D48,'Stats NZ - TLA Population'!$D:$D,0)-1,Q$2-1)</f>
        <v>9079.3601780603676</v>
      </c>
      <c r="R48" s="172">
        <f t="shared" ca="1" si="22"/>
        <v>111.05507013785589</v>
      </c>
      <c r="S48" s="71">
        <f t="shared" ca="1" si="23"/>
        <v>108.78974586852559</v>
      </c>
      <c r="T48" s="70">
        <f t="shared" ca="1" si="5"/>
        <v>110.87276019015356</v>
      </c>
      <c r="U48" s="81">
        <f ca="1">OFFSET('Stats NZ - TLA Population'!$A$1,MATCH(U$10&amp;"_"&amp;$D48,'Stats NZ - TLA Population'!$D:$D,0)-1,U$2-1)</f>
        <v>8801.9260775616003</v>
      </c>
      <c r="V48" s="69">
        <f ca="1">OFFSET('Stats NZ - TLA Population'!$A$1,MATCH(V$10&amp;"_"&amp;$D48,'Stats NZ - TLA Population'!$D:$D,0)-1,V$2-1)</f>
        <v>8969.186384730463</v>
      </c>
      <c r="W48" s="72">
        <f ca="1">OFFSET('Stats NZ - TLA Population'!$A$1,MATCH(W$10&amp;"_"&amp;$D48,'Stats NZ - TLA Population'!$D:$D,0)-1,W$2-1)</f>
        <v>9198.8932410112593</v>
      </c>
      <c r="X48" s="81">
        <f t="shared" ca="1" si="24"/>
        <v>111.28311121731686</v>
      </c>
      <c r="Y48" s="71">
        <f t="shared" ca="1" si="25"/>
        <v>112.06039349842905</v>
      </c>
      <c r="Z48" s="70">
        <f t="shared" ca="1" si="6"/>
        <v>114.93033505164907</v>
      </c>
      <c r="AA48" s="81">
        <f ca="1">OFFSET('Stats NZ - TLA Population'!$A$1,MATCH(AA$10&amp;"_"&amp;$D48,'Stats NZ - TLA Population'!$D:$D,0)-1,AA$2-1)</f>
        <v>8820.0000000000036</v>
      </c>
      <c r="AB48" s="69">
        <f ca="1">OFFSET('Stats NZ - TLA Population'!$A$1,MATCH(AB$10&amp;"_"&amp;$D48,'Stats NZ - TLA Population'!$D:$D,0)-1,AB$2-1)</f>
        <v>9030</v>
      </c>
      <c r="AC48" s="72">
        <f ca="1">OFFSET('Stats NZ - TLA Population'!$A$1,MATCH(AC$10&amp;"_"&amp;$D48,'Stats NZ - TLA Population'!$D:$D,0)-1,AC$2-1)</f>
        <v>9319.9999999999982</v>
      </c>
      <c r="AD48" s="81">
        <f t="shared" ca="1" si="26"/>
        <v>111.51162055755925</v>
      </c>
      <c r="AE48" s="71">
        <f t="shared" ca="1" si="27"/>
        <v>116.24423987660995</v>
      </c>
      <c r="AF48" s="70">
        <f t="shared" ca="1" si="7"/>
        <v>119.97744359357748</v>
      </c>
      <c r="AG48" s="81">
        <f ca="1">OFFSET('Stats NZ - TLA Population'!$A$1,MATCH(AG$10&amp;"_"&amp;$D48,'Stats NZ - TLA Population'!$D:$D,0)-1,AG$2-1)</f>
        <v>8789.7938107855971</v>
      </c>
      <c r="AH48" s="69">
        <f ca="1">OFFSET('Stats NZ - TLA Population'!$A$1,MATCH(AH$10&amp;"_"&amp;$D48,'Stats NZ - TLA Population'!$D:$D,0)-1,AH$2-1)</f>
        <v>9053.8734330886527</v>
      </c>
      <c r="AI48" s="72">
        <f ca="1">OFFSET('Stats NZ - TLA Population'!$A$1,MATCH(AI$10&amp;"_"&amp;$D48,'Stats NZ - TLA Population'!$D:$D,0)-1,AI$2-1)</f>
        <v>9396.7262695434019</v>
      </c>
      <c r="AJ48" s="81">
        <f t="shared" ca="1" si="28"/>
        <v>111.12972247250634</v>
      </c>
      <c r="AK48" s="71">
        <f t="shared" ca="1" si="29"/>
        <v>117.16153708155839</v>
      </c>
      <c r="AL48" s="70">
        <f t="shared" ca="1" si="8"/>
        <v>121.59821996747181</v>
      </c>
      <c r="AM48" s="81">
        <f ca="1">OFFSET('Stats NZ - TLA Population'!$A$1,MATCH(AM$10&amp;"_"&amp;$D48,'Stats NZ - TLA Population'!$D:$D,0)-1,AM$2-1)</f>
        <v>8759.6910698554184</v>
      </c>
      <c r="AN48" s="69">
        <f ca="1">OFFSET('Stats NZ - TLA Population'!$A$1,MATCH(AN$10&amp;"_"&amp;$D48,'Stats NZ - TLA Population'!$D:$D,0)-1,AN$2-1)</f>
        <v>9077.8099825457921</v>
      </c>
      <c r="AO48" s="72">
        <f ca="1">OFFSET('Stats NZ - TLA Population'!$A$1,MATCH(AO$10&amp;"_"&amp;$D48,'Stats NZ - TLA Population'!$D:$D,0)-1,AO$2-1)</f>
        <v>9474.0841829106284</v>
      </c>
      <c r="AP48" s="81">
        <f t="shared" ca="1" si="30"/>
        <v>110.74913228833984</v>
      </c>
      <c r="AQ48" s="71">
        <f t="shared" ca="1" si="31"/>
        <v>118.0608905769617</v>
      </c>
      <c r="AR48" s="70">
        <f t="shared" ca="1" si="9"/>
        <v>123.21460993192727</v>
      </c>
      <c r="AS48" s="81">
        <f ca="1">OFFSET('Stats NZ - TLA Population'!$A$1,MATCH(AS$10&amp;"_"&amp;$D48,'Stats NZ - TLA Population'!$D:$D,0)-1,AS$2-1)</f>
        <v>8729.6914229261929</v>
      </c>
      <c r="AT48" s="69">
        <f ca="1">OFFSET('Stats NZ - TLA Population'!$A$1,MATCH(AT$10&amp;"_"&amp;$D48,'Stats NZ - TLA Population'!$D:$D,0)-1,AT$2-1)</f>
        <v>9101.8098152379098</v>
      </c>
      <c r="AU48" s="72">
        <f ca="1">OFFSET('Stats NZ - TLA Population'!$A$1,MATCH(AU$10&amp;"_"&amp;$D48,'Stats NZ - TLA Population'!$D:$D,0)-1,AU$2-1)</f>
        <v>9552.0789400667309</v>
      </c>
      <c r="AV48" s="81">
        <f t="shared" ca="1" si="32"/>
        <v>110.36984552584181</v>
      </c>
      <c r="AW48" s="71">
        <f t="shared" ca="1" si="33"/>
        <v>118.94242045914224</v>
      </c>
      <c r="AX48" s="70">
        <f t="shared" ca="1" si="10"/>
        <v>124.82653588808672</v>
      </c>
      <c r="AY48" s="81">
        <f ca="1">OFFSET('Stats NZ - TLA Population'!$A$1,MATCH(AY$10&amp;"_"&amp;$D48,'Stats NZ - TLA Population'!$D:$D,0)-1,AY$2-1)</f>
        <v>8699.7945169279774</v>
      </c>
      <c r="AZ48" s="69">
        <f ca="1">OFFSET('Stats NZ - TLA Population'!$A$1,MATCH(AZ$10&amp;"_"&amp;$D48,'Stats NZ - TLA Population'!$D:$D,0)-1,AZ$2-1)</f>
        <v>9125.8730984726517</v>
      </c>
      <c r="BA48" s="72">
        <f ca="1">OFFSET('Stats NZ - TLA Population'!$A$1,MATCH(BA$10&amp;"_"&amp;$D48,'Stats NZ - TLA Population'!$D:$D,0)-1,BA$2-1)</f>
        <v>9630.7157837851246</v>
      </c>
      <c r="BB48" s="81">
        <f t="shared" ca="1" si="34"/>
        <v>109.99185772113456</v>
      </c>
      <c r="BC48" s="71">
        <f t="shared" ca="1" si="35"/>
        <v>119.80624710938081</v>
      </c>
      <c r="BD48" s="70">
        <f t="shared" ca="1" si="11"/>
        <v>126.43392063226074</v>
      </c>
      <c r="BE48" s="81">
        <f ca="1">OFFSET('Stats NZ - TLA Population'!$A$1,MATCH(BE$10&amp;"_"&amp;$D48,'Stats NZ - TLA Population'!$D:$D,0)-1,BE$2-1)</f>
        <v>8670</v>
      </c>
      <c r="BF48" s="69">
        <f ca="1">OFFSET('Stats NZ - TLA Population'!$A$1,MATCH(BF$10&amp;"_"&amp;$D48,'Stats NZ - TLA Population'!$D:$D,0)-1,BF$2-1)</f>
        <v>9149.9999999999964</v>
      </c>
      <c r="BG48" s="72">
        <f ca="1">OFFSET('Stats NZ - TLA Population'!$A$1,MATCH(BG$10&amp;"_"&amp;$D48,'Stats NZ - TLA Population'!$D:$D,0)-1,BG$2-1)</f>
        <v>9709.9999999999945</v>
      </c>
      <c r="BH48" s="81">
        <f t="shared" ca="1" si="36"/>
        <v>109.61516442562794</v>
      </c>
      <c r="BI48" s="71">
        <f t="shared" ca="1" si="37"/>
        <v>120.65249118143613</v>
      </c>
      <c r="BJ48" s="70">
        <f t="shared" ca="1" si="12"/>
        <v>128.0366873630322</v>
      </c>
      <c r="BK48" s="81">
        <f ca="1">OFFSET('Stats NZ - TLA Population'!$A$1,MATCH(BK$10&amp;"_"&amp;$D48,'Stats NZ - TLA Population'!$D:$D,0)-1,BK$2-1)</f>
        <v>8631.6624491229577</v>
      </c>
      <c r="BL48" s="69">
        <f ca="1">OFFSET('Stats NZ - TLA Population'!$A$1,MATCH(BL$10&amp;"_"&amp;$D48,'Stats NZ - TLA Population'!$D:$D,0)-1,BL$2-1)</f>
        <v>9161.9686478622243</v>
      </c>
      <c r="BM48" s="72">
        <f ca="1">OFFSET('Stats NZ - TLA Population'!$A$1,MATCH(BM$10&amp;"_"&amp;$D48,'Stats NZ - TLA Population'!$D:$D,0)-1,BM$2-1)</f>
        <v>9780.9553877901999</v>
      </c>
      <c r="BN48" s="81">
        <f t="shared" ca="1" si="38"/>
        <v>109.13046120266797</v>
      </c>
      <c r="BO48" s="71">
        <f t="shared" ca="1" si="39"/>
        <v>121.28314640983655</v>
      </c>
      <c r="BP48" s="70">
        <f t="shared" ca="1" si="13"/>
        <v>129.47709055981449</v>
      </c>
      <c r="BQ48" s="81">
        <f ca="1">OFFSET('Stats NZ - TLA Population'!$A$1,MATCH(BQ$10&amp;"_"&amp;$D48,'Stats NZ - TLA Population'!$D:$D,0)-1,BQ$2-1)</f>
        <v>8593.4944216377571</v>
      </c>
      <c r="BR48" s="69">
        <f ca="1">OFFSET('Stats NZ - TLA Population'!$A$1,MATCH(BR$10&amp;"_"&amp;$D48,'Stats NZ - TLA Population'!$D:$D,0)-1,BR$2-1)</f>
        <v>9173.9529513016787</v>
      </c>
      <c r="BS48" s="72">
        <f ca="1">OFFSET('Stats NZ - TLA Population'!$A$1,MATCH(BS$10&amp;"_"&amp;$D48,'Stats NZ - TLA Population'!$D:$D,0)-1,BS$2-1)</f>
        <v>9852.4292788817856</v>
      </c>
      <c r="BT48" s="81">
        <f t="shared" ca="1" si="40"/>
        <v>108.64790127088111</v>
      </c>
      <c r="BU48" s="71">
        <f t="shared" ca="1" si="41"/>
        <v>121.8986369957362</v>
      </c>
      <c r="BV48" s="70">
        <f t="shared" ca="1" si="14"/>
        <v>130.91387175930154</v>
      </c>
      <c r="BW48" s="81">
        <f ca="1">OFFSET('Stats NZ - TLA Population'!$A$1,MATCH(BW$10&amp;"_"&amp;$D48,'Stats NZ - TLA Population'!$D:$D,0)-1,BW$2-1)</f>
        <v>8555.4951679352071</v>
      </c>
      <c r="BX48" s="69">
        <f ca="1">OFFSET('Stats NZ - TLA Population'!$A$1,MATCH(BX$10&amp;"_"&amp;$D48,'Stats NZ - TLA Population'!$D:$D,0)-1,BX$2-1)</f>
        <v>9185.9529307966241</v>
      </c>
      <c r="BY48" s="72">
        <f ca="1">OFFSET('Stats NZ - TLA Population'!$A$1,MATCH(BY$10&amp;"_"&amp;$D48,'Stats NZ - TLA Population'!$D:$D,0)-1,BY$2-1)</f>
        <v>9924.4254622142871</v>
      </c>
      <c r="BZ48" s="81">
        <f t="shared" ca="1" si="42"/>
        <v>108.16747515292768</v>
      </c>
      <c r="CA48" s="71">
        <f t="shared" ca="1" si="43"/>
        <v>122.49907890812078</v>
      </c>
      <c r="CB48" s="70">
        <f t="shared" ca="1" si="15"/>
        <v>132.34696356190886</v>
      </c>
      <c r="CC48" s="81">
        <f ca="1">OFFSET('Stats NZ - TLA Population'!$A$1,MATCH(CC$10&amp;"_"&amp;$D48,'Stats NZ - TLA Population'!$D:$D,0)-1,CC$2-1)</f>
        <v>8517.663941720788</v>
      </c>
      <c r="CD48" s="69">
        <f ca="1">OFFSET('Stats NZ - TLA Population'!$A$1,MATCH(CD$10&amp;"_"&amp;$D48,'Stats NZ - TLA Population'!$D:$D,0)-1,CD$2-1)</f>
        <v>9197.9686068521078</v>
      </c>
      <c r="CE48" s="72">
        <f ca="1">OFFSET('Stats NZ - TLA Population'!$A$1,MATCH(CE$10&amp;"_"&amp;$D48,'Stats NZ - TLA Population'!$D:$D,0)-1,CE$2-1)</f>
        <v>9996.9477544147339</v>
      </c>
      <c r="CF48" s="81">
        <f t="shared" ca="1" si="44"/>
        <v>107.68917341337558</v>
      </c>
      <c r="CG48" s="71">
        <f t="shared" ca="1" si="45"/>
        <v>123.08458822067119</v>
      </c>
      <c r="CH48" s="70">
        <f t="shared" ca="1" si="16"/>
        <v>133.77629892094342</v>
      </c>
      <c r="CI48" s="81">
        <f ca="1">OFFSET('Stats NZ - TLA Population'!$A$1,MATCH(CI$10&amp;"_"&amp;$D48,'Stats NZ - TLA Population'!$D:$D,0)-1,CI$2-1)</f>
        <v>8479.9999999999964</v>
      </c>
      <c r="CJ48" s="69">
        <f ca="1">OFFSET('Stats NZ - TLA Population'!$A$1,MATCH(CJ$10&amp;"_"&amp;$D48,'Stats NZ - TLA Population'!$D:$D,0)-1,CJ$2-1)</f>
        <v>9210</v>
      </c>
      <c r="CK48" s="72">
        <f ca="1">OFFSET('Stats NZ - TLA Population'!$A$1,MATCH(CK$10&amp;"_"&amp;$D48,'Stats NZ - TLA Population'!$D:$D,0)-1,CK$2-1)</f>
        <v>10069.999999999993</v>
      </c>
      <c r="CL48" s="81">
        <f t="shared" ca="1" si="46"/>
        <v>107.21298665851494</v>
      </c>
      <c r="CM48" s="71">
        <f t="shared" ca="1" si="47"/>
        <v>123.65528110074216</v>
      </c>
      <c r="CN48" s="70">
        <f t="shared" ca="1" si="17"/>
        <v>135.20181114923699</v>
      </c>
      <c r="CO48" s="81">
        <f ca="1">OFFSET('Stats NZ - TLA Population'!$A$1,MATCH(CO$10&amp;"_"&amp;$D48,'Stats NZ - TLA Population'!$D:$D,0)-1,CO$2-1)</f>
        <v>8421.189924055232</v>
      </c>
      <c r="CP48" s="69">
        <f ca="1">OFFSET('Stats NZ - TLA Population'!$A$1,MATCH(CP$10&amp;"_"&amp;$D48,'Stats NZ - TLA Population'!$D:$D,0)-1,CP$2-1)</f>
        <v>9205.9965209818347</v>
      </c>
      <c r="CQ48" s="72">
        <f ca="1">OFFSET('Stats NZ - TLA Population'!$A$1,MATCH(CQ$10&amp;"_"&amp;$D48,'Stats NZ - TLA Population'!$D:$D,0)-1,CQ$2-1)</f>
        <v>10131.250348819714</v>
      </c>
      <c r="CR48" s="81">
        <f t="shared" ca="1" si="48"/>
        <v>106.46944846421633</v>
      </c>
      <c r="CS48" s="71">
        <f t="shared" ca="1" si="49"/>
        <v>123.96645603384164</v>
      </c>
      <c r="CT48" s="70">
        <f t="shared" ca="1" si="18"/>
        <v>136.42577401287724</v>
      </c>
      <c r="CU48" s="81">
        <f ca="1">OFFSET('Stats NZ - TLA Population'!$A$1,MATCH(CU$10&amp;"_"&amp;$D48,'Stats NZ - TLA Population'!$D:$D,0)-1,CU$2-1)</f>
        <v>8362.7877048360097</v>
      </c>
      <c r="CV48" s="69">
        <f ca="1">OFFSET('Stats NZ - TLA Population'!$A$1,MATCH(CV$10&amp;"_"&amp;$D48,'Stats NZ - TLA Population'!$D:$D,0)-1,CV$2-1)</f>
        <v>9201.9947822290615</v>
      </c>
      <c r="CW48" s="72">
        <f ca="1">OFFSET('Stats NZ - TLA Population'!$A$1,MATCH(CW$10&amp;"_"&amp;$D48,'Stats NZ - TLA Population'!$D:$D,0)-1,CW$2-1)</f>
        <v>10192.8732502939</v>
      </c>
      <c r="CX48" s="81">
        <f t="shared" ca="1" si="50"/>
        <v>105.73106681917173</v>
      </c>
      <c r="CY48" s="71">
        <f t="shared" ca="1" si="51"/>
        <v>124.26483081727883</v>
      </c>
      <c r="CZ48" s="70">
        <f t="shared" ca="1" si="19"/>
        <v>137.64577137511893</v>
      </c>
    </row>
    <row r="49" spans="2:104" x14ac:dyDescent="0.25">
      <c r="B49" s="93"/>
      <c r="C49" s="66" t="s">
        <v>83</v>
      </c>
      <c r="D49" s="66" t="s">
        <v>82</v>
      </c>
      <c r="E49" s="67" t="s">
        <v>6</v>
      </c>
      <c r="F49" s="68">
        <f ca="1">SUMIF('NVED - 2019 - VKT 74 TLA-Region'!$B:$B,'Model - Absolute - 66 areas'!$D49,'NVED - 2019 - VKT 74 TLA-Region'!$J:$J)</f>
        <v>299.94526728770694</v>
      </c>
      <c r="G49" s="81">
        <f ca="1">OFFSET('Stats NZ - TLA Population'!$A$1,MATCH(G$10&amp;"_"&amp;$D49,'Stats NZ - TLA Population'!$D:$D,0)-1,G$2-1)</f>
        <v>15473.851240727607</v>
      </c>
      <c r="H49" s="69">
        <f ca="1">OFFSET('Stats NZ - TLA Population'!$A$1,MATCH(H$10&amp;"_"&amp;$D49,'Stats NZ - TLA Population'!$D:$D,0)-1,H$2-1)</f>
        <v>15546.520068055928</v>
      </c>
      <c r="I49" s="72">
        <f ca="1">OFFSET('Stats NZ - TLA Population'!$A$1,MATCH(I$10&amp;"_"&amp;$D49,'Stats NZ - TLA Population'!$D:$D,0)-1,I$2-1)</f>
        <v>15629.300921125525</v>
      </c>
      <c r="J49" s="70">
        <f t="shared" ca="1" si="20"/>
        <v>19293.402380383297</v>
      </c>
      <c r="K49" s="81">
        <f ca="1">OFFSET('Stats NZ - TLA Population'!$A$1,MATCH(K$10&amp;"_"&amp;$D49,'Stats NZ - TLA Population'!$D:$D,0)-1,K$2-1)</f>
        <v>15507.776698197365</v>
      </c>
      <c r="L49" s="69">
        <f ca="1">OFFSET('Stats NZ - TLA Population'!$A$1,MATCH(L$10&amp;"_"&amp;$D49,'Stats NZ - TLA Population'!$D:$D,0)-1,L$2-1)</f>
        <v>15653.775014667468</v>
      </c>
      <c r="M49" s="72">
        <f ca="1">OFFSET('Stats NZ - TLA Population'!$A$1,MATCH(M$10&amp;"_"&amp;$D49,'Stats NZ - TLA Population'!$D:$D,0)-1,M$2-1)</f>
        <v>15820.922751495802</v>
      </c>
      <c r="N49" s="71">
        <f t="shared" ca="1" si="21"/>
        <v>288.60711159149639</v>
      </c>
      <c r="O49" s="81">
        <f ca="1">OFFSET('Stats NZ - TLA Population'!$A$1,MATCH(O$10&amp;"_"&amp;$D49,'Stats NZ - TLA Population'!$D:$D,0)-1,O$2-1)</f>
        <v>15541.776535124869</v>
      </c>
      <c r="P49" s="69">
        <f ca="1">OFFSET('Stats NZ - TLA Population'!$A$1,MATCH(P$10&amp;"_"&amp;$D49,'Stats NZ - TLA Population'!$D:$D,0)-1,P$2-1)</f>
        <v>15761.769909738359</v>
      </c>
      <c r="Q49" s="72">
        <f ca="1">OFFSET('Stats NZ - TLA Population'!$A$1,MATCH(Q$10&amp;"_"&amp;$D49,'Stats NZ - TLA Population'!$D:$D,0)-1,Q$2-1)</f>
        <v>16014.893946438413</v>
      </c>
      <c r="R49" s="172">
        <f t="shared" ca="1" si="22"/>
        <v>299.85374839816342</v>
      </c>
      <c r="S49" s="71">
        <f t="shared" ca="1" si="23"/>
        <v>293.71888965318954</v>
      </c>
      <c r="T49" s="70">
        <f t="shared" ca="1" si="5"/>
        <v>298.4358288947742</v>
      </c>
      <c r="U49" s="81">
        <f ca="1">OFFSET('Stats NZ - TLA Population'!$A$1,MATCH(U$10&amp;"_"&amp;$D49,'Stats NZ - TLA Population'!$D:$D,0)-1,U$2-1)</f>
        <v>15575.850914582461</v>
      </c>
      <c r="V49" s="69">
        <f ca="1">OFFSET('Stats NZ - TLA Population'!$A$1,MATCH(V$10&amp;"_"&amp;$D49,'Stats NZ - TLA Population'!$D:$D,0)-1,V$2-1)</f>
        <v>15870.509858149448</v>
      </c>
      <c r="W49" s="72">
        <f ca="1">OFFSET('Stats NZ - TLA Population'!$A$1,MATCH(W$10&amp;"_"&amp;$D49,'Stats NZ - TLA Population'!$D:$D,0)-1,W$2-1)</f>
        <v>16211.243310155278</v>
      </c>
      <c r="X49" s="81">
        <f t="shared" ca="1" si="24"/>
        <v>300.51115911190061</v>
      </c>
      <c r="Y49" s="71">
        <f t="shared" ca="1" si="25"/>
        <v>302.58490116475434</v>
      </c>
      <c r="Z49" s="70">
        <f t="shared" ca="1" si="6"/>
        <v>309.08127707329317</v>
      </c>
      <c r="AA49" s="81">
        <f ca="1">OFFSET('Stats NZ - TLA Population'!$A$1,MATCH(AA$10&amp;"_"&amp;$D49,'Stats NZ - TLA Population'!$D:$D,0)-1,AA$2-1)</f>
        <v>15610.000000000004</v>
      </c>
      <c r="AB49" s="69">
        <f ca="1">OFFSET('Stats NZ - TLA Population'!$A$1,MATCH(AB$10&amp;"_"&amp;$D49,'Stats NZ - TLA Population'!$D:$D,0)-1,AB$2-1)</f>
        <v>15979.999999999989</v>
      </c>
      <c r="AC49" s="72">
        <f ca="1">OFFSET('Stats NZ - TLA Population'!$A$1,MATCH(AC$10&amp;"_"&amp;$D49,'Stats NZ - TLA Population'!$D:$D,0)-1,AC$2-1)</f>
        <v>16409.999999999993</v>
      </c>
      <c r="AD49" s="81">
        <f t="shared" ca="1" si="26"/>
        <v>301.17001115778334</v>
      </c>
      <c r="AE49" s="71">
        <f t="shared" ca="1" si="27"/>
        <v>313.91910423614843</v>
      </c>
      <c r="AF49" s="70">
        <f t="shared" ca="1" si="7"/>
        <v>322.36623908105111</v>
      </c>
      <c r="AG49" s="81">
        <f ca="1">OFFSET('Stats NZ - TLA Population'!$A$1,MATCH(AG$10&amp;"_"&amp;$D49,'Stats NZ - TLA Population'!$D:$D,0)-1,AG$2-1)</f>
        <v>15605.997948454728</v>
      </c>
      <c r="AH49" s="69">
        <f ca="1">OFFSET('Stats NZ - TLA Population'!$A$1,MATCH(AH$10&amp;"_"&amp;$D49,'Stats NZ - TLA Population'!$D:$D,0)-1,AH$2-1)</f>
        <v>16055.28724199566</v>
      </c>
      <c r="AI49" s="72">
        <f ca="1">OFFSET('Stats NZ - TLA Population'!$A$1,MATCH(AI$10&amp;"_"&amp;$D49,'Stats NZ - TLA Population'!$D:$D,0)-1,AI$2-1)</f>
        <v>16570.816966724844</v>
      </c>
      <c r="AJ49" s="81">
        <f t="shared" ca="1" si="28"/>
        <v>301.09279796697331</v>
      </c>
      <c r="AK49" s="71">
        <f t="shared" ca="1" si="29"/>
        <v>317.04871789503602</v>
      </c>
      <c r="AL49" s="70">
        <f t="shared" ca="1" si="8"/>
        <v>327.22904265650402</v>
      </c>
      <c r="AM49" s="81">
        <f ca="1">OFFSET('Stats NZ - TLA Population'!$A$1,MATCH(AM$10&amp;"_"&amp;$D49,'Stats NZ - TLA Population'!$D:$D,0)-1,AM$2-1)</f>
        <v>15601.996922945113</v>
      </c>
      <c r="AN49" s="69">
        <f ca="1">OFFSET('Stats NZ - TLA Population'!$A$1,MATCH(AN$10&amp;"_"&amp;$D49,'Stats NZ - TLA Population'!$D:$D,0)-1,AN$2-1)</f>
        <v>16130.929187921691</v>
      </c>
      <c r="AO49" s="72">
        <f ca="1">OFFSET('Stats NZ - TLA Population'!$A$1,MATCH(AO$10&amp;"_"&amp;$D49,'Stats NZ - TLA Population'!$D:$D,0)-1,AO$2-1)</f>
        <v>16733.20992959756</v>
      </c>
      <c r="AP49" s="81">
        <f t="shared" ca="1" si="30"/>
        <v>301.01560457188214</v>
      </c>
      <c r="AQ49" s="71">
        <f t="shared" ca="1" si="31"/>
        <v>320.14124655937604</v>
      </c>
      <c r="AR49" s="70">
        <f t="shared" ca="1" si="9"/>
        <v>332.09436501725082</v>
      </c>
      <c r="AS49" s="81">
        <f ca="1">OFFSET('Stats NZ - TLA Population'!$A$1,MATCH(AS$10&amp;"_"&amp;$D49,'Stats NZ - TLA Population'!$D:$D,0)-1,AS$2-1)</f>
        <v>15597.996923208098</v>
      </c>
      <c r="AT49" s="69">
        <f ca="1">OFFSET('Stats NZ - TLA Population'!$A$1,MATCH(AT$10&amp;"_"&amp;$D49,'Stats NZ - TLA Population'!$D:$D,0)-1,AT$2-1)</f>
        <v>16206.927508909546</v>
      </c>
      <c r="AU49" s="72">
        <f ca="1">OFFSET('Stats NZ - TLA Population'!$A$1,MATCH(AU$10&amp;"_"&amp;$D49,'Stats NZ - TLA Population'!$D:$D,0)-1,AU$2-1)</f>
        <v>16897.194333281161</v>
      </c>
      <c r="AV49" s="81">
        <f t="shared" ca="1" si="32"/>
        <v>300.93843096743444</v>
      </c>
      <c r="AW49" s="71">
        <f t="shared" ca="1" si="33"/>
        <v>323.1967499714716</v>
      </c>
      <c r="AX49" s="70">
        <f t="shared" ca="1" si="10"/>
        <v>336.96197438722788</v>
      </c>
      <c r="AY49" s="81">
        <f ca="1">OFFSET('Stats NZ - TLA Population'!$A$1,MATCH(AY$10&amp;"_"&amp;$D49,'Stats NZ - TLA Population'!$D:$D,0)-1,AY$2-1)</f>
        <v>15593.997948980701</v>
      </c>
      <c r="AZ49" s="69">
        <f ca="1">OFFSET('Stats NZ - TLA Population'!$A$1,MATCH(AZ$10&amp;"_"&amp;$D49,'Stats NZ - TLA Population'!$D:$D,0)-1,AZ$2-1)</f>
        <v>16283.28388396395</v>
      </c>
      <c r="BA49" s="72">
        <f ca="1">OFFSET('Stats NZ - TLA Population'!$A$1,MATCH(BA$10&amp;"_"&amp;$D49,'Stats NZ - TLA Population'!$D:$D,0)-1,BA$2-1)</f>
        <v>17062.785773795389</v>
      </c>
      <c r="BB49" s="81">
        <f t="shared" ca="1" si="34"/>
        <v>300.86127714855655</v>
      </c>
      <c r="BC49" s="71">
        <f t="shared" ca="1" si="35"/>
        <v>326.21529019256604</v>
      </c>
      <c r="BD49" s="70">
        <f t="shared" ca="1" si="11"/>
        <v>341.83163865207064</v>
      </c>
      <c r="BE49" s="81">
        <f ca="1">OFFSET('Stats NZ - TLA Population'!$A$1,MATCH(BE$10&amp;"_"&amp;$D49,'Stats NZ - TLA Population'!$D:$D,0)-1,BE$2-1)</f>
        <v>15590.000000000004</v>
      </c>
      <c r="BF49" s="69">
        <f ca="1">OFFSET('Stats NZ - TLA Population'!$A$1,MATCH(BF$10&amp;"_"&amp;$D49,'Stats NZ - TLA Population'!$D:$D,0)-1,BF$2-1)</f>
        <v>16359.999999999996</v>
      </c>
      <c r="BG49" s="72">
        <f ca="1">OFFSET('Stats NZ - TLA Population'!$A$1,MATCH(BG$10&amp;"_"&amp;$D49,'Stats NZ - TLA Population'!$D:$D,0)-1,BG$2-1)</f>
        <v>17229.999999999993</v>
      </c>
      <c r="BH49" s="81">
        <f t="shared" ca="1" si="36"/>
        <v>300.78414311017565</v>
      </c>
      <c r="BI49" s="71">
        <f t="shared" ca="1" si="37"/>
        <v>329.19693158663682</v>
      </c>
      <c r="BJ49" s="70">
        <f t="shared" ca="1" si="12"/>
        <v>346.70312538128064</v>
      </c>
      <c r="BK49" s="81">
        <f ca="1">OFFSET('Stats NZ - TLA Population'!$A$1,MATCH(BK$10&amp;"_"&amp;$D49,'Stats NZ - TLA Population'!$D:$D,0)-1,BK$2-1)</f>
        <v>15563.912841303914</v>
      </c>
      <c r="BL49" s="69">
        <f ca="1">OFFSET('Stats NZ - TLA Population'!$A$1,MATCH(BL$10&amp;"_"&amp;$D49,'Stats NZ - TLA Population'!$D:$D,0)-1,BL$2-1)</f>
        <v>16419.564683051252</v>
      </c>
      <c r="BM49" s="72">
        <f ca="1">OFFSET('Stats NZ - TLA Population'!$A$1,MATCH(BM$10&amp;"_"&amp;$D49,'Stats NZ - TLA Population'!$D:$D,0)-1,BM$2-1)</f>
        <v>17377.454475320323</v>
      </c>
      <c r="BN49" s="81">
        <f t="shared" ca="1" si="38"/>
        <v>300.28083306049109</v>
      </c>
      <c r="BO49" s="71">
        <f t="shared" ca="1" si="39"/>
        <v>331.68862088028533</v>
      </c>
      <c r="BP49" s="70">
        <f t="shared" ca="1" si="13"/>
        <v>351.03877725081276</v>
      </c>
      <c r="BQ49" s="81">
        <f ca="1">OFFSET('Stats NZ - TLA Population'!$A$1,MATCH(BQ$10&amp;"_"&amp;$D49,'Stats NZ - TLA Population'!$D:$D,0)-1,BQ$2-1)</f>
        <v>15537.869334939378</v>
      </c>
      <c r="BR49" s="69">
        <f ca="1">OFFSET('Stats NZ - TLA Population'!$A$1,MATCH(BR$10&amp;"_"&amp;$D49,'Stats NZ - TLA Population'!$D:$D,0)-1,BR$2-1)</f>
        <v>16479.346233551591</v>
      </c>
      <c r="BS49" s="72">
        <f ca="1">OFFSET('Stats NZ - TLA Population'!$A$1,MATCH(BS$10&amp;"_"&amp;$D49,'Stats NZ - TLA Population'!$D:$D,0)-1,BS$2-1)</f>
        <v>17526.170867198507</v>
      </c>
      <c r="BT49" s="81">
        <f t="shared" ca="1" si="40"/>
        <v>299.77836521280403</v>
      </c>
      <c r="BU49" s="71">
        <f t="shared" ca="1" si="41"/>
        <v>334.14856417779231</v>
      </c>
      <c r="BV49" s="70">
        <f t="shared" ca="1" si="14"/>
        <v>355.37482784879194</v>
      </c>
      <c r="BW49" s="81">
        <f ca="1">OFFSET('Stats NZ - TLA Population'!$A$1,MATCH(BW$10&amp;"_"&amp;$D49,'Stats NZ - TLA Population'!$D:$D,0)-1,BW$2-1)</f>
        <v>15511.869407861792</v>
      </c>
      <c r="BX49" s="69">
        <f ca="1">OFFSET('Stats NZ - TLA Population'!$A$1,MATCH(BX$10&amp;"_"&amp;$D49,'Stats NZ - TLA Population'!$D:$D,0)-1,BX$2-1)</f>
        <v>16539.345441087858</v>
      </c>
      <c r="BY49" s="72">
        <f ca="1">OFFSET('Stats NZ - TLA Population'!$A$1,MATCH(BY$10&amp;"_"&amp;$D49,'Stats NZ - TLA Population'!$D:$D,0)-1,BY$2-1)</f>
        <v>17676.159975126371</v>
      </c>
      <c r="BZ49" s="81">
        <f t="shared" ca="1" si="42"/>
        <v>299.27673815783555</v>
      </c>
      <c r="CA49" s="71">
        <f t="shared" ca="1" si="43"/>
        <v>336.57682182005203</v>
      </c>
      <c r="CB49" s="70">
        <f t="shared" ca="1" si="15"/>
        <v>359.71107608836127</v>
      </c>
      <c r="CC49" s="81">
        <f ca="1">OFFSET('Stats NZ - TLA Population'!$A$1,MATCH(CC$10&amp;"_"&amp;$D49,'Stats NZ - TLA Population'!$D:$D,0)-1,CC$2-1)</f>
        <v>15485.912987148782</v>
      </c>
      <c r="CD49" s="69">
        <f ca="1">OFFSET('Stats NZ - TLA Population'!$A$1,MATCH(CD$10&amp;"_"&amp;$D49,'Stats NZ - TLA Population'!$D:$D,0)-1,CD$2-1)</f>
        <v>16599.563098121696</v>
      </c>
      <c r="CE49" s="72">
        <f ca="1">OFFSET('Stats NZ - TLA Population'!$A$1,MATCH(CE$10&amp;"_"&amp;$D49,'Stats NZ - TLA Population'!$D:$D,0)-1,CE$2-1)</f>
        <v>17827.432691017857</v>
      </c>
      <c r="CF49" s="81">
        <f t="shared" ca="1" si="44"/>
        <v>298.77595048866493</v>
      </c>
      <c r="CG49" s="71">
        <f t="shared" ca="1" si="45"/>
        <v>338.9734561488267</v>
      </c>
      <c r="CH49" s="70">
        <f t="shared" ca="1" si="16"/>
        <v>364.04732087308327</v>
      </c>
      <c r="CI49" s="81">
        <f ca="1">OFFSET('Stats NZ - TLA Population'!$A$1,MATCH(CI$10&amp;"_"&amp;$D49,'Stats NZ - TLA Population'!$D:$D,0)-1,CI$2-1)</f>
        <v>15460</v>
      </c>
      <c r="CJ49" s="69">
        <f ca="1">OFFSET('Stats NZ - TLA Population'!$A$1,MATCH(CJ$10&amp;"_"&amp;$D49,'Stats NZ - TLA Population'!$D:$D,0)-1,CJ$2-1)</f>
        <v>16659.999999999993</v>
      </c>
      <c r="CK49" s="72">
        <f ca="1">OFFSET('Stats NZ - TLA Population'!$A$1,MATCH(CK$10&amp;"_"&amp;$D49,'Stats NZ - TLA Population'!$D:$D,0)-1,CK$2-1)</f>
        <v>17980.000000000004</v>
      </c>
      <c r="CL49" s="81">
        <f t="shared" ca="1" si="46"/>
        <v>298.27600080072574</v>
      </c>
      <c r="CM49" s="71">
        <f t="shared" ca="1" si="47"/>
        <v>341.33853149199552</v>
      </c>
      <c r="CN49" s="70">
        <f t="shared" ca="1" si="17"/>
        <v>368.38336111801215</v>
      </c>
      <c r="CO49" s="81">
        <f ca="1">OFFSET('Stats NZ - TLA Population'!$A$1,MATCH(CO$10&amp;"_"&amp;$D49,'Stats NZ - TLA Population'!$D:$D,0)-1,CO$2-1)</f>
        <v>15413.723792119208</v>
      </c>
      <c r="CP49" s="69">
        <f ca="1">OFFSET('Stats NZ - TLA Population'!$A$1,MATCH(CP$10&amp;"_"&amp;$D49,'Stats NZ - TLA Population'!$D:$D,0)-1,CP$2-1)</f>
        <v>16693.862068113562</v>
      </c>
      <c r="CQ49" s="72">
        <f ca="1">OFFSET('Stats NZ - TLA Population'!$A$1,MATCH(CQ$10&amp;"_"&amp;$D49,'Stats NZ - TLA Population'!$D:$D,0)-1,CQ$2-1)</f>
        <v>18115.929149396212</v>
      </c>
      <c r="CR49" s="81">
        <f t="shared" ca="1" si="48"/>
        <v>297.38317530144337</v>
      </c>
      <c r="CS49" s="71">
        <f t="shared" ca="1" si="49"/>
        <v>343.04214553288466</v>
      </c>
      <c r="CT49" s="70">
        <f t="shared" ca="1" si="18"/>
        <v>372.26419976242533</v>
      </c>
      <c r="CU49" s="81">
        <f ca="1">OFFSET('Stats NZ - TLA Population'!$A$1,MATCH(CU$10&amp;"_"&amp;$D49,'Stats NZ - TLA Population'!$D:$D,0)-1,CU$2-1)</f>
        <v>15367.58610218252</v>
      </c>
      <c r="CV49" s="69">
        <f ca="1">OFFSET('Stats NZ - TLA Population'!$A$1,MATCH(CV$10&amp;"_"&amp;$D49,'Stats NZ - TLA Population'!$D:$D,0)-1,CV$2-1)</f>
        <v>16727.7929621369</v>
      </c>
      <c r="CW49" s="72">
        <f ca="1">OFFSET('Stats NZ - TLA Population'!$A$1,MATCH(CW$10&amp;"_"&amp;$D49,'Stats NZ - TLA Population'!$D:$D,0)-1,CW$2-1)</f>
        <v>18252.885925803301</v>
      </c>
      <c r="CX49" s="81">
        <f t="shared" ca="1" si="50"/>
        <v>296.49302228459351</v>
      </c>
      <c r="CY49" s="71">
        <f t="shared" ca="1" si="51"/>
        <v>344.7165817981388</v>
      </c>
      <c r="CZ49" s="70">
        <f t="shared" ca="1" si="19"/>
        <v>376.14480634332801</v>
      </c>
    </row>
    <row r="50" spans="2:104" x14ac:dyDescent="0.25">
      <c r="B50" s="93"/>
      <c r="C50" s="66" t="s">
        <v>83</v>
      </c>
      <c r="D50" s="66" t="s">
        <v>86</v>
      </c>
      <c r="E50" s="67" t="s">
        <v>6</v>
      </c>
      <c r="F50" s="68">
        <f ca="1">SUMIF('NVED - 2019 - VKT 74 TLA-Region'!$B:$B,'Model - Absolute - 66 areas'!$D50,'NVED - 2019 - VKT 74 TLA-Region'!$J:$J)</f>
        <v>302.60963145900911</v>
      </c>
      <c r="G50" s="81">
        <f ca="1">OFFSET('Stats NZ - TLA Population'!$A$1,MATCH(G$10&amp;"_"&amp;$D50,'Stats NZ - TLA Population'!$D:$D,0)-1,G$2-1)</f>
        <v>34805.566446446981</v>
      </c>
      <c r="H50" s="69">
        <f ca="1">OFFSET('Stats NZ - TLA Population'!$A$1,MATCH(H$10&amp;"_"&amp;$D50,'Stats NZ - TLA Population'!$D:$D,0)-1,H$2-1)</f>
        <v>34980.11129983791</v>
      </c>
      <c r="I50" s="72">
        <f ca="1">OFFSET('Stats NZ - TLA Population'!$A$1,MATCH(I$10&amp;"_"&amp;$D50,'Stats NZ - TLA Population'!$D:$D,0)-1,I$2-1)</f>
        <v>35162.40713195561</v>
      </c>
      <c r="J50" s="70">
        <f t="shared" ca="1" si="20"/>
        <v>8650.9053348955858</v>
      </c>
      <c r="K50" s="81">
        <f ca="1">OFFSET('Stats NZ - TLA Population'!$A$1,MATCH(K$10&amp;"_"&amp;$D50,'Stats NZ - TLA Population'!$D:$D,0)-1,K$2-1)</f>
        <v>35083.332049175668</v>
      </c>
      <c r="L50" s="69">
        <f ca="1">OFFSET('Stats NZ - TLA Population'!$A$1,MATCH(L$10&amp;"_"&amp;$D50,'Stats NZ - TLA Population'!$D:$D,0)-1,L$2-1)</f>
        <v>35436.089966668049</v>
      </c>
      <c r="M50" s="72">
        <f ca="1">OFFSET('Stats NZ - TLA Population'!$A$1,MATCH(M$10&amp;"_"&amp;$D50,'Stats NZ - TLA Population'!$D:$D,0)-1,M$2-1)</f>
        <v>35806.396620718297</v>
      </c>
      <c r="N50" s="71">
        <f t="shared" ca="1" si="21"/>
        <v>292.94525917158603</v>
      </c>
      <c r="O50" s="81">
        <f ca="1">OFFSET('Stats NZ - TLA Population'!$A$1,MATCH(O$10&amp;"_"&amp;$D50,'Stats NZ - TLA Population'!$D:$D,0)-1,O$2-1)</f>
        <v>35363.314358538853</v>
      </c>
      <c r="P50" s="69">
        <f ca="1">OFFSET('Stats NZ - TLA Population'!$A$1,MATCH(P$10&amp;"_"&amp;$D50,'Stats NZ - TLA Population'!$D:$D,0)-1,P$2-1)</f>
        <v>35898.012483785635</v>
      </c>
      <c r="Q50" s="72">
        <f ca="1">OFFSET('Stats NZ - TLA Population'!$A$1,MATCH(Q$10&amp;"_"&amp;$D50,'Stats NZ - TLA Population'!$D:$D,0)-1,Q$2-1)</f>
        <v>36462.180593859724</v>
      </c>
      <c r="R50" s="172">
        <f t="shared" ca="1" si="22"/>
        <v>305.92468484387342</v>
      </c>
      <c r="S50" s="71">
        <f t="shared" ca="1" si="23"/>
        <v>299.95080809846269</v>
      </c>
      <c r="T50" s="70">
        <f t="shared" ca="1" si="5"/>
        <v>304.66479276813038</v>
      </c>
      <c r="U50" s="81">
        <f ca="1">OFFSET('Stats NZ - TLA Population'!$A$1,MATCH(U$10&amp;"_"&amp;$D50,'Stats NZ - TLA Population'!$D:$D,0)-1,U$2-1)</f>
        <v>35645.531064949799</v>
      </c>
      <c r="V50" s="69">
        <f ca="1">OFFSET('Stats NZ - TLA Population'!$A$1,MATCH(V$10&amp;"_"&amp;$D50,'Stats NZ - TLA Population'!$D:$D,0)-1,V$2-1)</f>
        <v>36365.956331473855</v>
      </c>
      <c r="W50" s="72">
        <f ca="1">OFFSET('Stats NZ - TLA Population'!$A$1,MATCH(W$10&amp;"_"&amp;$D50,'Stats NZ - TLA Population'!$D:$D,0)-1,W$2-1)</f>
        <v>37129.975064007725</v>
      </c>
      <c r="X50" s="81">
        <f t="shared" ca="1" si="24"/>
        <v>308.36611485496059</v>
      </c>
      <c r="Y50" s="71">
        <f t="shared" ca="1" si="25"/>
        <v>310.88811850055629</v>
      </c>
      <c r="Z50" s="70">
        <f t="shared" ca="1" si="6"/>
        <v>317.41962131851091</v>
      </c>
      <c r="AA50" s="81">
        <f ca="1">OFFSET('Stats NZ - TLA Population'!$A$1,MATCH(AA$10&amp;"_"&amp;$D50,'Stats NZ - TLA Population'!$D:$D,0)-1,AA$2-1)</f>
        <v>35930</v>
      </c>
      <c r="AB50" s="69">
        <f ca="1">OFFSET('Stats NZ - TLA Population'!$A$1,MATCH(AB$10&amp;"_"&amp;$D50,'Stats NZ - TLA Population'!$D:$D,0)-1,AB$2-1)</f>
        <v>36840.000000000015</v>
      </c>
      <c r="AC50" s="72">
        <f ca="1">OFFSET('Stats NZ - TLA Population'!$A$1,MATCH(AC$10&amp;"_"&amp;$D50,'Stats NZ - TLA Population'!$D:$D,0)-1,AC$2-1)</f>
        <v>37809.999999999971</v>
      </c>
      <c r="AD50" s="81">
        <f t="shared" ca="1" si="26"/>
        <v>310.82702868279841</v>
      </c>
      <c r="AE50" s="71">
        <f t="shared" ca="1" si="27"/>
        <v>324.49897599903881</v>
      </c>
      <c r="AF50" s="70">
        <f t="shared" ca="1" si="7"/>
        <v>333.04305870042469</v>
      </c>
      <c r="AG50" s="81">
        <f ca="1">OFFSET('Stats NZ - TLA Population'!$A$1,MATCH(AG$10&amp;"_"&amp;$D50,'Stats NZ - TLA Population'!$D:$D,0)-1,AG$2-1)</f>
        <v>35999.728830791581</v>
      </c>
      <c r="AH50" s="69">
        <f ca="1">OFFSET('Stats NZ - TLA Population'!$A$1,MATCH(AH$10&amp;"_"&amp;$D50,'Stats NZ - TLA Population'!$D:$D,0)-1,AH$2-1)</f>
        <v>37071.082776660594</v>
      </c>
      <c r="AI50" s="72">
        <f ca="1">OFFSET('Stats NZ - TLA Population'!$A$1,MATCH(AI$10&amp;"_"&amp;$D50,'Stats NZ - TLA Population'!$D:$D,0)-1,AI$2-1)</f>
        <v>38211.386888466237</v>
      </c>
      <c r="AJ50" s="81">
        <f t="shared" ca="1" si="28"/>
        <v>311.43024619708933</v>
      </c>
      <c r="AK50" s="71">
        <f t="shared" ca="1" si="29"/>
        <v>328.24334541270031</v>
      </c>
      <c r="AL50" s="70">
        <f t="shared" ca="1" si="8"/>
        <v>338.340089516506</v>
      </c>
      <c r="AM50" s="81">
        <f ca="1">OFFSET('Stats NZ - TLA Population'!$A$1,MATCH(AM$10&amp;"_"&amp;$D50,'Stats NZ - TLA Population'!$D:$D,0)-1,AM$2-1)</f>
        <v>36069.592983315524</v>
      </c>
      <c r="AN50" s="69">
        <f ca="1">OFFSET('Stats NZ - TLA Population'!$A$1,MATCH(AN$10&amp;"_"&amp;$D50,'Stats NZ - TLA Population'!$D:$D,0)-1,AN$2-1)</f>
        <v>37303.615044354556</v>
      </c>
      <c r="AO50" s="72">
        <f ca="1">OFFSET('Stats NZ - TLA Population'!$A$1,MATCH(AO$10&amp;"_"&amp;$D50,'Stats NZ - TLA Population'!$D:$D,0)-1,AO$2-1)</f>
        <v>38617.034856917468</v>
      </c>
      <c r="AP50" s="81">
        <f t="shared" ca="1" si="30"/>
        <v>312.03463436687667</v>
      </c>
      <c r="AQ50" s="71">
        <f t="shared" ca="1" si="31"/>
        <v>331.96011422866047</v>
      </c>
      <c r="AR50" s="70">
        <f t="shared" ca="1" si="9"/>
        <v>343.64806968526045</v>
      </c>
      <c r="AS50" s="81">
        <f ca="1">OFFSET('Stats NZ - TLA Population'!$A$1,MATCH(AS$10&amp;"_"&amp;$D50,'Stats NZ - TLA Population'!$D:$D,0)-1,AS$2-1)</f>
        <v>36139.592720188739</v>
      </c>
      <c r="AT50" s="69">
        <f ca="1">OFFSET('Stats NZ - TLA Population'!$A$1,MATCH(AT$10&amp;"_"&amp;$D50,'Stats NZ - TLA Population'!$D:$D,0)-1,AT$2-1)</f>
        <v>37537.605895166911</v>
      </c>
      <c r="AU50" s="72">
        <f ca="1">OFFSET('Stats NZ - TLA Population'!$A$1,MATCH(AU$10&amp;"_"&amp;$D50,'Stats NZ - TLA Population'!$D:$D,0)-1,AU$2-1)</f>
        <v>39026.989140519967</v>
      </c>
      <c r="AV50" s="81">
        <f t="shared" ca="1" si="32"/>
        <v>312.64019546403443</v>
      </c>
      <c r="AW50" s="71">
        <f t="shared" ca="1" si="33"/>
        <v>335.64918991446507</v>
      </c>
      <c r="AX50" s="70">
        <f t="shared" ca="1" si="10"/>
        <v>348.96677551571662</v>
      </c>
      <c r="AY50" s="81">
        <f ca="1">OFFSET('Stats NZ - TLA Population'!$A$1,MATCH(AY$10&amp;"_"&amp;$D50,'Stats NZ - TLA Population'!$D:$D,0)-1,AY$2-1)</f>
        <v>36209.728304537835</v>
      </c>
      <c r="AZ50" s="69">
        <f ca="1">OFFSET('Stats NZ - TLA Population'!$A$1,MATCH(AZ$10&amp;"_"&amp;$D50,'Stats NZ - TLA Population'!$D:$D,0)-1,AZ$2-1)</f>
        <v>37773.064478213768</v>
      </c>
      <c r="BA50" s="72">
        <f ca="1">OFFSET('Stats NZ - TLA Population'!$A$1,MATCH(BA$10&amp;"_"&amp;$D50,'Stats NZ - TLA Population'!$D:$D,0)-1,BA$2-1)</f>
        <v>39441.295454651656</v>
      </c>
      <c r="BB50" s="81">
        <f t="shared" ca="1" si="34"/>
        <v>313.24693176484601</v>
      </c>
      <c r="BC50" s="71">
        <f t="shared" ca="1" si="35"/>
        <v>339.31048222872664</v>
      </c>
      <c r="BD50" s="70">
        <f t="shared" ca="1" si="11"/>
        <v>354.29598221140651</v>
      </c>
      <c r="BE50" s="81">
        <f ca="1">OFFSET('Stats NZ - TLA Population'!$A$1,MATCH(BE$10&amp;"_"&amp;$D50,'Stats NZ - TLA Population'!$D:$D,0)-1,BE$2-1)</f>
        <v>36280.000000000022</v>
      </c>
      <c r="BF50" s="69">
        <f ca="1">OFFSET('Stats NZ - TLA Population'!$A$1,MATCH(BF$10&amp;"_"&amp;$D50,'Stats NZ - TLA Population'!$D:$D,0)-1,BF$2-1)</f>
        <v>38010.000000000015</v>
      </c>
      <c r="BG50" s="72">
        <f ca="1">OFFSET('Stats NZ - TLA Population'!$A$1,MATCH(BG$10&amp;"_"&amp;$D50,'Stats NZ - TLA Population'!$D:$D,0)-1,BG$2-1)</f>
        <v>39859.999999999985</v>
      </c>
      <c r="BH50" s="81">
        <f t="shared" ca="1" si="36"/>
        <v>313.85484555001204</v>
      </c>
      <c r="BI50" s="71">
        <f t="shared" ca="1" si="37"/>
        <v>342.94390322313461</v>
      </c>
      <c r="BJ50" s="70">
        <f t="shared" ca="1" si="12"/>
        <v>359.6354638904009</v>
      </c>
      <c r="BK50" s="81">
        <f ca="1">OFFSET('Stats NZ - TLA Population'!$A$1,MATCH(BK$10&amp;"_"&amp;$D50,'Stats NZ - TLA Population'!$D:$D,0)-1,BK$2-1)</f>
        <v>36293.989207640348</v>
      </c>
      <c r="BL50" s="69">
        <f ca="1">OFFSET('Stats NZ - TLA Population'!$A$1,MATCH(BL$10&amp;"_"&amp;$D50,'Stats NZ - TLA Population'!$D:$D,0)-1,BL$2-1)</f>
        <v>38188.319011069769</v>
      </c>
      <c r="BM50" s="72">
        <f ca="1">OFFSET('Stats NZ - TLA Population'!$A$1,MATCH(BM$10&amp;"_"&amp;$D50,'Stats NZ - TLA Population'!$D:$D,0)-1,BM$2-1)</f>
        <v>40225.244768895711</v>
      </c>
      <c r="BN50" s="81">
        <f t="shared" ca="1" si="38"/>
        <v>313.97586486101869</v>
      </c>
      <c r="BO50" s="71">
        <f t="shared" ca="1" si="39"/>
        <v>345.90131513046765</v>
      </c>
      <c r="BP50" s="70">
        <f t="shared" ca="1" si="13"/>
        <v>364.35133641186724</v>
      </c>
      <c r="BQ50" s="81">
        <f ca="1">OFFSET('Stats NZ - TLA Population'!$A$1,MATCH(BQ$10&amp;"_"&amp;$D50,'Stats NZ - TLA Population'!$D:$D,0)-1,BQ$2-1)</f>
        <v>36307.983809380203</v>
      </c>
      <c r="BR50" s="69">
        <f ca="1">OFFSET('Stats NZ - TLA Population'!$A$1,MATCH(BR$10&amp;"_"&amp;$D50,'Stats NZ - TLA Population'!$D:$D,0)-1,BR$2-1)</f>
        <v>38367.474582773808</v>
      </c>
      <c r="BS50" s="72">
        <f ca="1">OFFSET('Stats NZ - TLA Population'!$A$1,MATCH(BS$10&amp;"_"&amp;$D50,'Stats NZ - TLA Population'!$D:$D,0)-1,BS$2-1)</f>
        <v>40593.836345147312</v>
      </c>
      <c r="BT50" s="81">
        <f t="shared" ca="1" si="40"/>
        <v>314.09693083586973</v>
      </c>
      <c r="BU50" s="71">
        <f t="shared" ca="1" si="41"/>
        <v>348.83140134556953</v>
      </c>
      <c r="BV50" s="70">
        <f t="shared" ca="1" si="14"/>
        <v>369.07315303541446</v>
      </c>
      <c r="BW50" s="81">
        <f ca="1">OFFSET('Stats NZ - TLA Population'!$A$1,MATCH(BW$10&amp;"_"&amp;$D50,'Stats NZ - TLA Population'!$D:$D,0)-1,BW$2-1)</f>
        <v>36321.983807299497</v>
      </c>
      <c r="BX50" s="69">
        <f ca="1">OFFSET('Stats NZ - TLA Population'!$A$1,MATCH(BX$10&amp;"_"&amp;$D50,'Stats NZ - TLA Population'!$D:$D,0)-1,BX$2-1)</f>
        <v>38547.470639728417</v>
      </c>
      <c r="BY50" s="72">
        <f ca="1">OFFSET('Stats NZ - TLA Population'!$A$1,MATCH(BY$10&amp;"_"&amp;$D50,'Stats NZ - TLA Population'!$D:$D,0)-1,BY$2-1)</f>
        <v>40965.805396187803</v>
      </c>
      <c r="BZ50" s="81">
        <f t="shared" ca="1" si="42"/>
        <v>314.21804349255831</v>
      </c>
      <c r="CA50" s="71">
        <f t="shared" ca="1" si="43"/>
        <v>351.73412979560561</v>
      </c>
      <c r="CB50" s="70">
        <f t="shared" ca="1" si="15"/>
        <v>373.80071048173346</v>
      </c>
      <c r="CC50" s="81">
        <f ca="1">OFFSET('Stats NZ - TLA Population'!$A$1,MATCH(CC$10&amp;"_"&amp;$D50,'Stats NZ - TLA Population'!$D:$D,0)-1,CC$2-1)</f>
        <v>36335.989203478915</v>
      </c>
      <c r="CD50" s="69">
        <f ca="1">OFFSET('Stats NZ - TLA Population'!$A$1,MATCH(CD$10&amp;"_"&amp;$D50,'Stats NZ - TLA Population'!$D:$D,0)-1,CD$2-1)</f>
        <v>38728.311124961707</v>
      </c>
      <c r="CE50" s="72">
        <f ca="1">OFFSET('Stats NZ - TLA Population'!$A$1,MATCH(CE$10&amp;"_"&amp;$D50,'Stats NZ - TLA Population'!$D:$D,0)-1,CE$2-1)</f>
        <v>41341.182870461693</v>
      </c>
      <c r="CF50" s="81">
        <f t="shared" ca="1" si="44"/>
        <v>314.33920284908413</v>
      </c>
      <c r="CG50" s="71">
        <f t="shared" ca="1" si="45"/>
        <v>354.60947055939653</v>
      </c>
      <c r="CH50" s="70">
        <f t="shared" ca="1" si="16"/>
        <v>378.53380496483271</v>
      </c>
      <c r="CI50" s="81">
        <f ca="1">OFFSET('Stats NZ - TLA Population'!$A$1,MATCH(CI$10&amp;"_"&amp;$D50,'Stats NZ - TLA Population'!$D:$D,0)-1,CI$2-1)</f>
        <v>36350</v>
      </c>
      <c r="CJ50" s="69">
        <f ca="1">OFFSET('Stats NZ - TLA Population'!$A$1,MATCH(CJ$10&amp;"_"&amp;$D50,'Stats NZ - TLA Population'!$D:$D,0)-1,CJ$2-1)</f>
        <v>38909.999999999993</v>
      </c>
      <c r="CK50" s="72">
        <f ca="1">OFFSET('Stats NZ - TLA Population'!$A$1,MATCH(CK$10&amp;"_"&amp;$D50,'Stats NZ - TLA Population'!$D:$D,0)-1,CK$2-1)</f>
        <v>41720</v>
      </c>
      <c r="CL50" s="81">
        <f t="shared" ca="1" si="46"/>
        <v>314.46040892345451</v>
      </c>
      <c r="CM50" s="71">
        <f t="shared" ca="1" si="47"/>
        <v>357.45739586325345</v>
      </c>
      <c r="CN50" s="70">
        <f t="shared" ca="1" si="17"/>
        <v>383.27223221318263</v>
      </c>
      <c r="CO50" s="81">
        <f ca="1">OFFSET('Stats NZ - TLA Population'!$A$1,MATCH(CO$10&amp;"_"&amp;$D50,'Stats NZ - TLA Population'!$D:$D,0)-1,CO$2-1)</f>
        <v>36305.893091596226</v>
      </c>
      <c r="CP50" s="69">
        <f ca="1">OFFSET('Stats NZ - TLA Population'!$A$1,MATCH(CP$10&amp;"_"&amp;$D50,'Stats NZ - TLA Population'!$D:$D,0)-1,CP$2-1)</f>
        <v>39027.290740175697</v>
      </c>
      <c r="CQ50" s="72">
        <f ca="1">OFFSET('Stats NZ - TLA Population'!$A$1,MATCH(CQ$10&amp;"_"&amp;$D50,'Stats NZ - TLA Population'!$D:$D,0)-1,CQ$2-1)</f>
        <v>42035.201093624011</v>
      </c>
      <c r="CR50" s="81">
        <f t="shared" ca="1" si="48"/>
        <v>314.07884423423855</v>
      </c>
      <c r="CS50" s="71">
        <f t="shared" ca="1" si="49"/>
        <v>359.59347325067506</v>
      </c>
      <c r="CT50" s="70">
        <f t="shared" ca="1" si="18"/>
        <v>387.30805222117203</v>
      </c>
      <c r="CU50" s="81">
        <f ca="1">OFFSET('Stats NZ - TLA Population'!$A$1,MATCH(CU$10&amp;"_"&amp;$D50,'Stats NZ - TLA Population'!$D:$D,0)-1,CU$2-1)</f>
        <v>36261.839702294761</v>
      </c>
      <c r="CV50" s="69">
        <f ca="1">OFFSET('Stats NZ - TLA Population'!$A$1,MATCH(CV$10&amp;"_"&amp;$D50,'Stats NZ - TLA Population'!$D:$D,0)-1,CV$2-1)</f>
        <v>39144.935042873389</v>
      </c>
      <c r="CW50" s="72">
        <f ca="1">OFFSET('Stats NZ - TLA Population'!$A$1,MATCH(CW$10&amp;"_"&amp;$D50,'Stats NZ - TLA Population'!$D:$D,0)-1,CW$2-1)</f>
        <v>42352.783580570685</v>
      </c>
      <c r="CX50" s="81">
        <f t="shared" ca="1" si="50"/>
        <v>313.69774253371031</v>
      </c>
      <c r="CY50" s="71">
        <f t="shared" ca="1" si="51"/>
        <v>361.7027780930934</v>
      </c>
      <c r="CZ50" s="70">
        <f t="shared" ca="1" si="19"/>
        <v>391.34359181563957</v>
      </c>
    </row>
    <row r="51" spans="2:104" x14ac:dyDescent="0.25">
      <c r="B51" s="93"/>
      <c r="C51" s="66" t="s">
        <v>83</v>
      </c>
      <c r="D51" s="66" t="s">
        <v>87</v>
      </c>
      <c r="E51" s="67" t="s">
        <v>6</v>
      </c>
      <c r="F51" s="68">
        <f ca="1">SUMIF('NVED - 2019 - VKT 74 TLA-Region'!$B:$B,'Model - Absolute - 66 areas'!$D51,'NVED - 2019 - VKT 74 TLA-Region'!$J:$J)</f>
        <v>369.3609325995933</v>
      </c>
      <c r="G51" s="81">
        <f ca="1">OFFSET('Stats NZ - TLA Population'!$A$1,MATCH(G$10&amp;"_"&amp;$D51,'Stats NZ - TLA Population'!$D:$D,0)-1,G$2-1)</f>
        <v>31310.130824296371</v>
      </c>
      <c r="H51" s="69">
        <f ca="1">OFFSET('Stats NZ - TLA Population'!$A$1,MATCH(H$10&amp;"_"&amp;$D51,'Stats NZ - TLA Population'!$D:$D,0)-1,H$2-1)</f>
        <v>31467.057423290407</v>
      </c>
      <c r="I51" s="72">
        <f ca="1">OFFSET('Stats NZ - TLA Population'!$A$1,MATCH(I$10&amp;"_"&amp;$D51,'Stats NZ - TLA Population'!$D:$D,0)-1,I$2-1)</f>
        <v>31620.914683054827</v>
      </c>
      <c r="J51" s="70">
        <f t="shared" ca="1" si="20"/>
        <v>11738.019466866643</v>
      </c>
      <c r="K51" s="81">
        <f ca="1">OFFSET('Stats NZ - TLA Population'!$A$1,MATCH(K$10&amp;"_"&amp;$D51,'Stats NZ - TLA Population'!$D:$D,0)-1,K$2-1)</f>
        <v>31481.191144333774</v>
      </c>
      <c r="L51" s="69">
        <f ca="1">OFFSET('Stats NZ - TLA Population'!$A$1,MATCH(L$10&amp;"_"&amp;$D51,'Stats NZ - TLA Population'!$D:$D,0)-1,L$2-1)</f>
        <v>31797.549867715348</v>
      </c>
      <c r="M51" s="72">
        <f ca="1">OFFSET('Stats NZ - TLA Population'!$A$1,MATCH(M$10&amp;"_"&amp;$D51,'Stats NZ - TLA Population'!$D:$D,0)-1,M$2-1)</f>
        <v>32109.256435229039</v>
      </c>
      <c r="N51" s="71">
        <f t="shared" ca="1" si="21"/>
        <v>356.67083732555682</v>
      </c>
      <c r="O51" s="81">
        <f ca="1">OFFSET('Stats NZ - TLA Population'!$A$1,MATCH(O$10&amp;"_"&amp;$D51,'Stats NZ - TLA Population'!$D:$D,0)-1,O$2-1)</f>
        <v>31653.186038335614</v>
      </c>
      <c r="P51" s="69">
        <f ca="1">OFFSET('Stats NZ - TLA Population'!$A$1,MATCH(P$10&amp;"_"&amp;$D51,'Stats NZ - TLA Population'!$D:$D,0)-1,P$2-1)</f>
        <v>32131.513410640309</v>
      </c>
      <c r="Q51" s="72">
        <f ca="1">OFFSET('Stats NZ - TLA Population'!$A$1,MATCH(Q$10&amp;"_"&amp;$D51,'Stats NZ - TLA Population'!$D:$D,0)-1,Q$2-1)</f>
        <v>32605.139957440806</v>
      </c>
      <c r="R51" s="172">
        <f t="shared" ca="1" si="22"/>
        <v>371.54571390633487</v>
      </c>
      <c r="S51" s="71">
        <f t="shared" ca="1" si="23"/>
        <v>364.28734067366184</v>
      </c>
      <c r="T51" s="70">
        <f t="shared" ca="1" si="5"/>
        <v>369.6570272178775</v>
      </c>
      <c r="U51" s="81">
        <f ca="1">OFFSET('Stats NZ - TLA Population'!$A$1,MATCH(U$10&amp;"_"&amp;$D51,'Stats NZ - TLA Population'!$D:$D,0)-1,U$2-1)</f>
        <v>31826.120612269722</v>
      </c>
      <c r="V51" s="69">
        <f ca="1">OFFSET('Stats NZ - TLA Population'!$A$1,MATCH(V$10&amp;"_"&amp;$D51,'Stats NZ - TLA Population'!$D:$D,0)-1,V$2-1)</f>
        <v>32468.984508344391</v>
      </c>
      <c r="W51" s="72">
        <f ca="1">OFFSET('Stats NZ - TLA Population'!$A$1,MATCH(W$10&amp;"_"&amp;$D51,'Stats NZ - TLA Population'!$D:$D,0)-1,W$2-1)</f>
        <v>33108.681722006986</v>
      </c>
      <c r="X51" s="81">
        <f t="shared" ca="1" si="24"/>
        <v>373.57562330166769</v>
      </c>
      <c r="Y51" s="71">
        <f t="shared" ca="1" si="25"/>
        <v>376.62668126127818</v>
      </c>
      <c r="Z51" s="70">
        <f t="shared" ca="1" si="6"/>
        <v>384.0469021964883</v>
      </c>
      <c r="AA51" s="81">
        <f ca="1">OFFSET('Stats NZ - TLA Population'!$A$1,MATCH(AA$10&amp;"_"&amp;$D51,'Stats NZ - TLA Population'!$D:$D,0)-1,AA$2-1)</f>
        <v>32000.000000000011</v>
      </c>
      <c r="AB51" s="69">
        <f ca="1">OFFSET('Stats NZ - TLA Population'!$A$1,MATCH(AB$10&amp;"_"&amp;$D51,'Stats NZ - TLA Population'!$D:$D,0)-1,AB$2-1)</f>
        <v>32809.999999999985</v>
      </c>
      <c r="AC51" s="72">
        <f ca="1">OFFSET('Stats NZ - TLA Population'!$A$1,MATCH(AC$10&amp;"_"&amp;$D51,'Stats NZ - TLA Population'!$D:$D,0)-1,AC$2-1)</f>
        <v>33619.999999999993</v>
      </c>
      <c r="AD51" s="81">
        <f t="shared" ca="1" si="26"/>
        <v>375.61662293973268</v>
      </c>
      <c r="AE51" s="71">
        <f t="shared" ca="1" si="27"/>
        <v>392.13283148484231</v>
      </c>
      <c r="AF51" s="70">
        <f t="shared" ca="1" si="7"/>
        <v>401.81364811095398</v>
      </c>
      <c r="AG51" s="81">
        <f ca="1">OFFSET('Stats NZ - TLA Population'!$A$1,MATCH(AG$10&amp;"_"&amp;$D51,'Stats NZ - TLA Population'!$D:$D,0)-1,AG$2-1)</f>
        <v>32011.991010111728</v>
      </c>
      <c r="AH51" s="69">
        <f ca="1">OFFSET('Stats NZ - TLA Population'!$A$1,MATCH(AH$10&amp;"_"&amp;$D51,'Stats NZ - TLA Population'!$D:$D,0)-1,AH$2-1)</f>
        <v>32972.384662757482</v>
      </c>
      <c r="AI51" s="72">
        <f ca="1">OFFSET('Stats NZ - TLA Population'!$A$1,MATCH(AI$10&amp;"_"&amp;$D51,'Stats NZ - TLA Population'!$D:$D,0)-1,AI$2-1)</f>
        <v>33943.70615939924</v>
      </c>
      <c r="AJ51" s="81">
        <f t="shared" ca="1" si="28"/>
        <v>375.75737364985144</v>
      </c>
      <c r="AK51" s="71">
        <f t="shared" ca="1" si="29"/>
        <v>396.13597328336363</v>
      </c>
      <c r="AL51" s="70">
        <f t="shared" ca="1" si="8"/>
        <v>407.80559895280578</v>
      </c>
      <c r="AM51" s="81">
        <f ca="1">OFFSET('Stats NZ - TLA Population'!$A$1,MATCH(AM$10&amp;"_"&amp;$D51,'Stats NZ - TLA Population'!$D:$D,0)-1,AM$2-1)</f>
        <v>32023.986513483564</v>
      </c>
      <c r="AN51" s="69">
        <f ca="1">OFFSET('Stats NZ - TLA Population'!$A$1,MATCH(AN$10&amp;"_"&amp;$D51,'Stats NZ - TLA Population'!$D:$D,0)-1,AN$2-1)</f>
        <v>33135.573006670063</v>
      </c>
      <c r="AO51" s="72">
        <f ca="1">OFFSET('Stats NZ - TLA Population'!$A$1,MATCH(AO$10&amp;"_"&amp;$D51,'Stats NZ - TLA Population'!$D:$D,0)-1,AO$2-1)</f>
        <v>34270.529084938673</v>
      </c>
      <c r="AP51" s="81">
        <f t="shared" ca="1" si="30"/>
        <v>375.8981771019449</v>
      </c>
      <c r="AQ51" s="71">
        <f t="shared" ca="1" si="31"/>
        <v>400.0946421147454</v>
      </c>
      <c r="AR51" s="70">
        <f t="shared" ca="1" si="9"/>
        <v>413.79864071043676</v>
      </c>
      <c r="AS51" s="81">
        <f ca="1">OFFSET('Stats NZ - TLA Population'!$A$1,MATCH(AS$10&amp;"_"&amp;$D51,'Stats NZ - TLA Population'!$D:$D,0)-1,AS$2-1)</f>
        <v>32035.986511799223</v>
      </c>
      <c r="AT51" s="69">
        <f ca="1">OFFSET('Stats NZ - TLA Population'!$A$1,MATCH(AT$10&amp;"_"&amp;$D51,'Stats NZ - TLA Population'!$D:$D,0)-1,AT$2-1)</f>
        <v>33299.569009351071</v>
      </c>
      <c r="AU51" s="72">
        <f ca="1">OFFSET('Stats NZ - TLA Population'!$A$1,MATCH(AU$10&amp;"_"&amp;$D51,'Stats NZ - TLA Population'!$D:$D,0)-1,AU$2-1)</f>
        <v>34600.498786029253</v>
      </c>
      <c r="AV51" s="81">
        <f t="shared" ca="1" si="32"/>
        <v>376.03903331577646</v>
      </c>
      <c r="AW51" s="71">
        <f t="shared" ca="1" si="33"/>
        <v>404.00888039945011</v>
      </c>
      <c r="AX51" s="70">
        <f t="shared" ca="1" si="10"/>
        <v>419.79248355679022</v>
      </c>
      <c r="AY51" s="81">
        <f ca="1">OFFSET('Stats NZ - TLA Population'!$A$1,MATCH(AY$10&amp;"_"&amp;$D51,'Stats NZ - TLA Population'!$D:$D,0)-1,AY$2-1)</f>
        <v>32047.991006743039</v>
      </c>
      <c r="AZ51" s="69">
        <f ca="1">OFFSET('Stats NZ - TLA Population'!$A$1,MATCH(AZ$10&amp;"_"&amp;$D51,'Stats NZ - TLA Population'!$D:$D,0)-1,AZ$2-1)</f>
        <v>33464.37666810002</v>
      </c>
      <c r="BA51" s="72">
        <f ca="1">OFFSET('Stats NZ - TLA Population'!$A$1,MATCH(BA$10&amp;"_"&amp;$D51,'Stats NZ - TLA Population'!$D:$D,0)-1,BA$2-1)</f>
        <v>34933.645561024015</v>
      </c>
      <c r="BB51" s="81">
        <f t="shared" ca="1" si="34"/>
        <v>376.17994231111686</v>
      </c>
      <c r="BC51" s="71">
        <f t="shared" ca="1" si="35"/>
        <v>407.87873351274578</v>
      </c>
      <c r="BD51" s="70">
        <f t="shared" ca="1" si="11"/>
        <v>425.78683744007162</v>
      </c>
      <c r="BE51" s="81">
        <f ca="1">OFFSET('Stats NZ - TLA Population'!$A$1,MATCH(BE$10&amp;"_"&amp;$D51,'Stats NZ - TLA Population'!$D:$D,0)-1,BE$2-1)</f>
        <v>32059.999999999989</v>
      </c>
      <c r="BF51" s="69">
        <f ca="1">OFFSET('Stats NZ - TLA Population'!$A$1,MATCH(BF$10&amp;"_"&amp;$D51,'Stats NZ - TLA Population'!$D:$D,0)-1,BF$2-1)</f>
        <v>33630.000000000015</v>
      </c>
      <c r="BG51" s="72">
        <f ca="1">OFFSET('Stats NZ - TLA Population'!$A$1,MATCH(BG$10&amp;"_"&amp;$D51,'Stats NZ - TLA Population'!$D:$D,0)-1,BG$2-1)</f>
        <v>35270.000000000022</v>
      </c>
      <c r="BH51" s="81">
        <f t="shared" ca="1" si="36"/>
        <v>376.32090410774447</v>
      </c>
      <c r="BI51" s="71">
        <f t="shared" ca="1" si="37"/>
        <v>411.70424976790559</v>
      </c>
      <c r="BJ51" s="70">
        <f t="shared" ca="1" si="12"/>
        <v>431.7814121116275</v>
      </c>
      <c r="BK51" s="81">
        <f ca="1">OFFSET('Stats NZ - TLA Population'!$A$1,MATCH(BK$10&amp;"_"&amp;$D51,'Stats NZ - TLA Population'!$D:$D,0)-1,BK$2-1)</f>
        <v>32023.918878163076</v>
      </c>
      <c r="BL51" s="69">
        <f ca="1">OFFSET('Stats NZ - TLA Population'!$A$1,MATCH(BL$10&amp;"_"&amp;$D51,'Stats NZ - TLA Population'!$D:$D,0)-1,BL$2-1)</f>
        <v>33741.261366963292</v>
      </c>
      <c r="BM51" s="72">
        <f ca="1">OFFSET('Stats NZ - TLA Population'!$A$1,MATCH(BM$10&amp;"_"&amp;$D51,'Stats NZ - TLA Population'!$D:$D,0)-1,BM$2-1)</f>
        <v>35561.153225389848</v>
      </c>
      <c r="BN51" s="81">
        <f t="shared" ca="1" si="38"/>
        <v>375.89738319723637</v>
      </c>
      <c r="BO51" s="71">
        <f t="shared" ca="1" si="39"/>
        <v>414.68301854513044</v>
      </c>
      <c r="BP51" s="70">
        <f t="shared" ca="1" si="13"/>
        <v>437.0496467831889</v>
      </c>
      <c r="BQ51" s="81">
        <f ca="1">OFFSET('Stats NZ - TLA Population'!$A$1,MATCH(BQ$10&amp;"_"&amp;$D51,'Stats NZ - TLA Population'!$D:$D,0)-1,BQ$2-1)</f>
        <v>31987.878362918575</v>
      </c>
      <c r="BR51" s="69">
        <f ca="1">OFFSET('Stats NZ - TLA Population'!$A$1,MATCH(BR$10&amp;"_"&amp;$D51,'Stats NZ - TLA Population'!$D:$D,0)-1,BR$2-1)</f>
        <v>33852.890830619377</v>
      </c>
      <c r="BS51" s="72">
        <f ca="1">OFFSET('Stats NZ - TLA Population'!$A$1,MATCH(BS$10&amp;"_"&amp;$D51,'Stats NZ - TLA Population'!$D:$D,0)-1,BS$2-1)</f>
        <v>35854.709915499137</v>
      </c>
      <c r="BT51" s="81">
        <f t="shared" ca="1" si="40"/>
        <v>375.4743389277005</v>
      </c>
      <c r="BU51" s="71">
        <f t="shared" ca="1" si="41"/>
        <v>417.6200923229062</v>
      </c>
      <c r="BV51" s="70">
        <f t="shared" ca="1" si="14"/>
        <v>442.31517302440693</v>
      </c>
      <c r="BW51" s="81">
        <f ca="1">OFFSET('Stats NZ - TLA Population'!$A$1,MATCH(BW$10&amp;"_"&amp;$D51,'Stats NZ - TLA Population'!$D:$D,0)-1,BW$2-1)</f>
        <v>31951.878408566823</v>
      </c>
      <c r="BX51" s="69">
        <f ca="1">OFFSET('Stats NZ - TLA Population'!$A$1,MATCH(BX$10&amp;"_"&amp;$D51,'Stats NZ - TLA Population'!$D:$D,0)-1,BX$2-1)</f>
        <v>33964.889608777979</v>
      </c>
      <c r="BY51" s="72">
        <f ca="1">OFFSET('Stats NZ - TLA Population'!$A$1,MATCH(BY$10&amp;"_"&amp;$D51,'Stats NZ - TLA Population'!$D:$D,0)-1,BY$2-1)</f>
        <v>36150.689910886569</v>
      </c>
      <c r="BZ51" s="81">
        <f t="shared" ca="1" si="42"/>
        <v>375.05177076271332</v>
      </c>
      <c r="CA51" s="71">
        <f t="shared" ca="1" si="43"/>
        <v>420.51558693186894</v>
      </c>
      <c r="CB51" s="70">
        <f t="shared" ca="1" si="15"/>
        <v>447.57774163174759</v>
      </c>
      <c r="CC51" s="81">
        <f ca="1">OFFSET('Stats NZ - TLA Population'!$A$1,MATCH(CC$10&amp;"_"&amp;$D51,'Stats NZ - TLA Population'!$D:$D,0)-1,CC$2-1)</f>
        <v>31915.918969459588</v>
      </c>
      <c r="CD51" s="69">
        <f ca="1">OFFSET('Stats NZ - TLA Population'!$A$1,MATCH(CD$10&amp;"_"&amp;$D51,'Stats NZ - TLA Population'!$D:$D,0)-1,CD$2-1)</f>
        <v>34077.258923277834</v>
      </c>
      <c r="CE51" s="72">
        <f ca="1">OFFSET('Stats NZ - TLA Population'!$A$1,MATCH(CE$10&amp;"_"&amp;$D51,'Stats NZ - TLA Population'!$D:$D,0)-1,CE$2-1)</f>
        <v>36449.1132158943</v>
      </c>
      <c r="CF51" s="81">
        <f t="shared" ca="1" si="44"/>
        <v>374.62967816645505</v>
      </c>
      <c r="CG51" s="71">
        <f t="shared" ca="1" si="45"/>
        <v>423.36962057522078</v>
      </c>
      <c r="CH51" s="70">
        <f t="shared" ca="1" si="16"/>
        <v>452.83710369014949</v>
      </c>
      <c r="CI51" s="81">
        <f ca="1">OFFSET('Stats NZ - TLA Population'!$A$1,MATCH(CI$10&amp;"_"&amp;$D51,'Stats NZ - TLA Population'!$D:$D,0)-1,CI$2-1)</f>
        <v>31879.999999999996</v>
      </c>
      <c r="CJ51" s="69">
        <f ca="1">OFFSET('Stats NZ - TLA Population'!$A$1,MATCH(CJ$10&amp;"_"&amp;$D51,'Stats NZ - TLA Population'!$D:$D,0)-1,CJ$2-1)</f>
        <v>34189.999999999985</v>
      </c>
      <c r="CK51" s="72">
        <f ca="1">OFFSET('Stats NZ - TLA Population'!$A$1,MATCH(CK$10&amp;"_"&amp;$D51,'Stats NZ - TLA Population'!$D:$D,0)-1,CK$2-1)</f>
        <v>36749.999999999978</v>
      </c>
      <c r="CL51" s="81">
        <f t="shared" ca="1" si="46"/>
        <v>374.20806060370853</v>
      </c>
      <c r="CM51" s="71">
        <f t="shared" ca="1" si="47"/>
        <v>426.18231380627026</v>
      </c>
      <c r="CN51" s="70">
        <f t="shared" ca="1" si="17"/>
        <v>458.09301059901816</v>
      </c>
      <c r="CO51" s="81">
        <f ca="1">OFFSET('Stats NZ - TLA Population'!$A$1,MATCH(CO$10&amp;"_"&amp;$D51,'Stats NZ - TLA Population'!$D:$D,0)-1,CO$2-1)</f>
        <v>31789.487497729522</v>
      </c>
      <c r="CP51" s="69">
        <f ca="1">OFFSET('Stats NZ - TLA Population'!$A$1,MATCH(CP$10&amp;"_"&amp;$D51,'Stats NZ - TLA Population'!$D:$D,0)-1,CP$2-1)</f>
        <v>34259.715114508159</v>
      </c>
      <c r="CQ51" s="72">
        <f ca="1">OFFSET('Stats NZ - TLA Population'!$A$1,MATCH(CQ$10&amp;"_"&amp;$D51,'Stats NZ - TLA Population'!$D:$D,0)-1,CQ$2-1)</f>
        <v>37012.230886199897</v>
      </c>
      <c r="CR51" s="81">
        <f t="shared" ca="1" si="48"/>
        <v>373.14562309006294</v>
      </c>
      <c r="CS51" s="71">
        <f t="shared" ca="1" si="49"/>
        <v>428.31216534641186</v>
      </c>
      <c r="CT51" s="70">
        <f t="shared" ca="1" si="18"/>
        <v>462.72389312590497</v>
      </c>
      <c r="CU51" s="81">
        <f ca="1">OFFSET('Stats NZ - TLA Population'!$A$1,MATCH(CU$10&amp;"_"&amp;$D51,'Stats NZ - TLA Population'!$D:$D,0)-1,CU$2-1)</f>
        <v>31699.231975166294</v>
      </c>
      <c r="CV51" s="69">
        <f ca="1">OFFSET('Stats NZ - TLA Population'!$A$1,MATCH(CV$10&amp;"_"&amp;$D51,'Stats NZ - TLA Population'!$D:$D,0)-1,CV$2-1)</f>
        <v>34329.572381610378</v>
      </c>
      <c r="CW51" s="72">
        <f ca="1">OFFSET('Stats NZ - TLA Population'!$A$1,MATCH(CW$10&amp;"_"&amp;$D51,'Stats NZ - TLA Population'!$D:$D,0)-1,CW$2-1)</f>
        <v>37276.332929887612</v>
      </c>
      <c r="CX51" s="81">
        <f t="shared" ca="1" si="50"/>
        <v>372.08620200922354</v>
      </c>
      <c r="CY51" s="71">
        <f t="shared" ca="1" si="51"/>
        <v>430.40561381969565</v>
      </c>
      <c r="CZ51" s="70">
        <f t="shared" ca="1" si="19"/>
        <v>467.35050402870763</v>
      </c>
    </row>
    <row r="52" spans="2:104" x14ac:dyDescent="0.25">
      <c r="B52" s="93"/>
      <c r="C52" s="66" t="s">
        <v>83</v>
      </c>
      <c r="D52" s="66" t="s">
        <v>89</v>
      </c>
      <c r="E52" s="67" t="s">
        <v>6</v>
      </c>
      <c r="F52" s="68">
        <f ca="1">SUMIF('NVED - 2019 - VKT 74 TLA-Region'!$B:$B,'Model - Absolute - 66 areas'!$D52,'NVED - 2019 - VKT 74 TLA-Region'!$J:$J)</f>
        <v>199.66358454676936</v>
      </c>
      <c r="G52" s="81">
        <f ca="1">OFFSET('Stats NZ - TLA Population'!$A$1,MATCH(G$10&amp;"_"&amp;$D52,'Stats NZ - TLA Population'!$D:$D,0)-1,G$2-1)</f>
        <v>12745.997487831313</v>
      </c>
      <c r="H52" s="69">
        <f ca="1">OFFSET('Stats NZ - TLA Population'!$A$1,MATCH(H$10&amp;"_"&amp;$D52,'Stats NZ - TLA Population'!$D:$D,0)-1,H$2-1)</f>
        <v>12809.44313743197</v>
      </c>
      <c r="I52" s="72">
        <f ca="1">OFFSET('Stats NZ - TLA Population'!$A$1,MATCH(I$10&amp;"_"&amp;$D52,'Stats NZ - TLA Population'!$D:$D,0)-1,I$2-1)</f>
        <v>12869.730109885031</v>
      </c>
      <c r="J52" s="70">
        <f t="shared" ca="1" si="20"/>
        <v>15587.218148719445</v>
      </c>
      <c r="K52" s="81">
        <f ca="1">OFFSET('Stats NZ - TLA Population'!$A$1,MATCH(K$10&amp;"_"&amp;$D52,'Stats NZ - TLA Population'!$D:$D,0)-1,K$2-1)</f>
        <v>12741.996232141344</v>
      </c>
      <c r="L52" s="69">
        <f ca="1">OFFSET('Stats NZ - TLA Population'!$A$1,MATCH(L$10&amp;"_"&amp;$D52,'Stats NZ - TLA Population'!$D:$D,0)-1,L$2-1)</f>
        <v>12869.1634110669</v>
      </c>
      <c r="M52" s="72">
        <f ca="1">OFFSET('Stats NZ - TLA Population'!$A$1,MATCH(M$10&amp;"_"&amp;$D52,'Stats NZ - TLA Population'!$D:$D,0)-1,M$2-1)</f>
        <v>12990.584556963246</v>
      </c>
      <c r="N52" s="71">
        <f t="shared" ca="1" si="21"/>
        <v>191.68937787572949</v>
      </c>
      <c r="O52" s="81">
        <f ca="1">OFFSET('Stats NZ - TLA Population'!$A$1,MATCH(O$10&amp;"_"&amp;$D52,'Stats NZ - TLA Population'!$D:$D,0)-1,O$2-1)</f>
        <v>12737.996232535657</v>
      </c>
      <c r="P52" s="69">
        <f ca="1">OFFSET('Stats NZ - TLA Population'!$A$1,MATCH(P$10&amp;"_"&amp;$D52,'Stats NZ - TLA Population'!$D:$D,0)-1,P$2-1)</f>
        <v>12929.162112971097</v>
      </c>
      <c r="Q52" s="72">
        <f ca="1">OFFSET('Stats NZ - TLA Population'!$A$1,MATCH(Q$10&amp;"_"&amp;$D52,'Stats NZ - TLA Population'!$D:$D,0)-1,Q$2-1)</f>
        <v>13112.573899431954</v>
      </c>
      <c r="R52" s="172">
        <f t="shared" ca="1" si="22"/>
        <v>198.5499260540997</v>
      </c>
      <c r="S52" s="71">
        <f t="shared" ca="1" si="23"/>
        <v>194.65119168268433</v>
      </c>
      <c r="T52" s="70">
        <f t="shared" ca="1" si="5"/>
        <v>197.41249380662003</v>
      </c>
      <c r="U52" s="81">
        <f ca="1">OFFSET('Stats NZ - TLA Population'!$A$1,MATCH(U$10&amp;"_"&amp;$D52,'Stats NZ - TLA Population'!$D:$D,0)-1,U$2-1)</f>
        <v>12733.997488619938</v>
      </c>
      <c r="V52" s="69">
        <f ca="1">OFFSET('Stats NZ - TLA Population'!$A$1,MATCH(V$10&amp;"_"&amp;$D52,'Stats NZ - TLA Population'!$D:$D,0)-1,V$2-1)</f>
        <v>12989.440541234748</v>
      </c>
      <c r="W52" s="72">
        <f ca="1">OFFSET('Stats NZ - TLA Population'!$A$1,MATCH(W$10&amp;"_"&amp;$D52,'Stats NZ - TLA Population'!$D:$D,0)-1,W$2-1)</f>
        <v>13235.708794636234</v>
      </c>
      <c r="X52" s="81">
        <f t="shared" ca="1" si="24"/>
        <v>198.48759676036454</v>
      </c>
      <c r="Y52" s="71">
        <f t="shared" ca="1" si="25"/>
        <v>200.08135129443011</v>
      </c>
      <c r="Z52" s="70">
        <f t="shared" ca="1" si="6"/>
        <v>203.87471597130511</v>
      </c>
      <c r="AA52" s="81">
        <f ca="1">OFFSET('Stats NZ - TLA Population'!$A$1,MATCH(AA$10&amp;"_"&amp;$D52,'Stats NZ - TLA Population'!$D:$D,0)-1,AA$2-1)</f>
        <v>12729.999999999998</v>
      </c>
      <c r="AB52" s="69">
        <f ca="1">OFFSET('Stats NZ - TLA Population'!$A$1,MATCH(AB$10&amp;"_"&amp;$D52,'Stats NZ - TLA Population'!$D:$D,0)-1,AB$2-1)</f>
        <v>13050.000000000005</v>
      </c>
      <c r="AC52" s="72">
        <f ca="1">OFFSET('Stats NZ - TLA Population'!$A$1,MATCH(AC$10&amp;"_"&amp;$D52,'Stats NZ - TLA Population'!$D:$D,0)-1,AC$2-1)</f>
        <v>13360.000000000004</v>
      </c>
      <c r="AD52" s="81">
        <f t="shared" ca="1" si="26"/>
        <v>198.42528703319852</v>
      </c>
      <c r="AE52" s="71">
        <f t="shared" ca="1" si="27"/>
        <v>207.11486720623009</v>
      </c>
      <c r="AF52" s="70">
        <f t="shared" ca="1" si="7"/>
        <v>212.03483723181864</v>
      </c>
      <c r="AG52" s="81">
        <f ca="1">OFFSET('Stats NZ - TLA Population'!$A$1,MATCH(AG$10&amp;"_"&amp;$D52,'Stats NZ - TLA Population'!$D:$D,0)-1,AG$2-1)</f>
        <v>12663.304790797542</v>
      </c>
      <c r="AH52" s="69">
        <f ca="1">OFFSET('Stats NZ - TLA Population'!$A$1,MATCH(AH$10&amp;"_"&amp;$D52,'Stats NZ - TLA Population'!$D:$D,0)-1,AH$2-1)</f>
        <v>13043.994475136366</v>
      </c>
      <c r="AI52" s="72">
        <f ca="1">OFFSET('Stats NZ - TLA Population'!$A$1,MATCH(AI$10&amp;"_"&amp;$D52,'Stats NZ - TLA Population'!$D:$D,0)-1,AI$2-1)</f>
        <v>13429.277789830514</v>
      </c>
      <c r="AJ52" s="81">
        <f t="shared" ca="1" si="28"/>
        <v>197.38569425788535</v>
      </c>
      <c r="AK52" s="71">
        <f t="shared" ca="1" si="29"/>
        <v>208.1029895482956</v>
      </c>
      <c r="AL52" s="70">
        <f t="shared" ca="1" si="8"/>
        <v>214.24977301740543</v>
      </c>
      <c r="AM52" s="81">
        <f ca="1">OFFSET('Stats NZ - TLA Population'!$A$1,MATCH(AM$10&amp;"_"&amp;$D52,'Stats NZ - TLA Population'!$D:$D,0)-1,AM$2-1)</f>
        <v>12596.959012147365</v>
      </c>
      <c r="AN52" s="69">
        <f ca="1">OFFSET('Stats NZ - TLA Population'!$A$1,MATCH(AN$10&amp;"_"&amp;$D52,'Stats NZ - TLA Population'!$D:$D,0)-1,AN$2-1)</f>
        <v>13037.991713976093</v>
      </c>
      <c r="AO52" s="72">
        <f ca="1">OFFSET('Stats NZ - TLA Population'!$A$1,MATCH(AO$10&amp;"_"&amp;$D52,'Stats NZ - TLA Population'!$D:$D,0)-1,AO$2-1)</f>
        <v>13498.914817098437</v>
      </c>
      <c r="AP52" s="81">
        <f t="shared" ca="1" si="30"/>
        <v>196.35154813281838</v>
      </c>
      <c r="AQ52" s="71">
        <f t="shared" ca="1" si="31"/>
        <v>209.05123579759967</v>
      </c>
      <c r="AR52" s="70">
        <f t="shared" ca="1" si="9"/>
        <v>216.44167954301957</v>
      </c>
      <c r="AS52" s="81">
        <f ca="1">OFFSET('Stats NZ - TLA Population'!$A$1,MATCH(AS$10&amp;"_"&amp;$D52,'Stats NZ - TLA Population'!$D:$D,0)-1,AS$2-1)</f>
        <v>12530.960833307618</v>
      </c>
      <c r="AT52" s="69">
        <f ca="1">OFFSET('Stats NZ - TLA Population'!$A$1,MATCH(AT$10&amp;"_"&amp;$D52,'Stats NZ - TLA Population'!$D:$D,0)-1,AT$2-1)</f>
        <v>13031.991715247346</v>
      </c>
      <c r="AU52" s="72">
        <f ca="1">OFFSET('Stats NZ - TLA Population'!$A$1,MATCH(AU$10&amp;"_"&amp;$D52,'Stats NZ - TLA Population'!$D:$D,0)-1,AU$2-1)</f>
        <v>13568.912944616322</v>
      </c>
      <c r="AV52" s="81">
        <f t="shared" ca="1" si="32"/>
        <v>195.32282012182503</v>
      </c>
      <c r="AW52" s="71">
        <f t="shared" ca="1" si="33"/>
        <v>209.96015374086258</v>
      </c>
      <c r="AX52" s="70">
        <f t="shared" ca="1" si="10"/>
        <v>218.61056315856865</v>
      </c>
      <c r="AY52" s="81">
        <f ca="1">OFFSET('Stats NZ - TLA Population'!$A$1,MATCH(AY$10&amp;"_"&amp;$D52,'Stats NZ - TLA Population'!$D:$D,0)-1,AY$2-1)</f>
        <v>12465.308433128101</v>
      </c>
      <c r="AZ52" s="69">
        <f ca="1">OFFSET('Stats NZ - TLA Population'!$A$1,MATCH(AZ$10&amp;"_"&amp;$D52,'Stats NZ - TLA Population'!$D:$D,0)-1,AZ$2-1)</f>
        <v>13025.994477678872</v>
      </c>
      <c r="BA52" s="72">
        <f ca="1">OFFSET('Stats NZ - TLA Population'!$A$1,MATCH(BA$10&amp;"_"&amp;$D52,'Stats NZ - TLA Population'!$D:$D,0)-1,BA$2-1)</f>
        <v>13639.274044856269</v>
      </c>
      <c r="BB52" s="81">
        <f t="shared" ca="1" si="34"/>
        <v>194.29948183823987</v>
      </c>
      <c r="BC52" s="71">
        <f t="shared" ca="1" si="35"/>
        <v>210.83028703964538</v>
      </c>
      <c r="BD52" s="70">
        <f t="shared" ca="1" si="11"/>
        <v>220.75643182691076</v>
      </c>
      <c r="BE52" s="81">
        <f ca="1">OFFSET('Stats NZ - TLA Population'!$A$1,MATCH(BE$10&amp;"_"&amp;$D52,'Stats NZ - TLA Population'!$D:$D,0)-1,BE$2-1)</f>
        <v>12400.000000000005</v>
      </c>
      <c r="BF52" s="69">
        <f ca="1">OFFSET('Stats NZ - TLA Population'!$A$1,MATCH(BF$10&amp;"_"&amp;$D52,'Stats NZ - TLA Population'!$D:$D,0)-1,BF$2-1)</f>
        <v>13020</v>
      </c>
      <c r="BG52" s="72">
        <f ca="1">OFFSET('Stats NZ - TLA Population'!$A$1,MATCH(BG$10&amp;"_"&amp;$D52,'Stats NZ - TLA Population'!$D:$D,0)-1,BG$2-1)</f>
        <v>13710.000000000005</v>
      </c>
      <c r="BH52" s="81">
        <f t="shared" ca="1" si="36"/>
        <v>193.28150504412122</v>
      </c>
      <c r="BI52" s="71">
        <f t="shared" ca="1" si="37"/>
        <v>211.66217523112749</v>
      </c>
      <c r="BJ52" s="70">
        <f t="shared" ca="1" si="12"/>
        <v>222.87929511664817</v>
      </c>
      <c r="BK52" s="81">
        <f ca="1">OFFSET('Stats NZ - TLA Population'!$A$1,MATCH(BK$10&amp;"_"&amp;$D52,'Stats NZ - TLA Population'!$D:$D,0)-1,BK$2-1)</f>
        <v>12300.413193261547</v>
      </c>
      <c r="BL52" s="69">
        <f ca="1">OFFSET('Stats NZ - TLA Population'!$A$1,MATCH(BL$10&amp;"_"&amp;$D52,'Stats NZ - TLA Population'!$D:$D,0)-1,BL$2-1)</f>
        <v>12993.895533288642</v>
      </c>
      <c r="BM52" s="72">
        <f ca="1">OFFSET('Stats NZ - TLA Population'!$A$1,MATCH(BM$10&amp;"_"&amp;$D52,'Stats NZ - TLA Population'!$D:$D,0)-1,BM$2-1)</f>
        <v>13753.720267391816</v>
      </c>
      <c r="BN52" s="81">
        <f t="shared" ca="1" si="38"/>
        <v>191.72922376275449</v>
      </c>
      <c r="BO52" s="71">
        <f t="shared" ca="1" si="39"/>
        <v>212.06456018940307</v>
      </c>
      <c r="BP52" s="70">
        <f t="shared" ca="1" si="13"/>
        <v>224.46514457503409</v>
      </c>
      <c r="BQ52" s="81">
        <f ca="1">OFFSET('Stats NZ - TLA Population'!$A$1,MATCH(BQ$10&amp;"_"&amp;$D52,'Stats NZ - TLA Population'!$D:$D,0)-1,BQ$2-1)</f>
        <v>12201.626187496997</v>
      </c>
      <c r="BR52" s="69">
        <f ca="1">OFFSET('Stats NZ - TLA Population'!$A$1,MATCH(BR$10&amp;"_"&amp;$D52,'Stats NZ - TLA Population'!$D:$D,0)-1,BR$2-1)</f>
        <v>12967.843404763325</v>
      </c>
      <c r="BS52" s="72">
        <f ca="1">OFFSET('Stats NZ - TLA Population'!$A$1,MATCH(BS$10&amp;"_"&amp;$D52,'Stats NZ - TLA Population'!$D:$D,0)-1,BS$2-1)</f>
        <v>13797.57995577421</v>
      </c>
      <c r="BT52" s="81">
        <f t="shared" ca="1" si="40"/>
        <v>190.18940915364365</v>
      </c>
      <c r="BU52" s="71">
        <f t="shared" ca="1" si="41"/>
        <v>212.4355375268899</v>
      </c>
      <c r="BV52" s="70">
        <f t="shared" ca="1" si="14"/>
        <v>226.02804668342083</v>
      </c>
      <c r="BW52" s="81">
        <f ca="1">OFFSET('Stats NZ - TLA Population'!$A$1,MATCH(BW$10&amp;"_"&amp;$D52,'Stats NZ - TLA Population'!$D:$D,0)-1,BW$2-1)</f>
        <v>12103.632559349488</v>
      </c>
      <c r="BX52" s="69">
        <f ca="1">OFFSET('Stats NZ - TLA Population'!$A$1,MATCH(BX$10&amp;"_"&amp;$D52,'Stats NZ - TLA Population'!$D:$D,0)-1,BX$2-1)</f>
        <v>12941.843509488535</v>
      </c>
      <c r="BY52" s="72">
        <f ca="1">OFFSET('Stats NZ - TLA Population'!$A$1,MATCH(BY$10&amp;"_"&amp;$D52,'Stats NZ - TLA Population'!$D:$D,0)-1,BY$2-1)</f>
        <v>13841.579509751336</v>
      </c>
      <c r="BZ52" s="81">
        <f t="shared" ca="1" si="42"/>
        <v>188.66196109452392</v>
      </c>
      <c r="CA52" s="71">
        <f t="shared" ca="1" si="43"/>
        <v>212.77559954754889</v>
      </c>
      <c r="CB52" s="70">
        <f t="shared" ca="1" si="15"/>
        <v>227.56807225439874</v>
      </c>
      <c r="CC52" s="81">
        <f ca="1">OFFSET('Stats NZ - TLA Population'!$A$1,MATCH(CC$10&amp;"_"&amp;$D52,'Stats NZ - TLA Population'!$D:$D,0)-1,CC$2-1)</f>
        <v>12006.425937049395</v>
      </c>
      <c r="CD52" s="69">
        <f ca="1">OFFSET('Stats NZ - TLA Population'!$A$1,MATCH(CD$10&amp;"_"&amp;$D52,'Stats NZ - TLA Population'!$D:$D,0)-1,CD$2-1)</f>
        <v>12915.895742739145</v>
      </c>
      <c r="CE52" s="72">
        <f ca="1">OFFSET('Stats NZ - TLA Population'!$A$1,MATCH(CE$10&amp;"_"&amp;$D52,'Stats NZ - TLA Population'!$D:$D,0)-1,CE$2-1)</f>
        <v>13885.719375345167</v>
      </c>
      <c r="CF52" s="81">
        <f t="shared" ca="1" si="44"/>
        <v>187.14678026723217</v>
      </c>
      <c r="CG52" s="71">
        <f t="shared" ca="1" si="45"/>
        <v>213.0852342004093</v>
      </c>
      <c r="CH52" s="70">
        <f t="shared" ca="1" si="16"/>
        <v>229.08529335256839</v>
      </c>
      <c r="CI52" s="81">
        <f ca="1">OFFSET('Stats NZ - TLA Population'!$A$1,MATCH(CI$10&amp;"_"&amp;$D52,'Stats NZ - TLA Population'!$D:$D,0)-1,CI$2-1)</f>
        <v>11910.000000000002</v>
      </c>
      <c r="CJ52" s="69">
        <f ca="1">OFFSET('Stats NZ - TLA Population'!$A$1,MATCH(CJ$10&amp;"_"&amp;$D52,'Stats NZ - TLA Population'!$D:$D,0)-1,CJ$2-1)</f>
        <v>12889.999999999998</v>
      </c>
      <c r="CK52" s="72">
        <f ca="1">OFFSET('Stats NZ - TLA Population'!$A$1,MATCH(CK$10&amp;"_"&amp;$D52,'Stats NZ - TLA Population'!$D:$D,0)-1,CK$2-1)</f>
        <v>13930.000000000004</v>
      </c>
      <c r="CL52" s="81">
        <f t="shared" ca="1" si="46"/>
        <v>185.64376815124859</v>
      </c>
      <c r="CM52" s="71">
        <f t="shared" ca="1" si="47"/>
        <v>213.36492508975329</v>
      </c>
      <c r="CN52" s="70">
        <f t="shared" ca="1" si="17"/>
        <v>230.57978328163418</v>
      </c>
      <c r="CO52" s="81">
        <f ca="1">OFFSET('Stats NZ - TLA Population'!$A$1,MATCH(CO$10&amp;"_"&amp;$D52,'Stats NZ - TLA Population'!$D:$D,0)-1,CO$2-1)</f>
        <v>11783.334260111496</v>
      </c>
      <c r="CP52" s="69">
        <f ca="1">OFFSET('Stats NZ - TLA Population'!$A$1,MATCH(CP$10&amp;"_"&amp;$D52,'Stats NZ - TLA Population'!$D:$D,0)-1,CP$2-1)</f>
        <v>12835.541785260537</v>
      </c>
      <c r="CQ52" s="72">
        <f ca="1">OFFSET('Stats NZ - TLA Population'!$A$1,MATCH(CQ$10&amp;"_"&amp;$D52,'Stats NZ - TLA Population'!$D:$D,0)-1,CQ$2-1)</f>
        <v>13953.917725676311</v>
      </c>
      <c r="CR52" s="81">
        <f t="shared" ca="1" si="48"/>
        <v>183.66940163163753</v>
      </c>
      <c r="CS52" s="71">
        <f t="shared" ca="1" si="49"/>
        <v>213.09077825668888</v>
      </c>
      <c r="CT52" s="70">
        <f t="shared" ca="1" si="18"/>
        <v>231.65762985623874</v>
      </c>
      <c r="CU52" s="81">
        <f ca="1">OFFSET('Stats NZ - TLA Population'!$A$1,MATCH(CU$10&amp;"_"&amp;$D52,'Stats NZ - TLA Population'!$D:$D,0)-1,CU$2-1)</f>
        <v>11658.01564110137</v>
      </c>
      <c r="CV52" s="69">
        <f ca="1">OFFSET('Stats NZ - TLA Population'!$A$1,MATCH(CV$10&amp;"_"&amp;$D52,'Stats NZ - TLA Population'!$D:$D,0)-1,CV$2-1)</f>
        <v>12781.313647879695</v>
      </c>
      <c r="CW52" s="72">
        <f ca="1">OFFSET('Stats NZ - TLA Population'!$A$1,MATCH(CW$10&amp;"_"&amp;$D52,'Stats NZ - TLA Population'!$D:$D,0)-1,CW$2-1)</f>
        <v>13977.876517942825</v>
      </c>
      <c r="CX52" s="81">
        <f t="shared" ca="1" si="50"/>
        <v>181.71603297903044</v>
      </c>
      <c r="CY52" s="71">
        <f t="shared" ca="1" si="51"/>
        <v>212.79372348745642</v>
      </c>
      <c r="CZ52" s="70">
        <f t="shared" ca="1" si="19"/>
        <v>232.71507707616291</v>
      </c>
    </row>
    <row r="53" spans="2:104" x14ac:dyDescent="0.25">
      <c r="B53" s="93"/>
      <c r="C53" s="66" t="s">
        <v>83</v>
      </c>
      <c r="D53" s="66" t="s">
        <v>92</v>
      </c>
      <c r="E53" s="67" t="s">
        <v>6</v>
      </c>
      <c r="F53" s="68">
        <f ca="1">SUMIF('NVED - 2019 - VKT 74 TLA-Region'!$B:$B,'Model - Absolute - 66 areas'!$D53,'NVED - 2019 - VKT 74 TLA-Region'!$J:$J)</f>
        <v>255.57538838211946</v>
      </c>
      <c r="G53" s="81">
        <f ca="1">OFFSET('Stats NZ - TLA Population'!$A$1,MATCH(G$10&amp;"_"&amp;$D53,'Stats NZ - TLA Population'!$D:$D,0)-1,G$2-1)</f>
        <v>18493.79162455085</v>
      </c>
      <c r="H53" s="69">
        <f ca="1">OFFSET('Stats NZ - TLA Population'!$A$1,MATCH(H$10&amp;"_"&amp;$D53,'Stats NZ - TLA Population'!$D:$D,0)-1,H$2-1)</f>
        <v>18572.366060587985</v>
      </c>
      <c r="I53" s="72">
        <f ca="1">OFFSET('Stats NZ - TLA Population'!$A$1,MATCH(I$10&amp;"_"&amp;$D53,'Stats NZ - TLA Population'!$D:$D,0)-1,I$2-1)</f>
        <v>18663.023730227938</v>
      </c>
      <c r="J53" s="70">
        <f t="shared" ca="1" si="20"/>
        <v>13761.057021402912</v>
      </c>
      <c r="K53" s="81">
        <f ca="1">OFFSET('Stats NZ - TLA Population'!$A$1,MATCH(K$10&amp;"_"&amp;$D53,'Stats NZ - TLA Population'!$D:$D,0)-1,K$2-1)</f>
        <v>18537.687189826949</v>
      </c>
      <c r="L53" s="69">
        <f ca="1">OFFSET('Stats NZ - TLA Population'!$A$1,MATCH(L$10&amp;"_"&amp;$D53,'Stats NZ - TLA Population'!$D:$D,0)-1,L$2-1)</f>
        <v>18695.543690432551</v>
      </c>
      <c r="M53" s="72">
        <f ca="1">OFFSET('Stats NZ - TLA Population'!$A$1,MATCH(M$10&amp;"_"&amp;$D53,'Stats NZ - TLA Population'!$D:$D,0)-1,M$2-1)</f>
        <v>18878.507032794099</v>
      </c>
      <c r="N53" s="71">
        <f t="shared" ca="1" si="21"/>
        <v>245.84932076395663</v>
      </c>
      <c r="O53" s="81">
        <f ca="1">OFFSET('Stats NZ - TLA Population'!$A$1,MATCH(O$10&amp;"_"&amp;$D53,'Stats NZ - TLA Population'!$D:$D,0)-1,O$2-1)</f>
        <v>18581.686942534699</v>
      </c>
      <c r="P53" s="69">
        <f ca="1">OFFSET('Stats NZ - TLA Population'!$A$1,MATCH(P$10&amp;"_"&amp;$D53,'Stats NZ - TLA Population'!$D:$D,0)-1,P$2-1)</f>
        <v>18819.538272109992</v>
      </c>
      <c r="Q53" s="72">
        <f ca="1">OFFSET('Stats NZ - TLA Population'!$A$1,MATCH(Q$10&amp;"_"&amp;$D53,'Stats NZ - TLA Population'!$D:$D,0)-1,Q$2-1)</f>
        <v>19096.478305924731</v>
      </c>
      <c r="R53" s="172">
        <f t="shared" ca="1" si="22"/>
        <v>255.70365357007793</v>
      </c>
      <c r="S53" s="71">
        <f t="shared" ca="1" si="23"/>
        <v>250.13751491253623</v>
      </c>
      <c r="T53" s="70">
        <f t="shared" ca="1" si="5"/>
        <v>253.81842837792519</v>
      </c>
      <c r="U53" s="81">
        <f ca="1">OFFSET('Stats NZ - TLA Population'!$A$1,MATCH(U$10&amp;"_"&amp;$D53,'Stats NZ - TLA Population'!$D:$D,0)-1,U$2-1)</f>
        <v>18625.791129966081</v>
      </c>
      <c r="V53" s="69">
        <f ca="1">OFFSET('Stats NZ - TLA Population'!$A$1,MATCH(V$10&amp;"_"&amp;$D53,'Stats NZ - TLA Population'!$D:$D,0)-1,V$2-1)</f>
        <v>18944.35522389552</v>
      </c>
      <c r="W53" s="72">
        <f ca="1">OFFSET('Stats NZ - TLA Population'!$A$1,MATCH(W$10&amp;"_"&amp;$D53,'Stats NZ - TLA Population'!$D:$D,0)-1,W$2-1)</f>
        <v>19316.966275732044</v>
      </c>
      <c r="X53" s="81">
        <f t="shared" ca="1" si="24"/>
        <v>256.3105738082038</v>
      </c>
      <c r="Y53" s="71">
        <f t="shared" ca="1" si="25"/>
        <v>257.61976216715209</v>
      </c>
      <c r="Z53" s="70">
        <f t="shared" ca="1" si="6"/>
        <v>262.68681086954854</v>
      </c>
      <c r="AA53" s="81">
        <f ca="1">OFFSET('Stats NZ - TLA Population'!$A$1,MATCH(AA$10&amp;"_"&amp;$D53,'Stats NZ - TLA Population'!$D:$D,0)-1,AA$2-1)</f>
        <v>18670.000000000011</v>
      </c>
      <c r="AB53" s="69">
        <f ca="1">OFFSET('Stats NZ - TLA Population'!$A$1,MATCH(AB$10&amp;"_"&amp;$D53,'Stats NZ - TLA Population'!$D:$D,0)-1,AB$2-1)</f>
        <v>19069.999999999993</v>
      </c>
      <c r="AC53" s="72">
        <f ca="1">OFFSET('Stats NZ - TLA Population'!$A$1,MATCH(AC$10&amp;"_"&amp;$D53,'Stats NZ - TLA Population'!$D:$D,0)-1,AC$2-1)</f>
        <v>19539.999999999996</v>
      </c>
      <c r="AD53" s="81">
        <f t="shared" ca="1" si="26"/>
        <v>256.91893458959254</v>
      </c>
      <c r="AE53" s="71">
        <f t="shared" ca="1" si="27"/>
        <v>267.19888219382665</v>
      </c>
      <c r="AF53" s="70">
        <f t="shared" ca="1" si="7"/>
        <v>273.78427677332849</v>
      </c>
      <c r="AG53" s="81">
        <f ca="1">OFFSET('Stats NZ - TLA Population'!$A$1,MATCH(AG$10&amp;"_"&amp;$D53,'Stats NZ - TLA Population'!$D:$D,0)-1,AG$2-1)</f>
        <v>18633.860359087739</v>
      </c>
      <c r="AH53" s="69">
        <f ca="1">OFFSET('Stats NZ - TLA Population'!$A$1,MATCH(AH$10&amp;"_"&amp;$D53,'Stats NZ - TLA Population'!$D:$D,0)-1,AH$2-1)</f>
        <v>19119.739851674778</v>
      </c>
      <c r="AI53" s="72">
        <f ca="1">OFFSET('Stats NZ - TLA Population'!$A$1,MATCH(AI$10&amp;"_"&amp;$D53,'Stats NZ - TLA Population'!$D:$D,0)-1,AI$2-1)</f>
        <v>19693.567150491424</v>
      </c>
      <c r="AJ53" s="81">
        <f t="shared" ca="1" si="28"/>
        <v>256.42161493026572</v>
      </c>
      <c r="AK53" s="71">
        <f t="shared" ca="1" si="29"/>
        <v>269.29784169913978</v>
      </c>
      <c r="AL53" s="70">
        <f t="shared" ca="1" si="8"/>
        <v>277.38008833419713</v>
      </c>
      <c r="AM53" s="81">
        <f ca="1">OFFSET('Stats NZ - TLA Population'!$A$1,MATCH(AM$10&amp;"_"&amp;$D53,'Stats NZ - TLA Population'!$D:$D,0)-1,AM$2-1)</f>
        <v>18597.79067391438</v>
      </c>
      <c r="AN53" s="69">
        <f ca="1">OFFSET('Stats NZ - TLA Population'!$A$1,MATCH(AN$10&amp;"_"&amp;$D53,'Stats NZ - TLA Population'!$D:$D,0)-1,AN$2-1)</f>
        <v>19169.609438684882</v>
      </c>
      <c r="AO53" s="72">
        <f ca="1">OFFSET('Stats NZ - TLA Population'!$A$1,MATCH(AO$10&amp;"_"&amp;$D53,'Stats NZ - TLA Population'!$D:$D,0)-1,AO$2-1)</f>
        <v>19848.341203219803</v>
      </c>
      <c r="AP53" s="81">
        <f t="shared" ca="1" si="30"/>
        <v>255.92525793585108</v>
      </c>
      <c r="AQ53" s="71">
        <f t="shared" ca="1" si="31"/>
        <v>271.35540971001802</v>
      </c>
      <c r="AR53" s="70">
        <f t="shared" ca="1" si="9"/>
        <v>280.96319731975939</v>
      </c>
      <c r="AS53" s="81">
        <f ca="1">OFFSET('Stats NZ - TLA Population'!$A$1,MATCH(AS$10&amp;"_"&amp;$D53,'Stats NZ - TLA Population'!$D:$D,0)-1,AS$2-1)</f>
        <v>18561.79080906614</v>
      </c>
      <c r="AT53" s="69">
        <f ca="1">OFFSET('Stats NZ - TLA Population'!$A$1,MATCH(AT$10&amp;"_"&amp;$D53,'Stats NZ - TLA Population'!$D:$D,0)-1,AT$2-1)</f>
        <v>19219.609099416062</v>
      </c>
      <c r="AU53" s="72">
        <f ca="1">OFFSET('Stats NZ - TLA Population'!$A$1,MATCH(AU$10&amp;"_"&amp;$D53,'Stats NZ - TLA Population'!$D:$D,0)-1,AU$2-1)</f>
        <v>20004.331643371286</v>
      </c>
      <c r="AV53" s="81">
        <f t="shared" ca="1" si="32"/>
        <v>255.42986174291167</v>
      </c>
      <c r="AW53" s="71">
        <f t="shared" ca="1" si="33"/>
        <v>273.37186664074113</v>
      </c>
      <c r="AX53" s="70">
        <f t="shared" ca="1" si="10"/>
        <v>284.53343946599847</v>
      </c>
      <c r="AY53" s="81">
        <f ca="1">OFFSET('Stats NZ - TLA Population'!$A$1,MATCH(AY$10&amp;"_"&amp;$D53,'Stats NZ - TLA Population'!$D:$D,0)-1,AY$2-1)</f>
        <v>18525.860629391362</v>
      </c>
      <c r="AZ53" s="69">
        <f ca="1">OFFSET('Stats NZ - TLA Population'!$A$1,MATCH(AZ$10&amp;"_"&amp;$D53,'Stats NZ - TLA Population'!$D:$D,0)-1,AZ$2-1)</f>
        <v>19269.739173136681</v>
      </c>
      <c r="BA53" s="72">
        <f ca="1">OFFSET('Stats NZ - TLA Population'!$A$1,MATCH(BA$10&amp;"_"&amp;$D53,'Stats NZ - TLA Population'!$D:$D,0)-1,BA$2-1)</f>
        <v>20161.548030677222</v>
      </c>
      <c r="BB53" s="81">
        <f t="shared" ca="1" si="34"/>
        <v>254.93542449161777</v>
      </c>
      <c r="BC53" s="71">
        <f t="shared" ca="1" si="35"/>
        <v>275.34749352108349</v>
      </c>
      <c r="BD53" s="70">
        <f t="shared" ca="1" si="11"/>
        <v>288.09065166232142</v>
      </c>
      <c r="BE53" s="81">
        <f ca="1">OFFSET('Stats NZ - TLA Population'!$A$1,MATCH(BE$10&amp;"_"&amp;$D53,'Stats NZ - TLA Population'!$D:$D,0)-1,BE$2-1)</f>
        <v>18489.999999999996</v>
      </c>
      <c r="BF53" s="69">
        <f ca="1">OFFSET('Stats NZ - TLA Population'!$A$1,MATCH(BF$10&amp;"_"&amp;$D53,'Stats NZ - TLA Population'!$D:$D,0)-1,BF$2-1)</f>
        <v>19320</v>
      </c>
      <c r="BG53" s="72">
        <f ca="1">OFFSET('Stats NZ - TLA Population'!$A$1,MATCH(BG$10&amp;"_"&amp;$D53,'Stats NZ - TLA Population'!$D:$D,0)-1,BG$2-1)</f>
        <v>20320.000000000004</v>
      </c>
      <c r="BH53" s="81">
        <f t="shared" ca="1" si="36"/>
        <v>254.4419443257398</v>
      </c>
      <c r="BI53" s="71">
        <f t="shared" ca="1" si="37"/>
        <v>277.28257196751878</v>
      </c>
      <c r="BJ53" s="70">
        <f t="shared" ca="1" si="12"/>
        <v>291.63467196583758</v>
      </c>
      <c r="BK53" s="81">
        <f ca="1">OFFSET('Stats NZ - TLA Population'!$A$1,MATCH(BK$10&amp;"_"&amp;$D53,'Stats NZ - TLA Population'!$D:$D,0)-1,BK$2-1)</f>
        <v>18433.657674501541</v>
      </c>
      <c r="BL53" s="69">
        <f ca="1">OFFSET('Stats NZ - TLA Population'!$A$1,MATCH(BL$10&amp;"_"&amp;$D53,'Stats NZ - TLA Population'!$D:$D,0)-1,BL$2-1)</f>
        <v>19353.88095918878</v>
      </c>
      <c r="BM53" s="72">
        <f ca="1">OFFSET('Stats NZ - TLA Population'!$A$1,MATCH(BM$10&amp;"_"&amp;$D53,'Stats NZ - TLA Population'!$D:$D,0)-1,BM$2-1)</f>
        <v>20463.946084745188</v>
      </c>
      <c r="BN53" s="81">
        <f t="shared" ca="1" si="38"/>
        <v>253.66661437183711</v>
      </c>
      <c r="BO53" s="71">
        <f t="shared" ca="1" si="39"/>
        <v>278.8559860244016</v>
      </c>
      <c r="BP53" s="70">
        <f t="shared" ca="1" si="13"/>
        <v>294.85010657268197</v>
      </c>
      <c r="BQ53" s="81">
        <f ca="1">OFFSET('Stats NZ - TLA Population'!$A$1,MATCH(BQ$10&amp;"_"&amp;$D53,'Stats NZ - TLA Population'!$D:$D,0)-1,BQ$2-1)</f>
        <v>18377.487034110847</v>
      </c>
      <c r="BR53" s="69">
        <f ca="1">OFFSET('Stats NZ - TLA Population'!$A$1,MATCH(BR$10&amp;"_"&amp;$D53,'Stats NZ - TLA Population'!$D:$D,0)-1,BR$2-1)</f>
        <v>19387.821334495347</v>
      </c>
      <c r="BS53" s="72">
        <f ca="1">OFFSET('Stats NZ - TLA Population'!$A$1,MATCH(BS$10&amp;"_"&amp;$D53,'Stats NZ - TLA Population'!$D:$D,0)-1,BS$2-1)</f>
        <v>20608.91187792116</v>
      </c>
      <c r="BT53" s="81">
        <f t="shared" ca="1" si="40"/>
        <v>252.89364698649203</v>
      </c>
      <c r="BU53" s="71">
        <f t="shared" ca="1" si="41"/>
        <v>280.39586334675607</v>
      </c>
      <c r="BV53" s="70">
        <f t="shared" ca="1" si="14"/>
        <v>298.05585366961162</v>
      </c>
      <c r="BW53" s="81">
        <f ca="1">OFFSET('Stats NZ - TLA Population'!$A$1,MATCH(BW$10&amp;"_"&amp;$D53,'Stats NZ - TLA Population'!$D:$D,0)-1,BW$2-1)</f>
        <v>18321.487555672797</v>
      </c>
      <c r="BX53" s="69">
        <f ca="1">OFFSET('Stats NZ - TLA Population'!$A$1,MATCH(BX$10&amp;"_"&amp;$D53,'Stats NZ - TLA Population'!$D:$D,0)-1,BX$2-1)</f>
        <v>19421.821230116122</v>
      </c>
      <c r="BY53" s="72">
        <f ca="1">OFFSET('Stats NZ - TLA Population'!$A$1,MATCH(BY$10&amp;"_"&amp;$D53,'Stats NZ - TLA Population'!$D:$D,0)-1,BY$2-1)</f>
        <v>20754.904603102525</v>
      </c>
      <c r="BZ53" s="81">
        <f t="shared" ca="1" si="42"/>
        <v>252.12303497053722</v>
      </c>
      <c r="CA53" s="71">
        <f t="shared" ca="1" si="43"/>
        <v>281.90242512335283</v>
      </c>
      <c r="CB53" s="70">
        <f t="shared" ca="1" si="15"/>
        <v>301.25176580999027</v>
      </c>
      <c r="CC53" s="81">
        <f ca="1">OFFSET('Stats NZ - TLA Population'!$A$1,MATCH(CC$10&amp;"_"&amp;$D53,'Stats NZ - TLA Population'!$D:$D,0)-1,CC$2-1)</f>
        <v>18265.658717626411</v>
      </c>
      <c r="CD53" s="69">
        <f ca="1">OFFSET('Stats NZ - TLA Population'!$A$1,MATCH(CD$10&amp;"_"&amp;$D53,'Stats NZ - TLA Population'!$D:$D,0)-1,CD$2-1)</f>
        <v>19455.880750430275</v>
      </c>
      <c r="CE53" s="72">
        <f ca="1">OFFSET('Stats NZ - TLA Population'!$A$1,MATCH(CE$10&amp;"_"&amp;$D53,'Stats NZ - TLA Population'!$D:$D,0)-1,CE$2-1)</f>
        <v>20901.931535035423</v>
      </c>
      <c r="CF53" s="81">
        <f t="shared" ca="1" si="44"/>
        <v>251.35477114674222</v>
      </c>
      <c r="CG53" s="71">
        <f t="shared" ca="1" si="45"/>
        <v>283.37589321815244</v>
      </c>
      <c r="CH53" s="70">
        <f t="shared" ca="1" si="16"/>
        <v>304.43769648384279</v>
      </c>
      <c r="CI53" s="81">
        <f ca="1">OFFSET('Stats NZ - TLA Population'!$A$1,MATCH(CI$10&amp;"_"&amp;$D53,'Stats NZ - TLA Population'!$D:$D,0)-1,CI$2-1)</f>
        <v>18210.000000000004</v>
      </c>
      <c r="CJ53" s="69">
        <f ca="1">OFFSET('Stats NZ - TLA Population'!$A$1,MATCH(CJ$10&amp;"_"&amp;$D53,'Stats NZ - TLA Population'!$D:$D,0)-1,CJ$2-1)</f>
        <v>19490</v>
      </c>
      <c r="CK53" s="72">
        <f ca="1">OFFSET('Stats NZ - TLA Population'!$A$1,MATCH(CK$10&amp;"_"&amp;$D53,'Stats NZ - TLA Population'!$D:$D,0)-1,CK$2-1)</f>
        <v>21050.000000000011</v>
      </c>
      <c r="CL53" s="81">
        <f t="shared" ca="1" si="46"/>
        <v>250.58884835974709</v>
      </c>
      <c r="CM53" s="71">
        <f t="shared" ca="1" si="47"/>
        <v>284.81649014595308</v>
      </c>
      <c r="CN53" s="70">
        <f t="shared" ca="1" si="17"/>
        <v>307.61350013198137</v>
      </c>
      <c r="CO53" s="81">
        <f ca="1">OFFSET('Stats NZ - TLA Population'!$A$1,MATCH(CO$10&amp;"_"&amp;$D53,'Stats NZ - TLA Population'!$D:$D,0)-1,CO$2-1)</f>
        <v>18125.214140643915</v>
      </c>
      <c r="CP53" s="69">
        <f ca="1">OFFSET('Stats NZ - TLA Population'!$A$1,MATCH(CP$10&amp;"_"&amp;$D53,'Stats NZ - TLA Population'!$D:$D,0)-1,CP$2-1)</f>
        <v>19491.999589659412</v>
      </c>
      <c r="CQ53" s="72">
        <f ca="1">OFFSET('Stats NZ - TLA Population'!$A$1,MATCH(CQ$10&amp;"_"&amp;$D53,'Stats NZ - TLA Population'!$D:$D,0)-1,CQ$2-1)</f>
        <v>21176.471131973569</v>
      </c>
      <c r="CR53" s="81">
        <f t="shared" ca="1" si="48"/>
        <v>249.42210531453929</v>
      </c>
      <c r="CS53" s="71">
        <f t="shared" ca="1" si="49"/>
        <v>285.68670172618999</v>
      </c>
      <c r="CT53" s="70">
        <f t="shared" ca="1" si="18"/>
        <v>310.37534984881023</v>
      </c>
      <c r="CU53" s="81">
        <f ca="1">OFFSET('Stats NZ - TLA Population'!$A$1,MATCH(CU$10&amp;"_"&amp;$D53,'Stats NZ - TLA Population'!$D:$D,0)-1,CU$2-1)</f>
        <v>18040.823044711593</v>
      </c>
      <c r="CV53" s="69">
        <f ca="1">OFFSET('Stats NZ - TLA Population'!$A$1,MATCH(CV$10&amp;"_"&amp;$D53,'Stats NZ - TLA Population'!$D:$D,0)-1,CV$2-1)</f>
        <v>19493.999384468065</v>
      </c>
      <c r="CW53" s="72">
        <f ca="1">OFFSET('Stats NZ - TLA Population'!$A$1,MATCH(CW$10&amp;"_"&amp;$D53,'Stats NZ - TLA Population'!$D:$D,0)-1,CW$2-1)</f>
        <v>21303.702118922087</v>
      </c>
      <c r="CX53" s="81">
        <f t="shared" ca="1" si="50"/>
        <v>248.26079463131592</v>
      </c>
      <c r="CY53" s="71">
        <f t="shared" ca="1" si="51"/>
        <v>286.52825210303899</v>
      </c>
      <c r="CZ53" s="70">
        <f t="shared" ca="1" si="19"/>
        <v>313.12776875955137</v>
      </c>
    </row>
    <row r="54" spans="2:104" x14ac:dyDescent="0.25">
      <c r="B54" s="93"/>
      <c r="C54" s="66" t="s">
        <v>83</v>
      </c>
      <c r="D54" s="66" t="s">
        <v>136</v>
      </c>
      <c r="E54" s="67" t="s">
        <v>6</v>
      </c>
      <c r="F54" s="68">
        <f ca="1">SUMIF('NVED - 2019 - VKT 74 TLA-Region'!$B:$B,'Model - Absolute - 66 areas'!$D54,'NVED - 2019 - VKT 74 TLA-Region'!$J:$J)</f>
        <v>262.70254112983497</v>
      </c>
      <c r="G54" s="81">
        <f ca="1">OFFSET('Stats NZ - TLA Population'!$A$1,MATCH(G$10&amp;"_"&amp;$D54,'Stats NZ - TLA Population'!$D:$D,0)-1,G$2-1)</f>
        <v>46845.685395502012</v>
      </c>
      <c r="H54" s="69">
        <f ca="1">OFFSET('Stats NZ - TLA Population'!$A$1,MATCH(H$10&amp;"_"&amp;$D54,'Stats NZ - TLA Population'!$D:$D,0)-1,H$2-1)</f>
        <v>47108.758632738303</v>
      </c>
      <c r="I54" s="72">
        <f ca="1">OFFSET('Stats NZ - TLA Population'!$A$1,MATCH(I$10&amp;"_"&amp;$D54,'Stats NZ - TLA Population'!$D:$D,0)-1,I$2-1)</f>
        <v>47371.780809094918</v>
      </c>
      <c r="J54" s="70">
        <f t="shared" ca="1" si="20"/>
        <v>5576.5116456978649</v>
      </c>
      <c r="K54" s="81">
        <f ca="1">OFFSET('Stats NZ - TLA Population'!$A$1,MATCH(K$10&amp;"_"&amp;$D54,'Stats NZ - TLA Population'!$D:$D,0)-1,K$2-1)</f>
        <v>46931.527805268401</v>
      </c>
      <c r="L54" s="69">
        <f ca="1">OFFSET('Stats NZ - TLA Population'!$A$1,MATCH(L$10&amp;"_"&amp;$D54,'Stats NZ - TLA Population'!$D:$D,0)-1,L$2-1)</f>
        <v>47460.118475568779</v>
      </c>
      <c r="M54" s="72">
        <f ca="1">OFFSET('Stats NZ - TLA Population'!$A$1,MATCH(M$10&amp;"_"&amp;$D54,'Stats NZ - TLA Population'!$D:$D,0)-1,M$2-1)</f>
        <v>47991.5658046393</v>
      </c>
      <c r="N54" s="71">
        <f t="shared" ca="1" si="21"/>
        <v>252.91264895702059</v>
      </c>
      <c r="O54" s="81">
        <f ca="1">OFFSET('Stats NZ - TLA Population'!$A$1,MATCH(O$10&amp;"_"&amp;$D54,'Stats NZ - TLA Population'!$D:$D,0)-1,O$2-1)</f>
        <v>47017.527517020069</v>
      </c>
      <c r="P54" s="69">
        <f ca="1">OFFSET('Stats NZ - TLA Population'!$A$1,MATCH(P$10&amp;"_"&amp;$D54,'Stats NZ - TLA Population'!$D:$D,0)-1,P$2-1)</f>
        <v>47814.098929570864</v>
      </c>
      <c r="Q54" s="72">
        <f ca="1">OFFSET('Stats NZ - TLA Population'!$A$1,MATCH(Q$10&amp;"_"&amp;$D54,'Stats NZ - TLA Population'!$D:$D,0)-1,Q$2-1)</f>
        <v>48619.459708781607</v>
      </c>
      <c r="R54" s="172">
        <f t="shared" ca="1" si="22"/>
        <v>262.19378975058225</v>
      </c>
      <c r="S54" s="71">
        <f t="shared" ca="1" si="23"/>
        <v>257.53523838729001</v>
      </c>
      <c r="T54" s="70">
        <f t="shared" ca="1" si="5"/>
        <v>261.87305474073253</v>
      </c>
      <c r="U54" s="81">
        <f ca="1">OFFSET('Stats NZ - TLA Population'!$A$1,MATCH(U$10&amp;"_"&amp;$D54,'Stats NZ - TLA Population'!$D:$D,0)-1,U$2-1)</f>
        <v>47103.684819005153</v>
      </c>
      <c r="V54" s="69">
        <f ca="1">OFFSET('Stats NZ - TLA Population'!$A$1,MATCH(V$10&amp;"_"&amp;$D54,'Stats NZ - TLA Population'!$D:$D,0)-1,V$2-1)</f>
        <v>48170.719540526617</v>
      </c>
      <c r="W54" s="72">
        <f ca="1">OFFSET('Stats NZ - TLA Population'!$A$1,MATCH(W$10&amp;"_"&amp;$D54,'Stats NZ - TLA Population'!$D:$D,0)-1,W$2-1)</f>
        <v>49255.568613794348</v>
      </c>
      <c r="X54" s="81">
        <f t="shared" ca="1" si="24"/>
        <v>262.67424694846397</v>
      </c>
      <c r="Y54" s="71">
        <f t="shared" ca="1" si="25"/>
        <v>265.4564602940452</v>
      </c>
      <c r="Z54" s="70">
        <f t="shared" ca="1" si="6"/>
        <v>271.43478483828721</v>
      </c>
      <c r="AA54" s="81">
        <f ca="1">OFFSET('Stats NZ - TLA Population'!$A$1,MATCH(AA$10&amp;"_"&amp;$D54,'Stats NZ - TLA Population'!$D:$D,0)-1,AA$2-1)</f>
        <v>47189.999999999993</v>
      </c>
      <c r="AB54" s="69">
        <f ca="1">OFFSET('Stats NZ - TLA Population'!$A$1,MATCH(AB$10&amp;"_"&amp;$D54,'Stats NZ - TLA Population'!$D:$D,0)-1,AB$2-1)</f>
        <v>48529.999999999978</v>
      </c>
      <c r="AC54" s="72">
        <f ca="1">OFFSET('Stats NZ - TLA Population'!$A$1,MATCH(AC$10&amp;"_"&amp;$D54,'Stats NZ - TLA Population'!$D:$D,0)-1,AC$2-1)</f>
        <v>49900.000000000022</v>
      </c>
      <c r="AD54" s="81">
        <f t="shared" ca="1" si="26"/>
        <v>263.15558456048223</v>
      </c>
      <c r="AE54" s="71">
        <f t="shared" ca="1" si="27"/>
        <v>275.5529433182088</v>
      </c>
      <c r="AF54" s="70">
        <f t="shared" ca="1" si="7"/>
        <v>283.33179211989767</v>
      </c>
      <c r="AG54" s="81">
        <f ca="1">OFFSET('Stats NZ - TLA Population'!$A$1,MATCH(AG$10&amp;"_"&amp;$D54,'Stats NZ - TLA Population'!$D:$D,0)-1,AG$2-1)</f>
        <v>47133.86661534309</v>
      </c>
      <c r="AH54" s="69">
        <f ca="1">OFFSET('Stats NZ - TLA Population'!$A$1,MATCH(AH$10&amp;"_"&amp;$D54,'Stats NZ - TLA Population'!$D:$D,0)-1,AH$2-1)</f>
        <v>48746.06744457435</v>
      </c>
      <c r="AI54" s="72">
        <f ca="1">OFFSET('Stats NZ - TLA Population'!$A$1,MATCH(AI$10&amp;"_"&amp;$D54,'Stats NZ - TLA Population'!$D:$D,0)-1,AI$2-1)</f>
        <v>50401.805461964061</v>
      </c>
      <c r="AJ54" s="81">
        <f t="shared" ca="1" si="28"/>
        <v>262.84255608723055</v>
      </c>
      <c r="AK54" s="71">
        <f t="shared" ca="1" si="29"/>
        <v>278.22829732314614</v>
      </c>
      <c r="AL54" s="70">
        <f t="shared" ca="1" si="8"/>
        <v>287.67876571047481</v>
      </c>
      <c r="AM54" s="81">
        <f ca="1">OFFSET('Stats NZ - TLA Population'!$A$1,MATCH(AM$10&amp;"_"&amp;$D54,'Stats NZ - TLA Population'!$D:$D,0)-1,AM$2-1)</f>
        <v>47077.800002393604</v>
      </c>
      <c r="AN54" s="69">
        <f ca="1">OFFSET('Stats NZ - TLA Population'!$A$1,MATCH(AN$10&amp;"_"&amp;$D54,'Stats NZ - TLA Population'!$D:$D,0)-1,AN$2-1)</f>
        <v>48963.096874324976</v>
      </c>
      <c r="AO54" s="72">
        <f ca="1">OFFSET('Stats NZ - TLA Population'!$A$1,MATCH(AO$10&amp;"_"&amp;$D54,'Stats NZ - TLA Population'!$D:$D,0)-1,AO$2-1)</f>
        <v>50908.657190895203</v>
      </c>
      <c r="AP54" s="81">
        <f t="shared" ca="1" si="30"/>
        <v>262.52989996718293</v>
      </c>
      <c r="AQ54" s="71">
        <f t="shared" ca="1" si="31"/>
        <v>280.86971735084848</v>
      </c>
      <c r="AR54" s="70">
        <f t="shared" ca="1" si="9"/>
        <v>292.03014246870191</v>
      </c>
      <c r="AS54" s="81">
        <f ca="1">OFFSET('Stats NZ - TLA Population'!$A$1,MATCH(AS$10&amp;"_"&amp;$D54,'Stats NZ - TLA Population'!$D:$D,0)-1,AS$2-1)</f>
        <v>47021.800081725341</v>
      </c>
      <c r="AT54" s="69">
        <f ca="1">OFFSET('Stats NZ - TLA Population'!$A$1,MATCH(AT$10&amp;"_"&amp;$D54,'Stats NZ - TLA Population'!$D:$D,0)-1,AT$2-1)</f>
        <v>49181.09257224547</v>
      </c>
      <c r="AU54" s="72">
        <f ca="1">OFFSET('Stats NZ - TLA Population'!$A$1,MATCH(AU$10&amp;"_"&amp;$D54,'Stats NZ - TLA Population'!$D:$D,0)-1,AU$2-1)</f>
        <v>51420.605933172694</v>
      </c>
      <c r="AV54" s="81">
        <f t="shared" ca="1" si="32"/>
        <v>262.21761575741817</v>
      </c>
      <c r="AW54" s="71">
        <f t="shared" ca="1" si="33"/>
        <v>283.47728151594691</v>
      </c>
      <c r="AX54" s="70">
        <f t="shared" ca="1" si="10"/>
        <v>296.38572104566492</v>
      </c>
      <c r="AY54" s="81">
        <f ca="1">OFFSET('Stats NZ - TLA Population'!$A$1,MATCH(AY$10&amp;"_"&amp;$D54,'Stats NZ - TLA Population'!$D:$D,0)-1,AY$2-1)</f>
        <v>46965.866774006587</v>
      </c>
      <c r="AZ54" s="69">
        <f ca="1">OFFSET('Stats NZ - TLA Population'!$A$1,MATCH(AZ$10&amp;"_"&amp;$D54,'Stats NZ - TLA Population'!$D:$D,0)-1,AZ$2-1)</f>
        <v>49400.058840398357</v>
      </c>
      <c r="BA54" s="72">
        <f ca="1">OFFSET('Stats NZ - TLA Population'!$A$1,MATCH(BA$10&amp;"_"&amp;$D54,'Stats NZ - TLA Population'!$D:$D,0)-1,BA$2-1)</f>
        <v>51937.702945492703</v>
      </c>
      <c r="BB54" s="81">
        <f t="shared" ca="1" si="34"/>
        <v>261.90570301554214</v>
      </c>
      <c r="BC54" s="71">
        <f t="shared" ca="1" si="35"/>
        <v>286.0510698992789</v>
      </c>
      <c r="BD54" s="70">
        <f t="shared" ca="1" si="11"/>
        <v>300.74529958898552</v>
      </c>
      <c r="BE54" s="81">
        <f ca="1">OFFSET('Stats NZ - TLA Population'!$A$1,MATCH(BE$10&amp;"_"&amp;$D54,'Stats NZ - TLA Population'!$D:$D,0)-1,BE$2-1)</f>
        <v>46910.000000000007</v>
      </c>
      <c r="BF54" s="69">
        <f ca="1">OFFSET('Stats NZ - TLA Population'!$A$1,MATCH(BF$10&amp;"_"&amp;$D54,'Stats NZ - TLA Population'!$D:$D,0)-1,BF$2-1)</f>
        <v>49619.999999999993</v>
      </c>
      <c r="BG54" s="72">
        <f ca="1">OFFSET('Stats NZ - TLA Population'!$A$1,MATCH(BG$10&amp;"_"&amp;$D54,'Stats NZ - TLA Population'!$D:$D,0)-1,BG$2-1)</f>
        <v>52460.000000000022</v>
      </c>
      <c r="BH54" s="81">
        <f t="shared" ca="1" si="36"/>
        <v>261.5941612996869</v>
      </c>
      <c r="BI54" s="71">
        <f t="shared" ca="1" si="37"/>
        <v>288.59116453109931</v>
      </c>
      <c r="BJ54" s="70">
        <f t="shared" ca="1" si="12"/>
        <v>305.10867576181931</v>
      </c>
      <c r="BK54" s="81">
        <f ca="1">OFFSET('Stats NZ - TLA Population'!$A$1,MATCH(BK$10&amp;"_"&amp;$D54,'Stats NZ - TLA Population'!$D:$D,0)-1,BK$2-1)</f>
        <v>46801.499244668084</v>
      </c>
      <c r="BL54" s="69">
        <f ca="1">OFFSET('Stats NZ - TLA Population'!$A$1,MATCH(BL$10&amp;"_"&amp;$D54,'Stats NZ - TLA Population'!$D:$D,0)-1,BL$2-1)</f>
        <v>49784.900337041632</v>
      </c>
      <c r="BM54" s="72">
        <f ca="1">OFFSET('Stats NZ - TLA Population'!$A$1,MATCH(BM$10&amp;"_"&amp;$D54,'Stats NZ - TLA Population'!$D:$D,0)-1,BM$2-1)</f>
        <v>52916.003265861051</v>
      </c>
      <c r="BN54" s="81">
        <f t="shared" ca="1" si="38"/>
        <v>260.98910557401138</v>
      </c>
      <c r="BO54" s="71">
        <f t="shared" ca="1" si="39"/>
        <v>290.68349101629934</v>
      </c>
      <c r="BP54" s="70">
        <f t="shared" ca="1" si="13"/>
        <v>308.9653380004018</v>
      </c>
      <c r="BQ54" s="81">
        <f ca="1">OFFSET('Stats NZ - TLA Population'!$A$1,MATCH(BQ$10&amp;"_"&amp;$D54,'Stats NZ - TLA Population'!$D:$D,0)-1,BQ$2-1)</f>
        <v>46693.249446784634</v>
      </c>
      <c r="BR54" s="69">
        <f ca="1">OFFSET('Stats NZ - TLA Population'!$A$1,MATCH(BR$10&amp;"_"&amp;$D54,'Stats NZ - TLA Population'!$D:$D,0)-1,BR$2-1)</f>
        <v>49950.348681361706</v>
      </c>
      <c r="BS54" s="72">
        <f ca="1">OFFSET('Stats NZ - TLA Population'!$A$1,MATCH(BS$10&amp;"_"&amp;$D54,'Stats NZ - TLA Population'!$D:$D,0)-1,BS$2-1)</f>
        <v>53375.970294178755</v>
      </c>
      <c r="BT54" s="81">
        <f t="shared" ca="1" si="40"/>
        <v>260.38544931546988</v>
      </c>
      <c r="BU54" s="71">
        <f t="shared" ca="1" si="41"/>
        <v>292.74665175518544</v>
      </c>
      <c r="BV54" s="70">
        <f t="shared" ca="1" si="14"/>
        <v>312.8233736161198</v>
      </c>
      <c r="BW54" s="81">
        <f ca="1">OFFSET('Stats NZ - TLA Population'!$A$1,MATCH(BW$10&amp;"_"&amp;$D54,'Stats NZ - TLA Population'!$D:$D,0)-1,BW$2-1)</f>
        <v>46585.250025896174</v>
      </c>
      <c r="BX54" s="69">
        <f ca="1">OFFSET('Stats NZ - TLA Population'!$A$1,MATCH(BX$10&amp;"_"&amp;$D54,'Stats NZ - TLA Population'!$D:$D,0)-1,BX$2-1)</f>
        <v>50116.34685413284</v>
      </c>
      <c r="BY54" s="72">
        <f ca="1">OFFSET('Stats NZ - TLA Population'!$A$1,MATCH(BY$10&amp;"_"&amp;$D54,'Stats NZ - TLA Population'!$D:$D,0)-1,BY$2-1)</f>
        <v>53839.935539559003</v>
      </c>
      <c r="BZ54" s="81">
        <f t="shared" ca="1" si="42"/>
        <v>259.78318928715674</v>
      </c>
      <c r="CA54" s="71">
        <f t="shared" ca="1" si="43"/>
        <v>294.78072664690876</v>
      </c>
      <c r="CB54" s="70">
        <f t="shared" ca="1" si="15"/>
        <v>316.68260592033027</v>
      </c>
      <c r="CC54" s="81">
        <f ca="1">OFFSET('Stats NZ - TLA Population'!$A$1,MATCH(CC$10&amp;"_"&amp;$D54,'Stats NZ - TLA Population'!$D:$D,0)-1,CC$2-1)</f>
        <v>46477.50040289179</v>
      </c>
      <c r="CD54" s="69">
        <f ca="1">OFFSET('Stats NZ - TLA Population'!$A$1,MATCH(CD$10&amp;"_"&amp;$D54,'Stats NZ - TLA Population'!$D:$D,0)-1,CD$2-1)</f>
        <v>50282.896682579878</v>
      </c>
      <c r="CE54" s="72">
        <f ca="1">OFFSET('Stats NZ - TLA Population'!$A$1,MATCH(CE$10&amp;"_"&amp;$D54,'Stats NZ - TLA Population'!$D:$D,0)-1,CE$2-1)</f>
        <v>54307.933756100887</v>
      </c>
      <c r="CF54" s="81">
        <f t="shared" ca="1" si="44"/>
        <v>259.18232225965329</v>
      </c>
      <c r="CG54" s="71">
        <f t="shared" ca="1" si="45"/>
        <v>296.78579725858407</v>
      </c>
      <c r="CH54" s="70">
        <f t="shared" ca="1" si="16"/>
        <v>320.5428581216695</v>
      </c>
      <c r="CI54" s="81">
        <f ca="1">OFFSET('Stats NZ - TLA Population'!$A$1,MATCH(CI$10&amp;"_"&amp;$D54,'Stats NZ - TLA Population'!$D:$D,0)-1,CI$2-1)</f>
        <v>46370.000000000015</v>
      </c>
      <c r="CJ54" s="69">
        <f ca="1">OFFSET('Stats NZ - TLA Population'!$A$1,MATCH(CJ$10&amp;"_"&amp;$D54,'Stats NZ - TLA Population'!$D:$D,0)-1,CJ$2-1)</f>
        <v>50450.000000000007</v>
      </c>
      <c r="CK54" s="72">
        <f ca="1">OFFSET('Stats NZ - TLA Population'!$A$1,MATCH(CK$10&amp;"_"&amp;$D54,'Stats NZ - TLA Population'!$D:$D,0)-1,CK$2-1)</f>
        <v>54780.000000000007</v>
      </c>
      <c r="CL54" s="81">
        <f t="shared" ca="1" si="46"/>
        <v>258.58284501101008</v>
      </c>
      <c r="CM54" s="71">
        <f t="shared" ca="1" si="47"/>
        <v>298.76194680966853</v>
      </c>
      <c r="CN54" s="70">
        <f t="shared" ca="1" si="17"/>
        <v>324.40395334457162</v>
      </c>
      <c r="CO54" s="81">
        <f ca="1">OFFSET('Stats NZ - TLA Population'!$A$1,MATCH(CO$10&amp;"_"&amp;$D54,'Stats NZ - TLA Population'!$D:$D,0)-1,CO$2-1)</f>
        <v>46180.456757121938</v>
      </c>
      <c r="CP54" s="69">
        <f ca="1">OFFSET('Stats NZ - TLA Population'!$A$1,MATCH(CP$10&amp;"_"&amp;$D54,'Stats NZ - TLA Population'!$D:$D,0)-1,CP$2-1)</f>
        <v>50547.621470369959</v>
      </c>
      <c r="CQ54" s="72">
        <f ca="1">OFFSET('Stats NZ - TLA Population'!$A$1,MATCH(CQ$10&amp;"_"&amp;$D54,'Stats NZ - TLA Population'!$D:$D,0)-1,CQ$2-1)</f>
        <v>55193.70396467673</v>
      </c>
      <c r="CR54" s="81">
        <f t="shared" ca="1" si="48"/>
        <v>257.52585490973712</v>
      </c>
      <c r="CS54" s="71">
        <f t="shared" ca="1" si="49"/>
        <v>300.22383980480686</v>
      </c>
      <c r="CT54" s="70">
        <f t="shared" ca="1" si="18"/>
        <v>327.81890137082564</v>
      </c>
      <c r="CU54" s="81">
        <f ca="1">OFFSET('Stats NZ - TLA Population'!$A$1,MATCH(CU$10&amp;"_"&amp;$D54,'Stats NZ - TLA Population'!$D:$D,0)-1,CU$2-1)</f>
        <v>45991.688296234832</v>
      </c>
      <c r="CV54" s="69">
        <f ca="1">OFFSET('Stats NZ - TLA Population'!$A$1,MATCH(CV$10&amp;"_"&amp;$D54,'Stats NZ - TLA Population'!$D:$D,0)-1,CV$2-1)</f>
        <v>50645.431839679004</v>
      </c>
      <c r="CW54" s="72">
        <f ca="1">OFFSET('Stats NZ - TLA Population'!$A$1,MATCH(CW$10&amp;"_"&amp;$D54,'Stats NZ - TLA Population'!$D:$D,0)-1,CW$2-1)</f>
        <v>55610.532262511355</v>
      </c>
      <c r="CX54" s="81">
        <f t="shared" ca="1" si="50"/>
        <v>256.47318538925975</v>
      </c>
      <c r="CY54" s="71">
        <f t="shared" ca="1" si="51"/>
        <v>301.65991207385338</v>
      </c>
      <c r="CZ54" s="70">
        <f t="shared" ca="1" si="19"/>
        <v>331.2335913294819</v>
      </c>
    </row>
    <row r="55" spans="2:104" x14ac:dyDescent="0.25">
      <c r="B55" s="93"/>
      <c r="C55" s="66" t="s">
        <v>95</v>
      </c>
      <c r="D55" s="66" t="s">
        <v>94</v>
      </c>
      <c r="E55" s="67" t="s">
        <v>9</v>
      </c>
      <c r="F55" s="68">
        <f ca="1">SUMIF('NVED - 2019 - VKT 74 TLA-Region'!$B:$B,'Model - Absolute - 66 areas'!$D55,'NVED - 2019 - VKT 74 TLA-Region'!$J:$J)</f>
        <v>565.78345934392689</v>
      </c>
      <c r="G55" s="81">
        <f ca="1">OFFSET('Stats NZ - TLA Population'!$A$1,MATCH(G$10&amp;"_"&amp;$D55,'Stats NZ - TLA Population'!$D:$D,0)-1,G$2-1)</f>
        <v>68447.42624797624</v>
      </c>
      <c r="H55" s="69">
        <f ca="1">OFFSET('Stats NZ - TLA Population'!$A$1,MATCH(H$10&amp;"_"&amp;$D55,'Stats NZ - TLA Population'!$D:$D,0)-1,H$2-1)</f>
        <v>68781.350709644932</v>
      </c>
      <c r="I55" s="72">
        <f ca="1">OFFSET('Stats NZ - TLA Population'!$A$1,MATCH(I$10&amp;"_"&amp;$D55,'Stats NZ - TLA Population'!$D:$D,0)-1,I$2-1)</f>
        <v>69112.642868196315</v>
      </c>
      <c r="J55" s="70">
        <f t="shared" ca="1" si="20"/>
        <v>8225.8265286521837</v>
      </c>
      <c r="K55" s="81">
        <f ca="1">OFFSET('Stats NZ - TLA Population'!$A$1,MATCH(K$10&amp;"_"&amp;$D55,'Stats NZ - TLA Population'!$D:$D,0)-1,K$2-1)</f>
        <v>68989.105580505769</v>
      </c>
      <c r="L55" s="69">
        <f ca="1">OFFSET('Stats NZ - TLA Population'!$A$1,MATCH(L$10&amp;"_"&amp;$D55,'Stats NZ - TLA Population'!$D:$D,0)-1,L$2-1)</f>
        <v>69663.881688163354</v>
      </c>
      <c r="M55" s="72">
        <f ca="1">OFFSET('Stats NZ - TLA Population'!$A$1,MATCH(M$10&amp;"_"&amp;$D55,'Stats NZ - TLA Population'!$D:$D,0)-1,M$2-1)</f>
        <v>70336.58377598066</v>
      </c>
      <c r="N55" s="71">
        <f t="shared" ca="1" si="21"/>
        <v>547.6036512247407</v>
      </c>
      <c r="O55" s="81">
        <f ca="1">OFFSET('Stats NZ - TLA Population'!$A$1,MATCH(O$10&amp;"_"&amp;$D55,'Stats NZ - TLA Population'!$D:$D,0)-1,O$2-1)</f>
        <v>69535.071655654741</v>
      </c>
      <c r="P55" s="69">
        <f ca="1">OFFSET('Stats NZ - TLA Population'!$A$1,MATCH(P$10&amp;"_"&amp;$D55,'Stats NZ - TLA Population'!$D:$D,0)-1,P$2-1)</f>
        <v>70557.736389173529</v>
      </c>
      <c r="Q55" s="72">
        <f ca="1">OFFSET('Stats NZ - TLA Population'!$A$1,MATCH(Q$10&amp;"_"&amp;$D55,'Stats NZ - TLA Population'!$D:$D,0)-1,Q$2-1)</f>
        <v>71582.199898075734</v>
      </c>
      <c r="R55" s="172">
        <f t="shared" ca="1" si="22"/>
        <v>571.98343709681535</v>
      </c>
      <c r="S55" s="71">
        <f t="shared" ca="1" si="23"/>
        <v>560.58601407993149</v>
      </c>
      <c r="T55" s="70">
        <f t="shared" ca="1" si="5"/>
        <v>568.72544632954578</v>
      </c>
      <c r="U55" s="81">
        <f ca="1">OFFSET('Stats NZ - TLA Population'!$A$1,MATCH(U$10&amp;"_"&amp;$D55,'Stats NZ - TLA Population'!$D:$D,0)-1,U$2-1)</f>
        <v>70085.358397852615</v>
      </c>
      <c r="V55" s="69">
        <f ca="1">OFFSET('Stats NZ - TLA Population'!$A$1,MATCH(V$10&amp;"_"&amp;$D55,'Stats NZ - TLA Population'!$D:$D,0)-1,V$2-1)</f>
        <v>71463.060106941848</v>
      </c>
      <c r="W55" s="72">
        <f ca="1">OFFSET('Stats NZ - TLA Population'!$A$1,MATCH(W$10&amp;"_"&amp;$D55,'Stats NZ - TLA Population'!$D:$D,0)-1,W$2-1)</f>
        <v>72849.875088728411</v>
      </c>
      <c r="X55" s="81">
        <f t="shared" ca="1" si="24"/>
        <v>576.51000037915219</v>
      </c>
      <c r="Y55" s="71">
        <f t="shared" ca="1" si="25"/>
        <v>580.90980611664543</v>
      </c>
      <c r="Z55" s="70">
        <f t="shared" ca="1" si="6"/>
        <v>592.182964878441</v>
      </c>
      <c r="AA55" s="81">
        <f ca="1">OFFSET('Stats NZ - TLA Population'!$A$1,MATCH(AA$10&amp;"_"&amp;$D55,'Stats NZ - TLA Population'!$D:$D,0)-1,AA$2-1)</f>
        <v>70640</v>
      </c>
      <c r="AB55" s="69">
        <f ca="1">OFFSET('Stats NZ - TLA Population'!$A$1,MATCH(AB$10&amp;"_"&amp;$D55,'Stats NZ - TLA Population'!$D:$D,0)-1,AB$2-1)</f>
        <v>72380.000000000029</v>
      </c>
      <c r="AC55" s="72">
        <f ca="1">OFFSET('Stats NZ - TLA Population'!$A$1,MATCH(AC$10&amp;"_"&amp;$D55,'Stats NZ - TLA Population'!$D:$D,0)-1,AC$2-1)</f>
        <v>74139.999999999971</v>
      </c>
      <c r="AD55" s="81">
        <f t="shared" ca="1" si="26"/>
        <v>581.07238598399033</v>
      </c>
      <c r="AE55" s="71">
        <f t="shared" ca="1" si="27"/>
        <v>606.22002044000999</v>
      </c>
      <c r="AF55" s="70">
        <f t="shared" ca="1" si="7"/>
        <v>620.96093279113427</v>
      </c>
      <c r="AG55" s="81">
        <f ca="1">OFFSET('Stats NZ - TLA Population'!$A$1,MATCH(AG$10&amp;"_"&amp;$D55,'Stats NZ - TLA Population'!$D:$D,0)-1,AG$2-1)</f>
        <v>70838.877022082073</v>
      </c>
      <c r="AH55" s="69">
        <f ca="1">OFFSET('Stats NZ - TLA Population'!$A$1,MATCH(AH$10&amp;"_"&amp;$D55,'Stats NZ - TLA Population'!$D:$D,0)-1,AH$2-1)</f>
        <v>72906.290601696426</v>
      </c>
      <c r="AI55" s="72">
        <f ca="1">OFFSET('Stats NZ - TLA Population'!$A$1,MATCH(AI$10&amp;"_"&amp;$D55,'Stats NZ - TLA Population'!$D:$D,0)-1,AI$2-1)</f>
        <v>75013.188274618195</v>
      </c>
      <c r="AJ55" s="81">
        <f t="shared" ca="1" si="28"/>
        <v>582.70831386817224</v>
      </c>
      <c r="AK55" s="71">
        <f t="shared" ca="1" si="29"/>
        <v>613.82369389223948</v>
      </c>
      <c r="AL55" s="70">
        <f t="shared" ca="1" si="8"/>
        <v>631.56240617032245</v>
      </c>
      <c r="AM55" s="81">
        <f ca="1">OFFSET('Stats NZ - TLA Population'!$A$1,MATCH(AM$10&amp;"_"&amp;$D55,'Stats NZ - TLA Population'!$D:$D,0)-1,AM$2-1)</f>
        <v>71038.31395455364</v>
      </c>
      <c r="AN55" s="69">
        <f ca="1">OFFSET('Stats NZ - TLA Population'!$A$1,MATCH(AN$10&amp;"_"&amp;$D55,'Stats NZ - TLA Population'!$D:$D,0)-1,AN$2-1)</f>
        <v>73436.407975946524</v>
      </c>
      <c r="AO55" s="72">
        <f ca="1">OFFSET('Stats NZ - TLA Population'!$A$1,MATCH(AO$10&amp;"_"&amp;$D55,'Stats NZ - TLA Population'!$D:$D,0)-1,AO$2-1)</f>
        <v>75896.660576251918</v>
      </c>
      <c r="AP55" s="81">
        <f t="shared" ca="1" si="30"/>
        <v>584.34884747808997</v>
      </c>
      <c r="AQ55" s="71">
        <f t="shared" ca="1" si="31"/>
        <v>621.39019681068373</v>
      </c>
      <c r="AR55" s="70">
        <f t="shared" ca="1" si="9"/>
        <v>642.20789323189911</v>
      </c>
      <c r="AS55" s="81">
        <f ca="1">OFFSET('Stats NZ - TLA Population'!$A$1,MATCH(AS$10&amp;"_"&amp;$D55,'Stats NZ - TLA Population'!$D:$D,0)-1,AS$2-1)</f>
        <v>71238.312373763896</v>
      </c>
      <c r="AT55" s="69">
        <f ca="1">OFFSET('Stats NZ - TLA Population'!$A$1,MATCH(AT$10&amp;"_"&amp;$D55,'Stats NZ - TLA Population'!$D:$D,0)-1,AT$2-1)</f>
        <v>73970.379948039452</v>
      </c>
      <c r="AU55" s="72">
        <f ca="1">OFFSET('Stats NZ - TLA Population'!$A$1,MATCH(AU$10&amp;"_"&amp;$D55,'Stats NZ - TLA Population'!$D:$D,0)-1,AU$2-1)</f>
        <v>76790.538025643065</v>
      </c>
      <c r="AV55" s="81">
        <f t="shared" ca="1" si="32"/>
        <v>585.99399978051815</v>
      </c>
      <c r="AW55" s="71">
        <f t="shared" ca="1" si="33"/>
        <v>628.91922327859402</v>
      </c>
      <c r="AX55" s="70">
        <f t="shared" ca="1" si="10"/>
        <v>652.89708616013149</v>
      </c>
      <c r="AY55" s="81">
        <f ca="1">OFFSET('Stats NZ - TLA Population'!$A$1,MATCH(AY$10&amp;"_"&amp;$D55,'Stats NZ - TLA Population'!$D:$D,0)-1,AY$2-1)</f>
        <v>71438.873860500127</v>
      </c>
      <c r="AZ55" s="69">
        <f ca="1">OFFSET('Stats NZ - TLA Population'!$A$1,MATCH(AZ$10&amp;"_"&amp;$D55,'Stats NZ - TLA Population'!$D:$D,0)-1,AZ$2-1)</f>
        <v>74508.234545588042</v>
      </c>
      <c r="BA55" s="72">
        <f ca="1">OFFSET('Stats NZ - TLA Population'!$A$1,MATCH(BA$10&amp;"_"&amp;$D55,'Stats NZ - TLA Population'!$D:$D,0)-1,BA$2-1)</f>
        <v>77694.943170040351</v>
      </c>
      <c r="BB55" s="81">
        <f t="shared" ca="1" si="34"/>
        <v>587.64378377873902</v>
      </c>
      <c r="BC55" s="71">
        <f t="shared" ca="1" si="35"/>
        <v>636.41047071077173</v>
      </c>
      <c r="BD55" s="70">
        <f t="shared" ca="1" si="11"/>
        <v>663.62967336769282</v>
      </c>
      <c r="BE55" s="81">
        <f ca="1">OFFSET('Stats NZ - TLA Population'!$A$1,MATCH(BE$10&amp;"_"&amp;$D55,'Stats NZ - TLA Population'!$D:$D,0)-1,BE$2-1)</f>
        <v>71640.000000000044</v>
      </c>
      <c r="BF55" s="69">
        <f ca="1">OFFSET('Stats NZ - TLA Population'!$A$1,MATCH(BF$10&amp;"_"&amp;$D55,'Stats NZ - TLA Population'!$D:$D,0)-1,BF$2-1)</f>
        <v>75049.999999999985</v>
      </c>
      <c r="BG55" s="72">
        <f ca="1">OFFSET('Stats NZ - TLA Population'!$A$1,MATCH(BG$10&amp;"_"&amp;$D55,'Stats NZ - TLA Population'!$D:$D,0)-1,BG$2-1)</f>
        <v>78609.999999999956</v>
      </c>
      <c r="BH55" s="81">
        <f t="shared" ca="1" si="36"/>
        <v>589.29821251264275</v>
      </c>
      <c r="BI55" s="71">
        <f t="shared" ca="1" si="37"/>
        <v>643.86363987648701</v>
      </c>
      <c r="BJ55" s="70">
        <f t="shared" ca="1" si="12"/>
        <v>674.4053395161975</v>
      </c>
      <c r="BK55" s="81">
        <f ca="1">OFFSET('Stats NZ - TLA Population'!$A$1,MATCH(BK$10&amp;"_"&amp;$D55,'Stats NZ - TLA Population'!$D:$D,0)-1,BK$2-1)</f>
        <v>71739.721989741462</v>
      </c>
      <c r="BL55" s="69">
        <f ca="1">OFFSET('Stats NZ - TLA Population'!$A$1,MATCH(BL$10&amp;"_"&amp;$D55,'Stats NZ - TLA Population'!$D:$D,0)-1,BL$2-1)</f>
        <v>75494.698676337241</v>
      </c>
      <c r="BM55" s="72">
        <f ca="1">OFFSET('Stats NZ - TLA Population'!$A$1,MATCH(BM$10&amp;"_"&amp;$D55,'Stats NZ - TLA Population'!$D:$D,0)-1,BM$2-1)</f>
        <v>79423.008416441531</v>
      </c>
      <c r="BN55" s="81">
        <f t="shared" ca="1" si="38"/>
        <v>590.11850830134779</v>
      </c>
      <c r="BO55" s="71">
        <f t="shared" ca="1" si="39"/>
        <v>650.21369781002011</v>
      </c>
      <c r="BP55" s="70">
        <f t="shared" ca="1" si="13"/>
        <v>684.04707746501992</v>
      </c>
      <c r="BQ55" s="81">
        <f ca="1">OFFSET('Stats NZ - TLA Population'!$A$1,MATCH(BQ$10&amp;"_"&amp;$D55,'Stats NZ - TLA Population'!$D:$D,0)-1,BQ$2-1)</f>
        <v>71839.582791253401</v>
      </c>
      <c r="BR55" s="69">
        <f ca="1">OFFSET('Stats NZ - TLA Population'!$A$1,MATCH(BR$10&amp;"_"&amp;$D55,'Stats NZ - TLA Population'!$D:$D,0)-1,BR$2-1)</f>
        <v>75942.032354842842</v>
      </c>
      <c r="BS55" s="72">
        <f ca="1">OFFSET('Stats NZ - TLA Population'!$A$1,MATCH(BS$10&amp;"_"&amp;$D55,'Stats NZ - TLA Population'!$D:$D,0)-1,BS$2-1)</f>
        <v>80244.425212035901</v>
      </c>
      <c r="BT55" s="81">
        <f t="shared" ca="1" si="40"/>
        <v>590.93994593159709</v>
      </c>
      <c r="BU55" s="71">
        <f t="shared" ca="1" si="41"/>
        <v>656.52695412373885</v>
      </c>
      <c r="BV55" s="70">
        <f t="shared" ca="1" si="14"/>
        <v>693.7215983858049</v>
      </c>
      <c r="BW55" s="81">
        <f ca="1">OFFSET('Stats NZ - TLA Population'!$A$1,MATCH(BW$10&amp;"_"&amp;$D55,'Stats NZ - TLA Population'!$D:$D,0)-1,BW$2-1)</f>
        <v>71939.582597760105</v>
      </c>
      <c r="BX55" s="69">
        <f ca="1">OFFSET('Stats NZ - TLA Population'!$A$1,MATCH(BX$10&amp;"_"&amp;$D55,'Stats NZ - TLA Population'!$D:$D,0)-1,BX$2-1)</f>
        <v>76392.016648867604</v>
      </c>
      <c r="BY55" s="72">
        <f ca="1">OFFSET('Stats NZ - TLA Population'!$A$1,MATCH(BY$10&amp;"_"&amp;$D55,'Stats NZ - TLA Population'!$D:$D,0)-1,BY$2-1)</f>
        <v>81074.337348785644</v>
      </c>
      <c r="BZ55" s="81">
        <f t="shared" ca="1" si="42"/>
        <v>591.76252699281997</v>
      </c>
      <c r="CA55" s="71">
        <f t="shared" ca="1" si="43"/>
        <v>662.80318523194831</v>
      </c>
      <c r="CB55" s="70">
        <f t="shared" ca="1" si="15"/>
        <v>703.42859624116488</v>
      </c>
      <c r="CC55" s="81">
        <f ca="1">OFFSET('Stats NZ - TLA Population'!$A$1,MATCH(CC$10&amp;"_"&amp;$D55,'Stats NZ - TLA Population'!$D:$D,0)-1,CC$2-1)</f>
        <v>72039.721602754784</v>
      </c>
      <c r="CD55" s="69">
        <f ca="1">OFFSET('Stats NZ - TLA Population'!$A$1,MATCH(CD$10&amp;"_"&amp;$D55,'Stats NZ - TLA Population'!$D:$D,0)-1,CD$2-1)</f>
        <v>76844.667264277101</v>
      </c>
      <c r="CE55" s="72">
        <f ca="1">OFFSET('Stats NZ - TLA Population'!$A$1,MATCH(CE$10&amp;"_"&amp;$D55,'Stats NZ - TLA Population'!$D:$D,0)-1,CE$2-1)</f>
        <v>81912.832688080671</v>
      </c>
      <c r="CF55" s="81">
        <f t="shared" ca="1" si="44"/>
        <v>592.58625307665818</v>
      </c>
      <c r="CG55" s="71">
        <f t="shared" ca="1" si="45"/>
        <v>669.04217088872588</v>
      </c>
      <c r="CH55" s="70">
        <f t="shared" ca="1" si="16"/>
        <v>713.16776240053946</v>
      </c>
      <c r="CI55" s="81">
        <f ca="1">OFFSET('Stats NZ - TLA Population'!$A$1,MATCH(CI$10&amp;"_"&amp;$D55,'Stats NZ - TLA Population'!$D:$D,0)-1,CI$2-1)</f>
        <v>72139.999999999985</v>
      </c>
      <c r="CJ55" s="69">
        <f ca="1">OFFSET('Stats NZ - TLA Population'!$A$1,MATCH(CJ$10&amp;"_"&amp;$D55,'Stats NZ - TLA Population'!$D:$D,0)-1,CJ$2-1)</f>
        <v>77299.999999999942</v>
      </c>
      <c r="CK55" s="72">
        <f ca="1">OFFSET('Stats NZ - TLA Population'!$A$1,MATCH(CK$10&amp;"_"&amp;$D55,'Stats NZ - TLA Population'!$D:$D,0)-1,CK$2-1)</f>
        <v>82759.999999999985</v>
      </c>
      <c r="CL55" s="81">
        <f t="shared" ca="1" si="46"/>
        <v>593.41112577696833</v>
      </c>
      <c r="CM55" s="71">
        <f t="shared" ca="1" si="47"/>
        <v>675.24369420318362</v>
      </c>
      <c r="CN55" s="70">
        <f t="shared" ca="1" si="17"/>
        <v>722.93878566954083</v>
      </c>
      <c r="CO55" s="81">
        <f ca="1">OFFSET('Stats NZ - TLA Population'!$A$1,MATCH(CO$10&amp;"_"&amp;$D55,'Stats NZ - TLA Population'!$D:$D,0)-1,CO$2-1)</f>
        <v>72133.999001691569</v>
      </c>
      <c r="CP55" s="69">
        <f ca="1">OFFSET('Stats NZ - TLA Population'!$A$1,MATCH(CP$10&amp;"_"&amp;$D55,'Stats NZ - TLA Population'!$D:$D,0)-1,CP$2-1)</f>
        <v>77654.729323019244</v>
      </c>
      <c r="CQ55" s="72">
        <f ca="1">OFFSET('Stats NZ - TLA Population'!$A$1,MATCH(CQ$10&amp;"_"&amp;$D55,'Stats NZ - TLA Population'!$D:$D,0)-1,CQ$2-1)</f>
        <v>83519.915924463523</v>
      </c>
      <c r="CR55" s="81">
        <f t="shared" ca="1" si="48"/>
        <v>593.36176260588468</v>
      </c>
      <c r="CS55" s="71">
        <f t="shared" ca="1" si="49"/>
        <v>680.34515124449433</v>
      </c>
      <c r="CT55" s="70">
        <f t="shared" ca="1" si="18"/>
        <v>731.73096251734262</v>
      </c>
      <c r="CU55" s="81">
        <f ca="1">OFFSET('Stats NZ - TLA Population'!$A$1,MATCH(CU$10&amp;"_"&amp;$D55,'Stats NZ - TLA Population'!$D:$D,0)-1,CU$2-1)</f>
        <v>72127.998502578877</v>
      </c>
      <c r="CV55" s="69">
        <f ca="1">OFFSET('Stats NZ - TLA Population'!$A$1,MATCH(CV$10&amp;"_"&amp;$D55,'Stats NZ - TLA Population'!$D:$D,0)-1,CV$2-1)</f>
        <v>78011.086497171855</v>
      </c>
      <c r="CW55" s="72">
        <f ca="1">OFFSET('Stats NZ - TLA Population'!$A$1,MATCH(CW$10&amp;"_"&amp;$D55,'Stats NZ - TLA Population'!$D:$D,0)-1,CW$2-1)</f>
        <v>84286.809521863877</v>
      </c>
      <c r="CX55" s="81">
        <f t="shared" ca="1" si="50"/>
        <v>593.31240354109832</v>
      </c>
      <c r="CY55" s="71">
        <f t="shared" ca="1" si="51"/>
        <v>685.41022850552099</v>
      </c>
      <c r="CZ55" s="70">
        <f t="shared" ca="1" si="19"/>
        <v>740.54911895729617</v>
      </c>
    </row>
    <row r="56" spans="2:104" x14ac:dyDescent="0.25">
      <c r="B56" s="93"/>
      <c r="C56" s="66" t="s">
        <v>95</v>
      </c>
      <c r="D56" s="66" t="s">
        <v>96</v>
      </c>
      <c r="E56" s="67" t="s">
        <v>9</v>
      </c>
      <c r="F56" s="68">
        <f ca="1">SUMIF('NVED - 2019 - VKT 74 TLA-Region'!$B:$B,'Model - Absolute - 66 areas'!$D56,'NVED - 2019 - VKT 74 TLA-Region'!$J:$J)</f>
        <v>254.68265596787938</v>
      </c>
      <c r="G56" s="81">
        <f ca="1">OFFSET('Stats NZ - TLA Population'!$A$1,MATCH(G$10&amp;"_"&amp;$D56,'Stats NZ - TLA Population'!$D:$D,0)-1,G$2-1)</f>
        <v>24018.321591404336</v>
      </c>
      <c r="H56" s="69">
        <f ca="1">OFFSET('Stats NZ - TLA Population'!$A$1,MATCH(H$10&amp;"_"&amp;$D56,'Stats NZ - TLA Population'!$D:$D,0)-1,H$2-1)</f>
        <v>24165.893274943439</v>
      </c>
      <c r="I56" s="72">
        <f ca="1">OFFSET('Stats NZ - TLA Population'!$A$1,MATCH(I$10&amp;"_"&amp;$D56,'Stats NZ - TLA Population'!$D:$D,0)-1,I$2-1)</f>
        <v>24313.594990780213</v>
      </c>
      <c r="J56" s="70">
        <f t="shared" ca="1" si="20"/>
        <v>10538.929931961122</v>
      </c>
      <c r="K56" s="81">
        <f ca="1">OFFSET('Stats NZ - TLA Population'!$A$1,MATCH(K$10&amp;"_"&amp;$D56,'Stats NZ - TLA Population'!$D:$D,0)-1,K$2-1)</f>
        <v>24279.451686368673</v>
      </c>
      <c r="L56" s="69">
        <f ca="1">OFFSET('Stats NZ - TLA Population'!$A$1,MATCH(L$10&amp;"_"&amp;$D56,'Stats NZ - TLA Population'!$D:$D,0)-1,L$2-1)</f>
        <v>24578.720445116018</v>
      </c>
      <c r="M56" s="72">
        <f ca="1">OFFSET('Stats NZ - TLA Population'!$A$1,MATCH(M$10&amp;"_"&amp;$D56,'Stats NZ - TLA Population'!$D:$D,0)-1,M$2-1)</f>
        <v>24880.088441737909</v>
      </c>
      <c r="N56" s="71">
        <f t="shared" ca="1" si="21"/>
        <v>247.5340262732899</v>
      </c>
      <c r="O56" s="81">
        <f ca="1">OFFSET('Stats NZ - TLA Population'!$A$1,MATCH(O$10&amp;"_"&amp;$D56,'Stats NZ - TLA Population'!$D:$D,0)-1,O$2-1)</f>
        <v>24543.420819283128</v>
      </c>
      <c r="P56" s="69">
        <f ca="1">OFFSET('Stats NZ - TLA Population'!$A$1,MATCH(P$10&amp;"_"&amp;$D56,'Stats NZ - TLA Population'!$D:$D,0)-1,P$2-1)</f>
        <v>24998.599962598659</v>
      </c>
      <c r="Q56" s="72">
        <f ca="1">OFFSET('Stats NZ - TLA Population'!$A$1,MATCH(Q$10&amp;"_"&amp;$D56,'Stats NZ - TLA Population'!$D:$D,0)-1,Q$2-1)</f>
        <v>25459.78087993298</v>
      </c>
      <c r="R56" s="172">
        <f t="shared" ca="1" si="22"/>
        <v>258.6613923050607</v>
      </c>
      <c r="S56" s="71">
        <f t="shared" ca="1" si="23"/>
        <v>254.46630074149058</v>
      </c>
      <c r="T56" s="70">
        <f t="shared" ca="1" si="5"/>
        <v>259.16076371870577</v>
      </c>
      <c r="U56" s="81">
        <f ca="1">OFFSET('Stats NZ - TLA Population'!$A$1,MATCH(U$10&amp;"_"&amp;$D56,'Stats NZ - TLA Population'!$D:$D,0)-1,U$2-1)</f>
        <v>24810.259856511391</v>
      </c>
      <c r="V56" s="69">
        <f ca="1">OFFSET('Stats NZ - TLA Population'!$A$1,MATCH(V$10&amp;"_"&amp;$D56,'Stats NZ - TLA Population'!$D:$D,0)-1,V$2-1)</f>
        <v>25425.652302995128</v>
      </c>
      <c r="W56" s="72">
        <f ca="1">OFFSET('Stats NZ - TLA Population'!$A$1,MATCH(W$10&amp;"_"&amp;$D56,'Stats NZ - TLA Population'!$D:$D,0)-1,W$2-1)</f>
        <v>26052.97983454126</v>
      </c>
      <c r="X56" s="81">
        <f t="shared" ca="1" si="24"/>
        <v>261.47359022152136</v>
      </c>
      <c r="Y56" s="71">
        <f t="shared" ca="1" si="25"/>
        <v>264.79889764135987</v>
      </c>
      <c r="Z56" s="70">
        <f t="shared" ca="1" si="6"/>
        <v>271.33228513655195</v>
      </c>
      <c r="AA56" s="81">
        <f ca="1">OFFSET('Stats NZ - TLA Population'!$A$1,MATCH(AA$10&amp;"_"&amp;$D56,'Stats NZ - TLA Population'!$D:$D,0)-1,AA$2-1)</f>
        <v>25079.999999999989</v>
      </c>
      <c r="AB56" s="69">
        <f ca="1">OFFSET('Stats NZ - TLA Population'!$A$1,MATCH(AB$10&amp;"_"&amp;$D56,'Stats NZ - TLA Population'!$D:$D,0)-1,AB$2-1)</f>
        <v>25860.000000000007</v>
      </c>
      <c r="AC56" s="72">
        <f ca="1">OFFSET('Stats NZ - TLA Population'!$A$1,MATCH(AC$10&amp;"_"&amp;$D56,'Stats NZ - TLA Population'!$D:$D,0)-1,AC$2-1)</f>
        <v>26660.000000000015</v>
      </c>
      <c r="AD56" s="81">
        <f t="shared" ca="1" si="26"/>
        <v>264.31636269358484</v>
      </c>
      <c r="AE56" s="71">
        <f t="shared" ca="1" si="27"/>
        <v>277.49629381771217</v>
      </c>
      <c r="AF56" s="70">
        <f t="shared" ca="1" si="7"/>
        <v>286.08086593890982</v>
      </c>
      <c r="AG56" s="81">
        <f ca="1">OFFSET('Stats NZ - TLA Population'!$A$1,MATCH(AG$10&amp;"_"&amp;$D56,'Stats NZ - TLA Population'!$D:$D,0)-1,AG$2-1)</f>
        <v>25208.67289659967</v>
      </c>
      <c r="AH56" s="69">
        <f ca="1">OFFSET('Stats NZ - TLA Population'!$A$1,MATCH(AH$10&amp;"_"&amp;$D56,'Stats NZ - TLA Population'!$D:$D,0)-1,AH$2-1)</f>
        <v>26126.452272544411</v>
      </c>
      <c r="AI56" s="72">
        <f ca="1">OFFSET('Stats NZ - TLA Population'!$A$1,MATCH(AI$10&amp;"_"&amp;$D56,'Stats NZ - TLA Population'!$D:$D,0)-1,AI$2-1)</f>
        <v>27088.033186738317</v>
      </c>
      <c r="AJ56" s="81">
        <f t="shared" ca="1" si="28"/>
        <v>265.67243733499134</v>
      </c>
      <c r="AK56" s="71">
        <f t="shared" ca="1" si="29"/>
        <v>281.82275570942028</v>
      </c>
      <c r="AL56" s="70">
        <f t="shared" ca="1" si="8"/>
        <v>292.19520812847651</v>
      </c>
      <c r="AM56" s="81">
        <f ca="1">OFFSET('Stats NZ - TLA Population'!$A$1,MATCH(AM$10&amp;"_"&amp;$D56,'Stats NZ - TLA Population'!$D:$D,0)-1,AM$2-1)</f>
        <v>25338.005949272683</v>
      </c>
      <c r="AN56" s="69">
        <f ca="1">OFFSET('Stats NZ - TLA Population'!$A$1,MATCH(AN$10&amp;"_"&amp;$D56,'Stats NZ - TLA Population'!$D:$D,0)-1,AN$2-1)</f>
        <v>26395.649974846903</v>
      </c>
      <c r="AO56" s="72">
        <f ca="1">OFFSET('Stats NZ - TLA Population'!$A$1,MATCH(AO$10&amp;"_"&amp;$D56,'Stats NZ - TLA Population'!$D:$D,0)-1,AO$2-1)</f>
        <v>27522.938556858076</v>
      </c>
      <c r="AP56" s="81">
        <f t="shared" ca="1" si="30"/>
        <v>267.03546931499886</v>
      </c>
      <c r="AQ56" s="71">
        <f t="shared" ca="1" si="31"/>
        <v>286.1556351668815</v>
      </c>
      <c r="AR56" s="70">
        <f t="shared" ca="1" si="9"/>
        <v>298.37658750217827</v>
      </c>
      <c r="AS56" s="81">
        <f ca="1">OFFSET('Stats NZ - TLA Population'!$A$1,MATCH(AS$10&amp;"_"&amp;$D56,'Stats NZ - TLA Population'!$D:$D,0)-1,AS$2-1)</f>
        <v>25468.002544948624</v>
      </c>
      <c r="AT56" s="69">
        <f ca="1">OFFSET('Stats NZ - TLA Population'!$A$1,MATCH(AT$10&amp;"_"&amp;$D56,'Stats NZ - TLA Population'!$D:$D,0)-1,AT$2-1)</f>
        <v>26667.621394842452</v>
      </c>
      <c r="AU56" s="72">
        <f ca="1">OFFSET('Stats NZ - TLA Population'!$A$1,MATCH(AU$10&amp;"_"&amp;$D56,'Stats NZ - TLA Population'!$D:$D,0)-1,AU$2-1)</f>
        <v>27964.826445038678</v>
      </c>
      <c r="AV56" s="81">
        <f t="shared" ca="1" si="32"/>
        <v>268.4054943282211</v>
      </c>
      <c r="AW56" s="71">
        <f t="shared" ca="1" si="33"/>
        <v>290.49473878459844</v>
      </c>
      <c r="AX56" s="70">
        <f t="shared" ca="1" si="10"/>
        <v>304.62540445692923</v>
      </c>
      <c r="AY56" s="81">
        <f ca="1">OFFSET('Stats NZ - TLA Population'!$A$1,MATCH(AY$10&amp;"_"&amp;$D56,'Stats NZ - TLA Population'!$D:$D,0)-1,AY$2-1)</f>
        <v>25598.666087933729</v>
      </c>
      <c r="AZ56" s="69">
        <f ca="1">OFFSET('Stats NZ - TLA Population'!$A$1,MATCH(AZ$10&amp;"_"&amp;$D56,'Stats NZ - TLA Population'!$D:$D,0)-1,AZ$2-1)</f>
        <v>26942.395111934857</v>
      </c>
      <c r="BA56" s="72">
        <f ca="1">OFFSET('Stats NZ - TLA Population'!$A$1,MATCH(BA$10&amp;"_"&amp;$D56,'Stats NZ - TLA Population'!$D:$D,0)-1,BA$2-1)</f>
        <v>28413.808957411289</v>
      </c>
      <c r="BB56" s="81">
        <f t="shared" ca="1" si="34"/>
        <v>269.78254825240288</v>
      </c>
      <c r="BC56" s="71">
        <f t="shared" ca="1" si="35"/>
        <v>294.83987247193102</v>
      </c>
      <c r="BD56" s="70">
        <f t="shared" ca="1" si="11"/>
        <v>310.94205896096844</v>
      </c>
      <c r="BE56" s="81">
        <f ca="1">OFFSET('Stats NZ - TLA Population'!$A$1,MATCH(BE$10&amp;"_"&amp;$D56,'Stats NZ - TLA Population'!$D:$D,0)-1,BE$2-1)</f>
        <v>25730.000000000007</v>
      </c>
      <c r="BF56" s="69">
        <f ca="1">OFFSET('Stats NZ - TLA Population'!$A$1,MATCH(BF$10&amp;"_"&amp;$D56,'Stats NZ - TLA Population'!$D:$D,0)-1,BF$2-1)</f>
        <v>27219.999999999996</v>
      </c>
      <c r="BG56" s="72">
        <f ca="1">OFFSET('Stats NZ - TLA Population'!$A$1,MATCH(BG$10&amp;"_"&amp;$D56,'Stats NZ - TLA Population'!$D:$D,0)-1,BG$2-1)</f>
        <v>28869.999999999978</v>
      </c>
      <c r="BH56" s="81">
        <f t="shared" ca="1" si="36"/>
        <v>271.16666714935974</v>
      </c>
      <c r="BI56" s="71">
        <f t="shared" ca="1" si="37"/>
        <v>299.19084147100483</v>
      </c>
      <c r="BJ56" s="70">
        <f t="shared" ca="1" si="12"/>
        <v>317.32695052416983</v>
      </c>
      <c r="BK56" s="81">
        <f ca="1">OFFSET('Stats NZ - TLA Population'!$A$1,MATCH(BK$10&amp;"_"&amp;$D56,'Stats NZ - TLA Population'!$D:$D,0)-1,BK$2-1)</f>
        <v>25803.57798498285</v>
      </c>
      <c r="BL56" s="69">
        <f ca="1">OFFSET('Stats NZ - TLA Population'!$A$1,MATCH(BL$10&amp;"_"&amp;$D56,'Stats NZ - TLA Population'!$D:$D,0)-1,BL$2-1)</f>
        <v>27438.464985935203</v>
      </c>
      <c r="BM56" s="72">
        <f ca="1">OFFSET('Stats NZ - TLA Population'!$A$1,MATCH(BM$10&amp;"_"&amp;$D56,'Stats NZ - TLA Population'!$D:$D,0)-1,BM$2-1)</f>
        <v>29257.459427485326</v>
      </c>
      <c r="BN56" s="81">
        <f t="shared" ca="1" si="38"/>
        <v>271.94210037762878</v>
      </c>
      <c r="BO56" s="71">
        <f t="shared" ca="1" si="39"/>
        <v>302.77250948796029</v>
      </c>
      <c r="BP56" s="70">
        <f t="shared" ca="1" si="13"/>
        <v>322.84438712743787</v>
      </c>
      <c r="BQ56" s="81">
        <f ca="1">OFFSET('Stats NZ - TLA Population'!$A$1,MATCH(BQ$10&amp;"_"&amp;$D56,'Stats NZ - TLA Population'!$D:$D,0)-1,BQ$2-1)</f>
        <v>25877.366374935547</v>
      </c>
      <c r="BR56" s="69">
        <f ca="1">OFFSET('Stats NZ - TLA Population'!$A$1,MATCH(BR$10&amp;"_"&amp;$D56,'Stats NZ - TLA Population'!$D:$D,0)-1,BR$2-1)</f>
        <v>27658.683349904193</v>
      </c>
      <c r="BS56" s="72">
        <f ca="1">OFFSET('Stats NZ - TLA Population'!$A$1,MATCH(BS$10&amp;"_"&amp;$D56,'Stats NZ - TLA Population'!$D:$D,0)-1,BS$2-1)</f>
        <v>29650.118882956358</v>
      </c>
      <c r="BT56" s="81">
        <f t="shared" ca="1" si="40"/>
        <v>272.71975104913253</v>
      </c>
      <c r="BU56" s="71">
        <f t="shared" ca="1" si="41"/>
        <v>306.35065862038192</v>
      </c>
      <c r="BV56" s="70">
        <f t="shared" ca="1" si="14"/>
        <v>328.40802047787162</v>
      </c>
      <c r="BW56" s="81">
        <f ca="1">OFFSET('Stats NZ - TLA Population'!$A$1,MATCH(BW$10&amp;"_"&amp;$D56,'Stats NZ - TLA Population'!$D:$D,0)-1,BW$2-1)</f>
        <v>25951.365771536039</v>
      </c>
      <c r="BX56" s="69">
        <f ca="1">OFFSET('Stats NZ - TLA Population'!$A$1,MATCH(BX$10&amp;"_"&amp;$D56,'Stats NZ - TLA Population'!$D:$D,0)-1,BX$2-1)</f>
        <v>27880.669164342955</v>
      </c>
      <c r="BY56" s="72">
        <f ca="1">OFFSET('Stats NZ - TLA Population'!$A$1,MATCH(BY$10&amp;"_"&amp;$D56,'Stats NZ - TLA Population'!$D:$D,0)-1,BY$2-1)</f>
        <v>30048.048155116463</v>
      </c>
      <c r="BZ56" s="81">
        <f t="shared" ca="1" si="42"/>
        <v>273.4996255049125</v>
      </c>
      <c r="CA56" s="71">
        <f t="shared" ca="1" si="43"/>
        <v>309.92511814767977</v>
      </c>
      <c r="CB56" s="70">
        <f t="shared" ca="1" si="15"/>
        <v>334.01798284281267</v>
      </c>
      <c r="CC56" s="81">
        <f ca="1">OFFSET('Stats NZ - TLA Population'!$A$1,MATCH(CC$10&amp;"_"&amp;$D56,'Stats NZ - TLA Population'!$D:$D,0)-1,CC$2-1)</f>
        <v>26025.576778182854</v>
      </c>
      <c r="CD56" s="69">
        <f ca="1">OFFSET('Stats NZ - TLA Population'!$A$1,MATCH(CD$10&amp;"_"&amp;$D56,'Stats NZ - TLA Population'!$D:$D,0)-1,CD$2-1)</f>
        <v>28104.436614631424</v>
      </c>
      <c r="CE56" s="72">
        <f ca="1">OFFSET('Stats NZ - TLA Population'!$A$1,MATCH(CE$10&amp;"_"&amp;$D56,'Stats NZ - TLA Population'!$D:$D,0)-1,CE$2-1)</f>
        <v>30451.317969291485</v>
      </c>
      <c r="CF56" s="81">
        <f t="shared" ca="1" si="44"/>
        <v>274.28173010414355</v>
      </c>
      <c r="CG56" s="71">
        <f t="shared" ca="1" si="45"/>
        <v>313.49571770504821</v>
      </c>
      <c r="CH56" s="70">
        <f t="shared" ca="1" si="16"/>
        <v>339.67440489014263</v>
      </c>
      <c r="CI56" s="81">
        <f ca="1">OFFSET('Stats NZ - TLA Population'!$A$1,MATCH(CI$10&amp;"_"&amp;$D56,'Stats NZ - TLA Population'!$D:$D,0)-1,CI$2-1)</f>
        <v>26100</v>
      </c>
      <c r="CJ56" s="69">
        <f ca="1">OFFSET('Stats NZ - TLA Population'!$A$1,MATCH(CJ$10&amp;"_"&amp;$D56,'Stats NZ - TLA Population'!$D:$D,0)-1,CJ$2-1)</f>
        <v>28329.999999999989</v>
      </c>
      <c r="CK56" s="72">
        <f ca="1">OFFSET('Stats NZ - TLA Population'!$A$1,MATCH(CK$10&amp;"_"&amp;$D56,'Stats NZ - TLA Population'!$D:$D,0)-1,CK$2-1)</f>
        <v>30860.000000000015</v>
      </c>
      <c r="CL56" s="81">
        <f t="shared" ca="1" si="46"/>
        <v>275.06607122418529</v>
      </c>
      <c r="CM56" s="71">
        <f t="shared" ca="1" si="47"/>
        <v>317.06228730114179</v>
      </c>
      <c r="CN56" s="70">
        <f t="shared" ca="1" si="17"/>
        <v>345.37741567642934</v>
      </c>
      <c r="CO56" s="81">
        <f ca="1">OFFSET('Stats NZ - TLA Population'!$A$1,MATCH(CO$10&amp;"_"&amp;$D56,'Stats NZ - TLA Population'!$D:$D,0)-1,CO$2-1)</f>
        <v>26115.980419141517</v>
      </c>
      <c r="CP56" s="69">
        <f ca="1">OFFSET('Stats NZ - TLA Population'!$A$1,MATCH(CP$10&amp;"_"&amp;$D56,'Stats NZ - TLA Population'!$D:$D,0)-1,CP$2-1)</f>
        <v>28488.222756882253</v>
      </c>
      <c r="CQ56" s="72">
        <f ca="1">OFFSET('Stats NZ - TLA Population'!$A$1,MATCH(CQ$10&amp;"_"&amp;$D56,'Stats NZ - TLA Population'!$D:$D,0)-1,CQ$2-1)</f>
        <v>31204.234195028072</v>
      </c>
      <c r="CR56" s="81">
        <f t="shared" ca="1" si="48"/>
        <v>275.2344877418011</v>
      </c>
      <c r="CS56" s="71">
        <f t="shared" ca="1" si="49"/>
        <v>319.77441328621603</v>
      </c>
      <c r="CT56" s="70">
        <f t="shared" ca="1" si="18"/>
        <v>350.26108040910333</v>
      </c>
      <c r="CU56" s="81">
        <f ca="1">OFFSET('Stats NZ - TLA Population'!$A$1,MATCH(CU$10&amp;"_"&amp;$D56,'Stats NZ - TLA Population'!$D:$D,0)-1,CU$2-1)</f>
        <v>26131.970622719658</v>
      </c>
      <c r="CV56" s="69">
        <f ca="1">OFFSET('Stats NZ - TLA Population'!$A$1,MATCH(CV$10&amp;"_"&amp;$D56,'Stats NZ - TLA Population'!$D:$D,0)-1,CV$2-1)</f>
        <v>28647.329186224637</v>
      </c>
      <c r="CW56" s="72">
        <f ca="1">OFFSET('Stats NZ - TLA Population'!$A$1,MATCH(CW$10&amp;"_"&amp;$D56,'Stats NZ - TLA Population'!$D:$D,0)-1,CW$2-1)</f>
        <v>31552.308220938405</v>
      </c>
      <c r="CX56" s="81">
        <f t="shared" ca="1" si="50"/>
        <v>275.40300737690887</v>
      </c>
      <c r="CY56" s="71">
        <f t="shared" ca="1" si="51"/>
        <v>322.47448935570191</v>
      </c>
      <c r="CZ56" s="70">
        <f t="shared" ca="1" si="19"/>
        <v>355.17497688522712</v>
      </c>
    </row>
    <row r="57" spans="2:104" x14ac:dyDescent="0.25">
      <c r="B57" s="93"/>
      <c r="C57" s="66" t="s">
        <v>99</v>
      </c>
      <c r="D57" s="66" t="s">
        <v>98</v>
      </c>
      <c r="E57" s="67" t="s">
        <v>10</v>
      </c>
      <c r="F57" s="68">
        <f ca="1">SUMIF('NVED - 2019 - VKT 74 TLA-Region'!$B:$B,'Model - Absolute - 66 areas'!$D57,'NVED - 2019 - VKT 74 TLA-Region'!$J:$J)</f>
        <v>344.73144947498218</v>
      </c>
      <c r="G57" s="81">
        <f ca="1">OFFSET('Stats NZ - TLA Population'!$A$1,MATCH(G$10&amp;"_"&amp;$D57,'Stats NZ - TLA Population'!$D:$D,0)-1,G$2-1)</f>
        <v>22568.871525280563</v>
      </c>
      <c r="H57" s="69">
        <f ca="1">OFFSET('Stats NZ - TLA Population'!$A$1,MATCH(H$10&amp;"_"&amp;$D57,'Stats NZ - TLA Population'!$D:$D,0)-1,H$2-1)</f>
        <v>22702.578327851319</v>
      </c>
      <c r="I57" s="72">
        <f ca="1">OFFSET('Stats NZ - TLA Population'!$A$1,MATCH(I$10&amp;"_"&amp;$D57,'Stats NZ - TLA Population'!$D:$D,0)-1,I$2-1)</f>
        <v>22838.58593393067</v>
      </c>
      <c r="J57" s="70">
        <f t="shared" ca="1" si="20"/>
        <v>15184.682748217578</v>
      </c>
      <c r="K57" s="81">
        <f ca="1">OFFSET('Stats NZ - TLA Population'!$A$1,MATCH(K$10&amp;"_"&amp;$D57,'Stats NZ - TLA Population'!$D:$D,0)-1,K$2-1)</f>
        <v>22923.220608668758</v>
      </c>
      <c r="L57" s="69">
        <f ca="1">OFFSET('Stats NZ - TLA Population'!$A$1,MATCH(L$10&amp;"_"&amp;$D57,'Stats NZ - TLA Population'!$D:$D,0)-1,L$2-1)</f>
        <v>23195.63738668877</v>
      </c>
      <c r="M57" s="72">
        <f ca="1">OFFSET('Stats NZ - TLA Population'!$A$1,MATCH(M$10&amp;"_"&amp;$D57,'Stats NZ - TLA Population'!$D:$D,0)-1,M$2-1)</f>
        <v>23474.392775046621</v>
      </c>
      <c r="N57" s="71">
        <f t="shared" ca="1" si="21"/>
        <v>336.58220588577637</v>
      </c>
      <c r="O57" s="81">
        <f ca="1">OFFSET('Stats NZ - TLA Population'!$A$1,MATCH(O$10&amp;"_"&amp;$D57,'Stats NZ - TLA Population'!$D:$D,0)-1,O$2-1)</f>
        <v>23283.133252147119</v>
      </c>
      <c r="P57" s="69">
        <f ca="1">OFFSET('Stats NZ - TLA Population'!$A$1,MATCH(P$10&amp;"_"&amp;$D57,'Stats NZ - TLA Population'!$D:$D,0)-1,P$2-1)</f>
        <v>23699.40479908813</v>
      </c>
      <c r="Q57" s="72">
        <f ca="1">OFFSET('Stats NZ - TLA Population'!$A$1,MATCH(Q$10&amp;"_"&amp;$D57,'Stats NZ - TLA Population'!$D:$D,0)-1,Q$2-1)</f>
        <v>24127.899938782335</v>
      </c>
      <c r="R57" s="172">
        <f t="shared" ca="1" si="22"/>
        <v>353.54699181832939</v>
      </c>
      <c r="S57" s="71">
        <f t="shared" ca="1" si="23"/>
        <v>347.58516636777335</v>
      </c>
      <c r="T57" s="70">
        <f t="shared" ca="1" si="5"/>
        <v>353.86965138674412</v>
      </c>
      <c r="U57" s="81">
        <f ca="1">OFFSET('Stats NZ - TLA Population'!$A$1,MATCH(U$10&amp;"_"&amp;$D57,'Stats NZ - TLA Population'!$D:$D,0)-1,U$2-1)</f>
        <v>23648.696807997123</v>
      </c>
      <c r="V57" s="69">
        <f ca="1">OFFSET('Stats NZ - TLA Population'!$A$1,MATCH(V$10&amp;"_"&amp;$D57,'Stats NZ - TLA Population'!$D:$D,0)-1,V$2-1)</f>
        <v>24214.113131177037</v>
      </c>
      <c r="W57" s="72">
        <f ca="1">OFFSET('Stats NZ - TLA Population'!$A$1,MATCH(W$10&amp;"_"&amp;$D57,'Stats NZ - TLA Population'!$D:$D,0)-1,W$2-1)</f>
        <v>24799.600187090957</v>
      </c>
      <c r="X57" s="81">
        <f t="shared" ca="1" si="24"/>
        <v>359.09795843822201</v>
      </c>
      <c r="Y57" s="71">
        <f t="shared" ca="1" si="25"/>
        <v>363.34722009332251</v>
      </c>
      <c r="Z57" s="70">
        <f t="shared" ca="1" si="6"/>
        <v>372.13280282412421</v>
      </c>
      <c r="AA57" s="81">
        <f ca="1">OFFSET('Stats NZ - TLA Population'!$A$1,MATCH(AA$10&amp;"_"&amp;$D57,'Stats NZ - TLA Population'!$D:$D,0)-1,AA$2-1)</f>
        <v>24019.999999999982</v>
      </c>
      <c r="AB57" s="69">
        <f ca="1">OFFSET('Stats NZ - TLA Population'!$A$1,MATCH(AB$10&amp;"_"&amp;$D57,'Stats NZ - TLA Population'!$D:$D,0)-1,AB$2-1)</f>
        <v>24739.999999999993</v>
      </c>
      <c r="AC57" s="72">
        <f ca="1">OFFSET('Stats NZ - TLA Population'!$A$1,MATCH(AC$10&amp;"_"&amp;$D57,'Stats NZ - TLA Population'!$D:$D,0)-1,AC$2-1)</f>
        <v>25490</v>
      </c>
      <c r="AD57" s="81">
        <f t="shared" ca="1" si="26"/>
        <v>364.73607961218596</v>
      </c>
      <c r="AE57" s="71">
        <f t="shared" ca="1" si="27"/>
        <v>382.5053971881353</v>
      </c>
      <c r="AF57" s="70">
        <f t="shared" ca="1" si="7"/>
        <v>394.1011549848655</v>
      </c>
      <c r="AG57" s="81">
        <f ca="1">OFFSET('Stats NZ - TLA Population'!$A$1,MATCH(AG$10&amp;"_"&amp;$D57,'Stats NZ - TLA Population'!$D:$D,0)-1,AG$2-1)</f>
        <v>24214.814185558826</v>
      </c>
      <c r="AH57" s="69">
        <f ca="1">OFFSET('Stats NZ - TLA Population'!$A$1,MATCH(AH$10&amp;"_"&amp;$D57,'Stats NZ - TLA Population'!$D:$D,0)-1,AH$2-1)</f>
        <v>25069.12575225535</v>
      </c>
      <c r="AI57" s="72">
        <f ca="1">OFFSET('Stats NZ - TLA Population'!$A$1,MATCH(AI$10&amp;"_"&amp;$D57,'Stats NZ - TLA Population'!$D:$D,0)-1,AI$2-1)</f>
        <v>25952.880750701632</v>
      </c>
      <c r="AJ57" s="81">
        <f t="shared" ca="1" si="28"/>
        <v>367.69427121474939</v>
      </c>
      <c r="AK57" s="71">
        <f t="shared" ca="1" si="29"/>
        <v>389.62248416993685</v>
      </c>
      <c r="AL57" s="70">
        <f t="shared" ca="1" si="8"/>
        <v>403.35773849412334</v>
      </c>
      <c r="AM57" s="81">
        <f ca="1">OFFSET('Stats NZ - TLA Population'!$A$1,MATCH(AM$10&amp;"_"&amp;$D57,'Stats NZ - TLA Population'!$D:$D,0)-1,AM$2-1)</f>
        <v>24411.20841137139</v>
      </c>
      <c r="AN57" s="69">
        <f ca="1">OFFSET('Stats NZ - TLA Population'!$A$1,MATCH(AN$10&amp;"_"&amp;$D57,'Stats NZ - TLA Population'!$D:$D,0)-1,AN$2-1)</f>
        <v>25402.629991204216</v>
      </c>
      <c r="AO57" s="72">
        <f ca="1">OFFSET('Stats NZ - TLA Population'!$A$1,MATCH(AO$10&amp;"_"&amp;$D57,'Stats NZ - TLA Population'!$D:$D,0)-1,AO$2-1)</f>
        <v>26424.167095336961</v>
      </c>
      <c r="AP57" s="81">
        <f t="shared" ca="1" si="30"/>
        <v>370.67645522729498</v>
      </c>
      <c r="AQ57" s="71">
        <f t="shared" ca="1" si="31"/>
        <v>396.78736108522139</v>
      </c>
      <c r="AR57" s="70">
        <f t="shared" ca="1" si="9"/>
        <v>412.74370150902087</v>
      </c>
      <c r="AS57" s="81">
        <f ca="1">OFFSET('Stats NZ - TLA Population'!$A$1,MATCH(AS$10&amp;"_"&amp;$D57,'Stats NZ - TLA Population'!$D:$D,0)-1,AS$2-1)</f>
        <v>24609.195492352577</v>
      </c>
      <c r="AT57" s="69">
        <f ca="1">OFFSET('Stats NZ - TLA Population'!$A$1,MATCH(AT$10&amp;"_"&amp;$D57,'Stats NZ - TLA Population'!$D:$D,0)-1,AT$2-1)</f>
        <v>25740.570965542101</v>
      </c>
      <c r="AU57" s="72">
        <f ca="1">OFFSET('Stats NZ - TLA Population'!$A$1,MATCH(AU$10&amp;"_"&amp;$D57,'Stats NZ - TLA Population'!$D:$D,0)-1,AU$2-1)</f>
        <v>26904.011673671794</v>
      </c>
      <c r="AV57" s="81">
        <f t="shared" ca="1" si="32"/>
        <v>373.68282624023999</v>
      </c>
      <c r="AW57" s="71">
        <f t="shared" ca="1" si="33"/>
        <v>404.00000642809886</v>
      </c>
      <c r="AX57" s="70">
        <f t="shared" ca="1" si="10"/>
        <v>422.2602872195514</v>
      </c>
      <c r="AY57" s="81">
        <f ca="1">OFFSET('Stats NZ - TLA Population'!$A$1,MATCH(AY$10&amp;"_"&amp;$D57,'Stats NZ - TLA Population'!$D:$D,0)-1,AY$2-1)</f>
        <v>24808.788347352594</v>
      </c>
      <c r="AZ57" s="69">
        <f ca="1">OFFSET('Stats NZ - TLA Population'!$A$1,MATCH(AZ$10&amp;"_"&amp;$D57,'Stats NZ - TLA Population'!$D:$D,0)-1,AZ$2-1)</f>
        <v>26083.007698869358</v>
      </c>
      <c r="BA57" s="72">
        <f ca="1">OFFSET('Stats NZ - TLA Population'!$A$1,MATCH(BA$10&amp;"_"&amp;$D57,'Stats NZ - TLA Population'!$D:$D,0)-1,BA$2-1)</f>
        <v>27392.56989730438</v>
      </c>
      <c r="BB57" s="81">
        <f t="shared" ca="1" si="34"/>
        <v>376.71358042222619</v>
      </c>
      <c r="BC57" s="71">
        <f t="shared" ca="1" si="35"/>
        <v>411.26039566918138</v>
      </c>
      <c r="BD57" s="70">
        <f t="shared" ca="1" si="11"/>
        <v>431.90874551056629</v>
      </c>
      <c r="BE57" s="81">
        <f ca="1">OFFSET('Stats NZ - TLA Population'!$A$1,MATCH(BE$10&amp;"_"&amp;$D57,'Stats NZ - TLA Population'!$D:$D,0)-1,BE$2-1)</f>
        <v>25010.000000000004</v>
      </c>
      <c r="BF57" s="69">
        <f ca="1">OFFSET('Stats NZ - TLA Population'!$A$1,MATCH(BF$10&amp;"_"&amp;$D57,'Stats NZ - TLA Population'!$D:$D,0)-1,BF$2-1)</f>
        <v>26430.000000000015</v>
      </c>
      <c r="BG57" s="72">
        <f ca="1">OFFSET('Stats NZ - TLA Population'!$A$1,MATCH(BG$10&amp;"_"&amp;$D57,'Stats NZ - TLA Population'!$D:$D,0)-1,BG$2-1)</f>
        <v>27889.999999999993</v>
      </c>
      <c r="BH57" s="81">
        <f t="shared" ca="1" si="36"/>
        <v>379.76891553292165</v>
      </c>
      <c r="BI57" s="71">
        <f t="shared" ca="1" si="37"/>
        <v>418.56850124747831</v>
      </c>
      <c r="BJ57" s="70">
        <f t="shared" ca="1" si="12"/>
        <v>441.6903329471117</v>
      </c>
      <c r="BK57" s="81">
        <f ca="1">OFFSET('Stats NZ - TLA Population'!$A$1,MATCH(BK$10&amp;"_"&amp;$D57,'Stats NZ - TLA Population'!$D:$D,0)-1,BK$2-1)</f>
        <v>25162.137774528022</v>
      </c>
      <c r="BL57" s="69">
        <f ca="1">OFFSET('Stats NZ - TLA Population'!$A$1,MATCH(BL$10&amp;"_"&amp;$D57,'Stats NZ - TLA Population'!$D:$D,0)-1,BL$2-1)</f>
        <v>26717.669369221814</v>
      </c>
      <c r="BM57" s="72">
        <f ca="1">OFFSET('Stats NZ - TLA Population'!$A$1,MATCH(BM$10&amp;"_"&amp;$D57,'Stats NZ - TLA Population'!$D:$D,0)-1,BM$2-1)</f>
        <v>28328.023544446092</v>
      </c>
      <c r="BN57" s="81">
        <f t="shared" ca="1" si="38"/>
        <v>382.07907937314951</v>
      </c>
      <c r="BO57" s="71">
        <f t="shared" ca="1" si="39"/>
        <v>424.78033743745857</v>
      </c>
      <c r="BP57" s="70">
        <f t="shared" ca="1" si="13"/>
        <v>450.38312413612164</v>
      </c>
      <c r="BQ57" s="81">
        <f ca="1">OFFSET('Stats NZ - TLA Population'!$A$1,MATCH(BQ$10&amp;"_"&amp;$D57,'Stats NZ - TLA Population'!$D:$D,0)-1,BQ$2-1)</f>
        <v>25315.201014967217</v>
      </c>
      <c r="BR57" s="69">
        <f ca="1">OFFSET('Stats NZ - TLA Population'!$A$1,MATCH(BR$10&amp;"_"&amp;$D57,'Stats NZ - TLA Population'!$D:$D,0)-1,BR$2-1)</f>
        <v>27008.46978899181</v>
      </c>
      <c r="BS57" s="72">
        <f ca="1">OFFSET('Stats NZ - TLA Population'!$A$1,MATCH(BS$10&amp;"_"&amp;$D57,'Stats NZ - TLA Population'!$D:$D,0)-1,BS$2-1)</f>
        <v>28772.926422900404</v>
      </c>
      <c r="BT57" s="81">
        <f t="shared" ca="1" si="40"/>
        <v>384.40329611963284</v>
      </c>
      <c r="BU57" s="71">
        <f t="shared" ca="1" si="41"/>
        <v>431.01908516598036</v>
      </c>
      <c r="BV57" s="70">
        <f t="shared" ca="1" si="14"/>
        <v>459.17745511822028</v>
      </c>
      <c r="BW57" s="81">
        <f ca="1">OFFSET('Stats NZ - TLA Population'!$A$1,MATCH(BW$10&amp;"_"&amp;$D57,'Stats NZ - TLA Population'!$D:$D,0)-1,BW$2-1)</f>
        <v>25469.195350998674</v>
      </c>
      <c r="BX57" s="69">
        <f ca="1">OFFSET('Stats NZ - TLA Population'!$A$1,MATCH(BX$10&amp;"_"&amp;$D57,'Stats NZ - TLA Population'!$D:$D,0)-1,BX$2-1)</f>
        <v>27302.435338286014</v>
      </c>
      <c r="BY57" s="72">
        <f ca="1">OFFSET('Stats NZ - TLA Population'!$A$1,MATCH(BY$10&amp;"_"&amp;$D57,'Stats NZ - TLA Population'!$D:$D,0)-1,BY$2-1)</f>
        <v>29224.816678040079</v>
      </c>
      <c r="BZ57" s="81">
        <f t="shared" ca="1" si="42"/>
        <v>386.74165125729292</v>
      </c>
      <c r="CA57" s="71">
        <f t="shared" ca="1" si="43"/>
        <v>437.28459219130116</v>
      </c>
      <c r="CB57" s="70">
        <f t="shared" ca="1" si="15"/>
        <v>468.07407048416678</v>
      </c>
      <c r="CC57" s="81">
        <f ca="1">OFFSET('Stats NZ - TLA Population'!$A$1,MATCH(CC$10&amp;"_"&amp;$D57,'Stats NZ - TLA Population'!$D:$D,0)-1,CC$2-1)</f>
        <v>25624.126446549271</v>
      </c>
      <c r="CD57" s="69">
        <f ca="1">OFFSET('Stats NZ - TLA Population'!$A$1,MATCH(CD$10&amp;"_"&amp;$D57,'Stats NZ - TLA Population'!$D:$D,0)-1,CD$2-1)</f>
        <v>27599.600467002776</v>
      </c>
      <c r="CE57" s="72">
        <f ca="1">OFFSET('Stats NZ - TLA Population'!$A$1,MATCH(CE$10&amp;"_"&amp;$D57,'Stats NZ - TLA Population'!$D:$D,0)-1,CE$2-1)</f>
        <v>29683.80404939549</v>
      </c>
      <c r="CF57" s="81">
        <f t="shared" ca="1" si="44"/>
        <v>389.0942307910625</v>
      </c>
      <c r="CG57" s="71">
        <f t="shared" ca="1" si="45"/>
        <v>443.57670428950536</v>
      </c>
      <c r="CH57" s="70">
        <f t="shared" ca="1" si="16"/>
        <v>477.07371658326844</v>
      </c>
      <c r="CI57" s="81">
        <f ca="1">OFFSET('Stats NZ - TLA Population'!$A$1,MATCH(CI$10&amp;"_"&amp;$D57,'Stats NZ - TLA Population'!$D:$D,0)-1,CI$2-1)</f>
        <v>25779.999999999993</v>
      </c>
      <c r="CJ57" s="69">
        <f ca="1">OFFSET('Stats NZ - TLA Population'!$A$1,MATCH(CJ$10&amp;"_"&amp;$D57,'Stats NZ - TLA Population'!$D:$D,0)-1,CJ$2-1)</f>
        <v>27900.000000000007</v>
      </c>
      <c r="CK57" s="72">
        <f ca="1">OFFSET('Stats NZ - TLA Population'!$A$1,MATCH(CK$10&amp;"_"&amp;$D57,'Stats NZ - TLA Population'!$D:$D,0)-1,CK$2-1)</f>
        <v>30149.999999999993</v>
      </c>
      <c r="CL57" s="81">
        <f t="shared" ca="1" si="46"/>
        <v>391.46112124904909</v>
      </c>
      <c r="CM57" s="71">
        <f t="shared" ca="1" si="47"/>
        <v>449.89526526792758</v>
      </c>
      <c r="CN57" s="70">
        <f t="shared" ca="1" si="17"/>
        <v>486.17714149921187</v>
      </c>
      <c r="CO57" s="81">
        <f ca="1">OFFSET('Stats NZ - TLA Population'!$A$1,MATCH(CO$10&amp;"_"&amp;$D57,'Stats NZ - TLA Population'!$D:$D,0)-1,CO$2-1)</f>
        <v>25898.898205350444</v>
      </c>
      <c r="CP57" s="69">
        <f ca="1">OFFSET('Stats NZ - TLA Population'!$A$1,MATCH(CP$10&amp;"_"&amp;$D57,'Stats NZ - TLA Population'!$D:$D,0)-1,CP$2-1)</f>
        <v>28159.141162285443</v>
      </c>
      <c r="CQ57" s="72">
        <f ca="1">OFFSET('Stats NZ - TLA Population'!$A$1,MATCH(CQ$10&amp;"_"&amp;$D57,'Stats NZ - TLA Population'!$D:$D,0)-1,CQ$2-1)</f>
        <v>30566.34158878613</v>
      </c>
      <c r="CR57" s="81">
        <f t="shared" ca="1" si="48"/>
        <v>393.26655277662809</v>
      </c>
      <c r="CS57" s="71">
        <f t="shared" ca="1" si="49"/>
        <v>455.41461606910889</v>
      </c>
      <c r="CT57" s="70">
        <f t="shared" ca="1" si="18"/>
        <v>494.34599724008319</v>
      </c>
      <c r="CU57" s="81">
        <f ca="1">OFFSET('Stats NZ - TLA Population'!$A$1,MATCH(CU$10&amp;"_"&amp;$D57,'Stats NZ - TLA Population'!$D:$D,0)-1,CU$2-1)</f>
        <v>26018.34477312275</v>
      </c>
      <c r="CV57" s="69">
        <f ca="1">OFFSET('Stats NZ - TLA Population'!$A$1,MATCH(CV$10&amp;"_"&amp;$D57,'Stats NZ - TLA Population'!$D:$D,0)-1,CV$2-1)</f>
        <v>28420.689283065178</v>
      </c>
      <c r="CW57" s="72">
        <f ca="1">OFFSET('Stats NZ - TLA Population'!$A$1,MATCH(CW$10&amp;"_"&amp;$D57,'Stats NZ - TLA Population'!$D:$D,0)-1,CW$2-1)</f>
        <v>30988.432441869209</v>
      </c>
      <c r="CX57" s="81">
        <f t="shared" ca="1" si="50"/>
        <v>395.08031101361399</v>
      </c>
      <c r="CY57" s="71">
        <f t="shared" ca="1" si="51"/>
        <v>460.95129277184571</v>
      </c>
      <c r="CZ57" s="70">
        <f t="shared" ca="1" si="19"/>
        <v>502.59716971621827</v>
      </c>
    </row>
    <row r="58" spans="2:104" x14ac:dyDescent="0.25">
      <c r="B58" s="93"/>
      <c r="C58" s="66" t="s">
        <v>99</v>
      </c>
      <c r="D58" s="66" t="s">
        <v>100</v>
      </c>
      <c r="E58" s="67" t="s">
        <v>10</v>
      </c>
      <c r="F58" s="68">
        <f ca="1">SUMIF('NVED - 2019 - VKT 74 TLA-Region'!$B:$B,'Model - Absolute - 66 areas'!$D58,'NVED - 2019 - VKT 74 TLA-Region'!$J:$J)</f>
        <v>290.51381898177755</v>
      </c>
      <c r="G58" s="81">
        <f ca="1">OFFSET('Stats NZ - TLA Population'!$A$1,MATCH(G$10&amp;"_"&amp;$D58,'Stats NZ - TLA Population'!$D:$D,0)-1,G$2-1)</f>
        <v>18045.996012846834</v>
      </c>
      <c r="H58" s="69">
        <f ca="1">OFFSET('Stats NZ - TLA Population'!$A$1,MATCH(H$10&amp;"_"&amp;$D58,'Stats NZ - TLA Population'!$D:$D,0)-1,H$2-1)</f>
        <v>18134.994284144919</v>
      </c>
      <c r="I58" s="72">
        <f ca="1">OFFSET('Stats NZ - TLA Population'!$A$1,MATCH(I$10&amp;"_"&amp;$D58,'Stats NZ - TLA Population'!$D:$D,0)-1,I$2-1)</f>
        <v>18218.435081835505</v>
      </c>
      <c r="J58" s="70">
        <f t="shared" ca="1" si="20"/>
        <v>16019.515332065381</v>
      </c>
      <c r="K58" s="81">
        <f ca="1">OFFSET('Stats NZ - TLA Population'!$A$1,MATCH(K$10&amp;"_"&amp;$D58,'Stats NZ - TLA Population'!$D:$D,0)-1,K$2-1)</f>
        <v>18051.994018607747</v>
      </c>
      <c r="L58" s="69">
        <f ca="1">OFFSET('Stats NZ - TLA Population'!$A$1,MATCH(L$10&amp;"_"&amp;$D58,'Stats NZ - TLA Population'!$D:$D,0)-1,L$2-1)</f>
        <v>18230.488785253263</v>
      </c>
      <c r="M58" s="72">
        <f ca="1">OFFSET('Stats NZ - TLA Population'!$A$1,MATCH(M$10&amp;"_"&amp;$D58,'Stats NZ - TLA Population'!$D:$D,0)-1,M$2-1)</f>
        <v>18398.635079326752</v>
      </c>
      <c r="N58" s="71">
        <f t="shared" ca="1" si="21"/>
        <v>279.07877249463337</v>
      </c>
      <c r="O58" s="81">
        <f ca="1">OFFSET('Stats NZ - TLA Population'!$A$1,MATCH(O$10&amp;"_"&amp;$D58,'Stats NZ - TLA Population'!$D:$D,0)-1,O$2-1)</f>
        <v>18057.994017945137</v>
      </c>
      <c r="P58" s="69">
        <f ca="1">OFFSET('Stats NZ - TLA Population'!$A$1,MATCH(P$10&amp;"_"&amp;$D58,'Stats NZ - TLA Population'!$D:$D,0)-1,P$2-1)</f>
        <v>18326.486137346783</v>
      </c>
      <c r="Q58" s="72">
        <f ca="1">OFFSET('Stats NZ - TLA Population'!$A$1,MATCH(Q$10&amp;"_"&amp;$D58,'Stats NZ - TLA Population'!$D:$D,0)-1,Q$2-1)</f>
        <v>18580.617449395559</v>
      </c>
      <c r="R58" s="172">
        <f t="shared" ca="1" si="22"/>
        <v>289.28031203681707</v>
      </c>
      <c r="S58" s="71">
        <f t="shared" ca="1" si="23"/>
        <v>283.56109681337693</v>
      </c>
      <c r="T58" s="70">
        <f t="shared" ca="1" si="5"/>
        <v>287.49320649545729</v>
      </c>
      <c r="U58" s="81">
        <f ca="1">OFFSET('Stats NZ - TLA Population'!$A$1,MATCH(U$10&amp;"_"&amp;$D58,'Stats NZ - TLA Population'!$D:$D,0)-1,U$2-1)</f>
        <v>18063.996011521616</v>
      </c>
      <c r="V58" s="69">
        <f ca="1">OFFSET('Stats NZ - TLA Population'!$A$1,MATCH(V$10&amp;"_"&amp;$D58,'Stats NZ - TLA Population'!$D:$D,0)-1,V$2-1)</f>
        <v>18422.988988317353</v>
      </c>
      <c r="W58" s="72">
        <f ca="1">OFFSET('Stats NZ - TLA Population'!$A$1,MATCH(W$10&amp;"_"&amp;$D58,'Stats NZ - TLA Population'!$D:$D,0)-1,W$2-1)</f>
        <v>18764.399821631538</v>
      </c>
      <c r="X58" s="81">
        <f t="shared" ca="1" si="24"/>
        <v>289.37646106493844</v>
      </c>
      <c r="Y58" s="71">
        <f t="shared" ca="1" si="25"/>
        <v>291.64666656829593</v>
      </c>
      <c r="Z58" s="70">
        <f t="shared" ca="1" si="6"/>
        <v>297.05139929269416</v>
      </c>
      <c r="AA58" s="81">
        <f ca="1">OFFSET('Stats NZ - TLA Population'!$A$1,MATCH(AA$10&amp;"_"&amp;$D58,'Stats NZ - TLA Population'!$D:$D,0)-1,AA$2-1)</f>
        <v>18070.000000000007</v>
      </c>
      <c r="AB58" s="69">
        <f ca="1">OFFSET('Stats NZ - TLA Population'!$A$1,MATCH(AB$10&amp;"_"&amp;$D58,'Stats NZ - TLA Population'!$D:$D,0)-1,AB$2-1)</f>
        <v>18519.999999999996</v>
      </c>
      <c r="AC58" s="72">
        <f ca="1">OFFSET('Stats NZ - TLA Population'!$A$1,MATCH(AC$10&amp;"_"&amp;$D58,'Stats NZ - TLA Population'!$D:$D,0)-1,AC$2-1)</f>
        <v>18949.999999999993</v>
      </c>
      <c r="AD58" s="81">
        <f t="shared" ca="1" si="26"/>
        <v>289.47264205042154</v>
      </c>
      <c r="AE58" s="71">
        <f t="shared" ca="1" si="27"/>
        <v>302.08036980030931</v>
      </c>
      <c r="AF58" s="70">
        <f t="shared" ca="1" si="7"/>
        <v>309.09411488746542</v>
      </c>
      <c r="AG58" s="81">
        <f ca="1">OFFSET('Stats NZ - TLA Population'!$A$1,MATCH(AG$10&amp;"_"&amp;$D58,'Stats NZ - TLA Population'!$D:$D,0)-1,AG$2-1)</f>
        <v>18025.784143443456</v>
      </c>
      <c r="AH58" s="69">
        <f ca="1">OFFSET('Stats NZ - TLA Population'!$A$1,MATCH(AH$10&amp;"_"&amp;$D58,'Stats NZ - TLA Population'!$D:$D,0)-1,AH$2-1)</f>
        <v>18563.79240658633</v>
      </c>
      <c r="AI58" s="72">
        <f ca="1">OFFSET('Stats NZ - TLA Population'!$A$1,MATCH(AI$10&amp;"_"&amp;$D58,'Stats NZ - TLA Population'!$D:$D,0)-1,AI$2-1)</f>
        <v>19095.740959101859</v>
      </c>
      <c r="AJ58" s="81">
        <f t="shared" ca="1" si="28"/>
        <v>288.76432545839344</v>
      </c>
      <c r="AK58" s="71">
        <f t="shared" ca="1" si="29"/>
        <v>304.37934286458284</v>
      </c>
      <c r="AL58" s="70">
        <f t="shared" ca="1" si="8"/>
        <v>313.10138345339033</v>
      </c>
      <c r="AM58" s="81">
        <f ca="1">OFFSET('Stats NZ - TLA Population'!$A$1,MATCH(AM$10&amp;"_"&amp;$D58,'Stats NZ - TLA Population'!$D:$D,0)-1,AM$2-1)</f>
        <v>17981.676479580383</v>
      </c>
      <c r="AN58" s="69">
        <f ca="1">OFFSET('Stats NZ - TLA Population'!$A$1,MATCH(AN$10&amp;"_"&amp;$D58,'Stats NZ - TLA Population'!$D:$D,0)-1,AN$2-1)</f>
        <v>18607.688364731763</v>
      </c>
      <c r="AO58" s="72">
        <f ca="1">OFFSET('Stats NZ - TLA Population'!$A$1,MATCH(AO$10&amp;"_"&amp;$D58,'Stats NZ - TLA Population'!$D:$D,0)-1,AO$2-1)</f>
        <v>19242.602785072315</v>
      </c>
      <c r="AP58" s="81">
        <f t="shared" ca="1" si="30"/>
        <v>288.05774206087739</v>
      </c>
      <c r="AQ58" s="71">
        <f t="shared" ca="1" si="31"/>
        <v>306.63040838247178</v>
      </c>
      <c r="AR58" s="70">
        <f t="shared" ca="1" si="9"/>
        <v>317.09296902842175</v>
      </c>
      <c r="AS58" s="81">
        <f ca="1">OFFSET('Stats NZ - TLA Population'!$A$1,MATCH(AS$10&amp;"_"&amp;$D58,'Stats NZ - TLA Population'!$D:$D,0)-1,AS$2-1)</f>
        <v>17937.676743671844</v>
      </c>
      <c r="AT58" s="69">
        <f ca="1">OFFSET('Stats NZ - TLA Population'!$A$1,MATCH(AT$10&amp;"_"&amp;$D58,'Stats NZ - TLA Population'!$D:$D,0)-1,AT$2-1)</f>
        <v>18651.688119294402</v>
      </c>
      <c r="AU58" s="72">
        <f ca="1">OFFSET('Stats NZ - TLA Population'!$A$1,MATCH(AU$10&amp;"_"&amp;$D58,'Stats NZ - TLA Population'!$D:$D,0)-1,AU$2-1)</f>
        <v>19390.594098291975</v>
      </c>
      <c r="AV58" s="81">
        <f t="shared" ca="1" si="32"/>
        <v>287.35288761688372</v>
      </c>
      <c r="AW58" s="71">
        <f t="shared" ca="1" si="33"/>
        <v>308.8339176628682</v>
      </c>
      <c r="AX58" s="70">
        <f t="shared" ca="1" si="10"/>
        <v>321.06869377636508</v>
      </c>
      <c r="AY58" s="81">
        <f ca="1">OFFSET('Stats NZ - TLA Population'!$A$1,MATCH(AY$10&amp;"_"&amp;$D58,'Stats NZ - TLA Population'!$D:$D,0)-1,AY$2-1)</f>
        <v>17893.784671626694</v>
      </c>
      <c r="AZ58" s="69">
        <f ca="1">OFFSET('Stats NZ - TLA Population'!$A$1,MATCH(AZ$10&amp;"_"&amp;$D58,'Stats NZ - TLA Population'!$D:$D,0)-1,AZ$2-1)</f>
        <v>18695.791915711332</v>
      </c>
      <c r="BA58" s="72">
        <f ca="1">OFFSET('Stats NZ - TLA Population'!$A$1,MATCH(BA$10&amp;"_"&amp;$D58,'Stats NZ - TLA Population'!$D:$D,0)-1,BA$2-1)</f>
        <v>19539.723585439198</v>
      </c>
      <c r="BB58" s="81">
        <f t="shared" ca="1" si="34"/>
        <v>286.64975789580029</v>
      </c>
      <c r="BC58" s="71">
        <f t="shared" ca="1" si="35"/>
        <v>310.99022238514584</v>
      </c>
      <c r="BD58" s="70">
        <f t="shared" ca="1" si="11"/>
        <v>325.02838128367205</v>
      </c>
      <c r="BE58" s="81">
        <f ca="1">OFFSET('Stats NZ - TLA Population'!$A$1,MATCH(BE$10&amp;"_"&amp;$D58,'Stats NZ - TLA Population'!$D:$D,0)-1,BE$2-1)</f>
        <v>17850</v>
      </c>
      <c r="BF58" s="69">
        <f ca="1">OFFSET('Stats NZ - TLA Population'!$A$1,MATCH(BF$10&amp;"_"&amp;$D58,'Stats NZ - TLA Population'!$D:$D,0)-1,BF$2-1)</f>
        <v>18740.000000000004</v>
      </c>
      <c r="BG58" s="72">
        <f ca="1">OFFSET('Stats NZ - TLA Population'!$A$1,MATCH(BG$10&amp;"_"&amp;$D58,'Stats NZ - TLA Population'!$D:$D,0)-1,BG$2-1)</f>
        <v>19689.999999999996</v>
      </c>
      <c r="BH58" s="81">
        <f t="shared" ca="1" si="36"/>
        <v>285.94834867736705</v>
      </c>
      <c r="BI58" s="71">
        <f t="shared" ca="1" si="37"/>
        <v>313.09967456599531</v>
      </c>
      <c r="BJ58" s="70">
        <f t="shared" ca="1" si="12"/>
        <v>328.97185657441008</v>
      </c>
      <c r="BK58" s="81">
        <f ca="1">OFFSET('Stats NZ - TLA Population'!$A$1,MATCH(BK$10&amp;"_"&amp;$D58,'Stats NZ - TLA Population'!$D:$D,0)-1,BK$2-1)</f>
        <v>17793.645283664267</v>
      </c>
      <c r="BL58" s="69">
        <f ca="1">OFFSET('Stats NZ - TLA Population'!$A$1,MATCH(BL$10&amp;"_"&amp;$D58,'Stats NZ - TLA Population'!$D:$D,0)-1,BL$2-1)</f>
        <v>18771.891271561242</v>
      </c>
      <c r="BM58" s="72">
        <f ca="1">OFFSET('Stats NZ - TLA Population'!$A$1,MATCH(BM$10&amp;"_"&amp;$D58,'Stats NZ - TLA Population'!$D:$D,0)-1,BM$2-1)</f>
        <v>19824.159292066055</v>
      </c>
      <c r="BN58" s="81">
        <f t="shared" ca="1" si="38"/>
        <v>285.0455734349926</v>
      </c>
      <c r="BO58" s="71">
        <f t="shared" ca="1" si="39"/>
        <v>314.86001676876549</v>
      </c>
      <c r="BP58" s="70">
        <f t="shared" ca="1" si="13"/>
        <v>332.50965695623631</v>
      </c>
      <c r="BQ58" s="81">
        <f ca="1">OFFSET('Stats NZ - TLA Population'!$A$1,MATCH(BQ$10&amp;"_"&amp;$D58,'Stats NZ - TLA Population'!$D:$D,0)-1,BQ$2-1)</f>
        <v>17737.468486323116</v>
      </c>
      <c r="BR58" s="69">
        <f ca="1">OFFSET('Stats NZ - TLA Population'!$A$1,MATCH(BR$10&amp;"_"&amp;$D58,'Stats NZ - TLA Population'!$D:$D,0)-1,BR$2-1)</f>
        <v>18803.836814904862</v>
      </c>
      <c r="BS58" s="72">
        <f ca="1">OFFSET('Stats NZ - TLA Population'!$A$1,MATCH(BS$10&amp;"_"&amp;$D58,'Stats NZ - TLA Population'!$D:$D,0)-1,BS$2-1)</f>
        <v>19959.232688532706</v>
      </c>
      <c r="BT58" s="81">
        <f t="shared" ca="1" si="40"/>
        <v>284.1456483686797</v>
      </c>
      <c r="BU58" s="71">
        <f t="shared" ca="1" si="41"/>
        <v>316.58231092372387</v>
      </c>
      <c r="BV58" s="70">
        <f t="shared" ca="1" si="14"/>
        <v>336.03461203149055</v>
      </c>
      <c r="BW58" s="81">
        <f ca="1">OFFSET('Stats NZ - TLA Population'!$A$1,MATCH(BW$10&amp;"_"&amp;$D58,'Stats NZ - TLA Population'!$D:$D,0)-1,BW$2-1)</f>
        <v>17681.469046263694</v>
      </c>
      <c r="BX58" s="69">
        <f ca="1">OFFSET('Stats NZ - TLA Population'!$A$1,MATCH(BX$10&amp;"_"&amp;$D58,'Stats NZ - TLA Population'!$D:$D,0)-1,BX$2-1)</f>
        <v>18835.836722389246</v>
      </c>
      <c r="BY58" s="72">
        <f ca="1">OFFSET('Stats NZ - TLA Population'!$A$1,MATCH(BY$10&amp;"_"&amp;$D58,'Stats NZ - TLA Population'!$D:$D,0)-1,BY$2-1)</f>
        <v>20095.226417718855</v>
      </c>
      <c r="BZ58" s="81">
        <f t="shared" ca="1" si="42"/>
        <v>283.24856448006068</v>
      </c>
      <c r="CA58" s="71">
        <f t="shared" ca="1" si="43"/>
        <v>318.26681265138564</v>
      </c>
      <c r="CB58" s="70">
        <f t="shared" ca="1" si="15"/>
        <v>339.54656518513514</v>
      </c>
      <c r="CC58" s="81">
        <f ca="1">OFFSET('Stats NZ - TLA Population'!$A$1,MATCH(CC$10&amp;"_"&amp;$D58,'Stats NZ - TLA Population'!$D:$D,0)-1,CC$2-1)</f>
        <v>17625.646403546536</v>
      </c>
      <c r="CD58" s="69">
        <f ca="1">OFFSET('Stats NZ - TLA Population'!$A$1,MATCH(CD$10&amp;"_"&amp;$D58,'Stats NZ - TLA Population'!$D:$D,0)-1,CD$2-1)</f>
        <v>18867.891086529959</v>
      </c>
      <c r="CE58" s="72">
        <f ca="1">OFFSET('Stats NZ - TLA Population'!$A$1,MATCH(CE$10&amp;"_"&amp;$D58,'Stats NZ - TLA Population'!$D:$D,0)-1,CE$2-1)</f>
        <v>20232.146750380522</v>
      </c>
      <c r="CF58" s="81">
        <f t="shared" ca="1" si="44"/>
        <v>282.35431279917674</v>
      </c>
      <c r="CG58" s="71">
        <f t="shared" ca="1" si="45"/>
        <v>319.91377828215354</v>
      </c>
      <c r="CH58" s="70">
        <f t="shared" ca="1" si="16"/>
        <v>343.04536103105147</v>
      </c>
      <c r="CI58" s="81">
        <f ca="1">OFFSET('Stats NZ - TLA Population'!$A$1,MATCH(CI$10&amp;"_"&amp;$D58,'Stats NZ - TLA Population'!$D:$D,0)-1,CI$2-1)</f>
        <v>17569.999999999996</v>
      </c>
      <c r="CJ58" s="69">
        <f ca="1">OFFSET('Stats NZ - TLA Population'!$A$1,MATCH(CJ$10&amp;"_"&amp;$D58,'Stats NZ - TLA Population'!$D:$D,0)-1,CJ$2-1)</f>
        <v>18899.999999999993</v>
      </c>
      <c r="CK58" s="72">
        <f ca="1">OFFSET('Stats NZ - TLA Population'!$A$1,MATCH(CK$10&amp;"_"&amp;$D58,'Stats NZ - TLA Population'!$D:$D,0)-1,CK$2-1)</f>
        <v>20370</v>
      </c>
      <c r="CL58" s="81">
        <f t="shared" ca="1" si="46"/>
        <v>281.4628843843887</v>
      </c>
      <c r="CM58" s="71">
        <f t="shared" ca="1" si="47"/>
        <v>321.52346482863692</v>
      </c>
      <c r="CN58" s="70">
        <f t="shared" ca="1" si="17"/>
        <v>346.53084542641983</v>
      </c>
      <c r="CO58" s="81">
        <f ca="1">OFFSET('Stats NZ - TLA Population'!$A$1,MATCH(CO$10&amp;"_"&amp;$D58,'Stats NZ - TLA Population'!$D:$D,0)-1,CO$2-1)</f>
        <v>17487.223709817819</v>
      </c>
      <c r="CP58" s="69">
        <f ca="1">OFFSET('Stats NZ - TLA Population'!$A$1,MATCH(CP$10&amp;"_"&amp;$D58,'Stats NZ - TLA Population'!$D:$D,0)-1,CP$2-1)</f>
        <v>18911.984790865361</v>
      </c>
      <c r="CQ58" s="72">
        <f ca="1">OFFSET('Stats NZ - TLA Population'!$A$1,MATCH(CQ$10&amp;"_"&amp;$D58,'Stats NZ - TLA Population'!$D:$D,0)-1,CQ$2-1)</f>
        <v>20494.469550752518</v>
      </c>
      <c r="CR58" s="81">
        <f t="shared" ca="1" si="48"/>
        <v>280.13684833468375</v>
      </c>
      <c r="CS58" s="71">
        <f t="shared" ca="1" si="49"/>
        <v>322.67722953648075</v>
      </c>
      <c r="CT58" s="70">
        <f t="shared" ca="1" si="18"/>
        <v>349.67766358667791</v>
      </c>
      <c r="CU58" s="81">
        <f ca="1">OFFSET('Stats NZ - TLA Population'!$A$1,MATCH(CU$10&amp;"_"&amp;$D58,'Stats NZ - TLA Population'!$D:$D,0)-1,CU$2-1)</f>
        <v>17404.837397678686</v>
      </c>
      <c r="CV58" s="69">
        <f ca="1">OFFSET('Stats NZ - TLA Population'!$A$1,MATCH(CV$10&amp;"_"&amp;$D58,'Stats NZ - TLA Population'!$D:$D,0)-1,CV$2-1)</f>
        <v>18923.977181477392</v>
      </c>
      <c r="CW58" s="72">
        <f ca="1">OFFSET('Stats NZ - TLA Population'!$A$1,MATCH(CW$10&amp;"_"&amp;$D58,'Stats NZ - TLA Population'!$D:$D,0)-1,CW$2-1)</f>
        <v>20619.699664542077</v>
      </c>
      <c r="CX58" s="81">
        <f t="shared" ca="1" si="50"/>
        <v>278.81705954421864</v>
      </c>
      <c r="CY58" s="71">
        <f t="shared" ca="1" si="51"/>
        <v>323.79974035889234</v>
      </c>
      <c r="CZ58" s="70">
        <f t="shared" ca="1" si="19"/>
        <v>352.81449209271443</v>
      </c>
    </row>
    <row r="59" spans="2:104" x14ac:dyDescent="0.25">
      <c r="B59" s="93"/>
      <c r="C59" s="66" t="s">
        <v>91</v>
      </c>
      <c r="D59" s="66" t="s">
        <v>111</v>
      </c>
      <c r="E59" s="67" t="s">
        <v>12</v>
      </c>
      <c r="F59" s="68">
        <f ca="1">SUMIF('NVED - 2019 - VKT 74 TLA-Region'!$B:$B,'Model - Absolute - 66 areas'!$D59,'NVED - 2019 - VKT 74 TLA-Region'!$J:$J)</f>
        <v>299.28043905511299</v>
      </c>
      <c r="G59" s="81">
        <f ca="1">OFFSET('Stats NZ - TLA Population'!$A$1,MATCH(G$10&amp;"_"&amp;$D59,'Stats NZ - TLA Population'!$D:$D,0)-1,G$2-1)</f>
        <v>28369.936686492867</v>
      </c>
      <c r="H59" s="69">
        <f ca="1">OFFSET('Stats NZ - TLA Population'!$A$1,MATCH(H$10&amp;"_"&amp;$D59,'Stats NZ - TLA Population'!$D:$D,0)-1,H$2-1)</f>
        <v>28502.134204465441</v>
      </c>
      <c r="I59" s="72">
        <f ca="1">OFFSET('Stats NZ - TLA Population'!$A$1,MATCH(I$10&amp;"_"&amp;$D59,'Stats NZ - TLA Population'!$D:$D,0)-1,I$2-1)</f>
        <v>28628.083281024974</v>
      </c>
      <c r="J59" s="70">
        <f t="shared" ca="1" si="20"/>
        <v>10500.281730068642</v>
      </c>
      <c r="K59" s="81">
        <f ca="1">OFFSET('Stats NZ - TLA Population'!$A$1,MATCH(K$10&amp;"_"&amp;$D59,'Stats NZ - TLA Population'!$D:$D,0)-1,K$2-1)</f>
        <v>28399.904996316658</v>
      </c>
      <c r="L59" s="69">
        <f ca="1">OFFSET('Stats NZ - TLA Population'!$A$1,MATCH(L$10&amp;"_"&amp;$D59,'Stats NZ - TLA Population'!$D:$D,0)-1,L$2-1)</f>
        <v>28665.195984804479</v>
      </c>
      <c r="M59" s="72">
        <f ca="1">OFFSET('Stats NZ - TLA Population'!$A$1,MATCH(M$10&amp;"_"&amp;$D59,'Stats NZ - TLA Population'!$D:$D,0)-1,M$2-1)</f>
        <v>28919.095001598504</v>
      </c>
      <c r="N59" s="71">
        <f t="shared" ca="1" si="21"/>
        <v>287.63053287576594</v>
      </c>
      <c r="O59" s="81">
        <f ca="1">OFFSET('Stats NZ - TLA Population'!$A$1,MATCH(O$10&amp;"_"&amp;$D59,'Stats NZ - TLA Population'!$D:$D,0)-1,O$2-1)</f>
        <v>28429.904962876357</v>
      </c>
      <c r="P59" s="69">
        <f ca="1">OFFSET('Stats NZ - TLA Population'!$A$1,MATCH(P$10&amp;"_"&amp;$D59,'Stats NZ - TLA Population'!$D:$D,0)-1,P$2-1)</f>
        <v>28829.19064771352</v>
      </c>
      <c r="Q59" s="72">
        <f ca="1">OFFSET('Stats NZ - TLA Population'!$A$1,MATCH(Q$10&amp;"_"&amp;$D59,'Stats NZ - TLA Population'!$D:$D,0)-1,Q$2-1)</f>
        <v>29213.064930050634</v>
      </c>
      <c r="R59" s="172">
        <f t="shared" ca="1" si="22"/>
        <v>298.52201166927847</v>
      </c>
      <c r="S59" s="71">
        <f t="shared" ca="1" si="23"/>
        <v>292.38256666814539</v>
      </c>
      <c r="T59" s="70">
        <f t="shared" ca="1" si="5"/>
        <v>296.27577856296216</v>
      </c>
      <c r="U59" s="81">
        <f ca="1">OFFSET('Stats NZ - TLA Population'!$A$1,MATCH(U$10&amp;"_"&amp;$D59,'Stats NZ - TLA Population'!$D:$D,0)-1,U$2-1)</f>
        <v>28459.936619612276</v>
      </c>
      <c r="V59" s="69">
        <f ca="1">OFFSET('Stats NZ - TLA Population'!$A$1,MATCH(V$10&amp;"_"&amp;$D59,'Stats NZ - TLA Population'!$D:$D,0)-1,V$2-1)</f>
        <v>28994.123530248791</v>
      </c>
      <c r="W59" s="72">
        <f ca="1">OFFSET('Stats NZ - TLA Population'!$A$1,MATCH(W$10&amp;"_"&amp;$D59,'Stats NZ - TLA Population'!$D:$D,0)-1,W$2-1)</f>
        <v>29510.023137314027</v>
      </c>
      <c r="X59" s="81">
        <f t="shared" ca="1" si="24"/>
        <v>298.83735252582625</v>
      </c>
      <c r="Y59" s="71">
        <f t="shared" ca="1" si="25"/>
        <v>300.85586938631855</v>
      </c>
      <c r="Z59" s="70">
        <f t="shared" ca="1" si="6"/>
        <v>306.20907223922569</v>
      </c>
      <c r="AA59" s="81">
        <f ca="1">OFFSET('Stats NZ - TLA Population'!$A$1,MATCH(AA$10&amp;"_"&amp;$D59,'Stats NZ - TLA Population'!$D:$D,0)-1,AA$2-1)</f>
        <v>28490.000000000007</v>
      </c>
      <c r="AB59" s="69">
        <f ca="1">OFFSET('Stats NZ - TLA Population'!$A$1,MATCH(AB$10&amp;"_"&amp;$D59,'Stats NZ - TLA Population'!$D:$D,0)-1,AB$2-1)</f>
        <v>29160.000000000018</v>
      </c>
      <c r="AC59" s="72">
        <f ca="1">OFFSET('Stats NZ - TLA Population'!$A$1,MATCH(AC$10&amp;"_"&amp;$D59,'Stats NZ - TLA Population'!$D:$D,0)-1,AC$2-1)</f>
        <v>29809.999999999993</v>
      </c>
      <c r="AD59" s="81">
        <f t="shared" ca="1" si="26"/>
        <v>299.1530264896557</v>
      </c>
      <c r="AE59" s="71">
        <f t="shared" ca="1" si="27"/>
        <v>311.76016367809154</v>
      </c>
      <c r="AF59" s="70">
        <f t="shared" ca="1" si="7"/>
        <v>318.70955004265778</v>
      </c>
      <c r="AG59" s="81">
        <f ca="1">OFFSET('Stats NZ - TLA Population'!$A$1,MATCH(AG$10&amp;"_"&amp;$D59,'Stats NZ - TLA Population'!$D:$D,0)-1,AG$2-1)</f>
        <v>28425.710507357493</v>
      </c>
      <c r="AH59" s="69">
        <f ca="1">OFFSET('Stats NZ - TLA Population'!$A$1,MATCH(AH$10&amp;"_"&amp;$D59,'Stats NZ - TLA Population'!$D:$D,0)-1,AH$2-1)</f>
        <v>29223.720902886605</v>
      </c>
      <c r="AI59" s="72">
        <f ca="1">OFFSET('Stats NZ - TLA Population'!$A$1,MATCH(AI$10&amp;"_"&amp;$D59,'Stats NZ - TLA Population'!$D:$D,0)-1,AI$2-1)</f>
        <v>30020.992026629719</v>
      </c>
      <c r="AJ59" s="81">
        <f t="shared" ca="1" si="28"/>
        <v>298.47796870462611</v>
      </c>
      <c r="AK59" s="71">
        <f t="shared" ca="1" si="29"/>
        <v>314.07658683890486</v>
      </c>
      <c r="AL59" s="70">
        <f t="shared" ca="1" si="8"/>
        <v>322.64511218728791</v>
      </c>
      <c r="AM59" s="81">
        <f ca="1">OFFSET('Stats NZ - TLA Population'!$A$1,MATCH(AM$10&amp;"_"&amp;$D59,'Stats NZ - TLA Population'!$D:$D,0)-1,AM$2-1)</f>
        <v>28361.566088034189</v>
      </c>
      <c r="AN59" s="69">
        <f ca="1">OFFSET('Stats NZ - TLA Population'!$A$1,MATCH(AN$10&amp;"_"&amp;$D59,'Stats NZ - TLA Population'!$D:$D,0)-1,AN$2-1)</f>
        <v>29287.581049719185</v>
      </c>
      <c r="AO59" s="72">
        <f ca="1">OFFSET('Stats NZ - TLA Population'!$A$1,MATCH(AO$10&amp;"_"&amp;$D59,'Stats NZ - TLA Population'!$D:$D,0)-1,AO$2-1)</f>
        <v>30233.477432504707</v>
      </c>
      <c r="AP59" s="81">
        <f t="shared" ca="1" si="30"/>
        <v>297.80443423031971</v>
      </c>
      <c r="AQ59" s="71">
        <f t="shared" ca="1" si="31"/>
        <v>316.34274592424538</v>
      </c>
      <c r="AR59" s="70">
        <f t="shared" ca="1" si="9"/>
        <v>326.55961766186715</v>
      </c>
      <c r="AS59" s="81">
        <f ca="1">OFFSET('Stats NZ - TLA Population'!$A$1,MATCH(AS$10&amp;"_"&amp;$D59,'Stats NZ - TLA Population'!$D:$D,0)-1,AS$2-1)</f>
        <v>28297.566414662946</v>
      </c>
      <c r="AT59" s="69">
        <f ca="1">OFFSET('Stats NZ - TLA Population'!$A$1,MATCH(AT$10&amp;"_"&amp;$D59,'Stats NZ - TLA Population'!$D:$D,0)-1,AT$2-1)</f>
        <v>29351.580744775863</v>
      </c>
      <c r="AU59" s="72">
        <f ca="1">OFFSET('Stats NZ - TLA Population'!$A$1,MATCH(AU$10&amp;"_"&amp;$D59,'Stats NZ - TLA Population'!$D:$D,0)-1,AU$2-1)</f>
        <v>30447.466787605281</v>
      </c>
      <c r="AV59" s="81">
        <f t="shared" ca="1" si="32"/>
        <v>297.1324196292893</v>
      </c>
      <c r="AW59" s="71">
        <f t="shared" ca="1" si="33"/>
        <v>318.55903006729028</v>
      </c>
      <c r="AX59" s="70">
        <f t="shared" ca="1" si="10"/>
        <v>330.45291741542417</v>
      </c>
      <c r="AY59" s="81">
        <f ca="1">OFFSET('Stats NZ - TLA Population'!$A$1,MATCH(AY$10&amp;"_"&amp;$D59,'Stats NZ - TLA Population'!$D:$D,0)-1,AY$2-1)</f>
        <v>28233.711160615338</v>
      </c>
      <c r="AZ59" s="69">
        <f ca="1">OFFSET('Stats NZ - TLA Population'!$A$1,MATCH(AZ$10&amp;"_"&amp;$D59,'Stats NZ - TLA Population'!$D:$D,0)-1,AZ$2-1)</f>
        <v>29415.720292999664</v>
      </c>
      <c r="BA59" s="72">
        <f ca="1">OFFSET('Stats NZ - TLA Population'!$A$1,MATCH(BA$10&amp;"_"&amp;$D59,'Stats NZ - TLA Population'!$D:$D,0)-1,BA$2-1)</f>
        <v>30662.970736724972</v>
      </c>
      <c r="BB59" s="81">
        <f t="shared" ca="1" si="34"/>
        <v>296.46192147184433</v>
      </c>
      <c r="BC59" s="71">
        <f t="shared" ca="1" si="35"/>
        <v>320.72582851434299</v>
      </c>
      <c r="BD59" s="70">
        <f t="shared" ca="1" si="11"/>
        <v>334.32486426611689</v>
      </c>
      <c r="BE59" s="81">
        <f ca="1">OFFSET('Stats NZ - TLA Population'!$A$1,MATCH(BE$10&amp;"_"&amp;$D59,'Stats NZ - TLA Population'!$D:$D,0)-1,BE$2-1)</f>
        <v>28169.999999999996</v>
      </c>
      <c r="BF59" s="69">
        <f ca="1">OFFSET('Stats NZ - TLA Population'!$A$1,MATCH(BF$10&amp;"_"&amp;$D59,'Stats NZ - TLA Population'!$D:$D,0)-1,BF$2-1)</f>
        <v>29479.999999999996</v>
      </c>
      <c r="BG59" s="72">
        <f ca="1">OFFSET('Stats NZ - TLA Population'!$A$1,MATCH(BG$10&amp;"_"&amp;$D59,'Stats NZ - TLA Population'!$D:$D,0)-1,BG$2-1)</f>
        <v>30880.000000000029</v>
      </c>
      <c r="BH59" s="81">
        <f t="shared" ca="1" si="36"/>
        <v>295.79293633603356</v>
      </c>
      <c r="BI59" s="71">
        <f t="shared" ca="1" si="37"/>
        <v>322.84353059041257</v>
      </c>
      <c r="BJ59" s="70">
        <f t="shared" ca="1" si="12"/>
        <v>338.17531291153159</v>
      </c>
      <c r="BK59" s="81">
        <f ca="1">OFFSET('Stats NZ - TLA Population'!$A$1,MATCH(BK$10&amp;"_"&amp;$D59,'Stats NZ - TLA Population'!$D:$D,0)-1,BK$2-1)</f>
        <v>28061.162230640737</v>
      </c>
      <c r="BL59" s="69">
        <f ca="1">OFFSET('Stats NZ - TLA Population'!$A$1,MATCH(BL$10&amp;"_"&amp;$D59,'Stats NZ - TLA Population'!$D:$D,0)-1,BL$2-1)</f>
        <v>29521.880834605949</v>
      </c>
      <c r="BM59" s="72">
        <f ca="1">OFFSET('Stats NZ - TLA Population'!$A$1,MATCH(BM$10&amp;"_"&amp;$D59,'Stats NZ - TLA Population'!$D:$D,0)-1,BM$2-1)</f>
        <v>31071.607389738067</v>
      </c>
      <c r="BN59" s="81">
        <f t="shared" ca="1" si="38"/>
        <v>294.65010909488916</v>
      </c>
      <c r="BO59" s="71">
        <f t="shared" ca="1" si="39"/>
        <v>324.56754178494344</v>
      </c>
      <c r="BP59" s="70">
        <f t="shared" ca="1" si="13"/>
        <v>341.60544466301712</v>
      </c>
      <c r="BQ59" s="81">
        <f ca="1">OFFSET('Stats NZ - TLA Population'!$A$1,MATCH(BQ$10&amp;"_"&amp;$D59,'Stats NZ - TLA Population'!$D:$D,0)-1,BQ$2-1)</f>
        <v>27952.744967495142</v>
      </c>
      <c r="BR59" s="69">
        <f ca="1">OFFSET('Stats NZ - TLA Population'!$A$1,MATCH(BR$10&amp;"_"&amp;$D59,'Stats NZ - TLA Population'!$D:$D,0)-1,BR$2-1)</f>
        <v>29563.821167322731</v>
      </c>
      <c r="BS59" s="72">
        <f ca="1">OFFSET('Stats NZ - TLA Population'!$A$1,MATCH(BS$10&amp;"_"&amp;$D59,'Stats NZ - TLA Population'!$D:$D,0)-1,BS$2-1)</f>
        <v>31264.403684651079</v>
      </c>
      <c r="BT59" s="81">
        <f t="shared" ca="1" si="40"/>
        <v>293.51169728745742</v>
      </c>
      <c r="BU59" s="71">
        <f t="shared" ca="1" si="41"/>
        <v>326.25134977108956</v>
      </c>
      <c r="BV59" s="70">
        <f t="shared" ca="1" si="14"/>
        <v>345.01811671015969</v>
      </c>
      <c r="BW59" s="81">
        <f ca="1">OFFSET('Stats NZ - TLA Population'!$A$1,MATCH(BW$10&amp;"_"&amp;$D59,'Stats NZ - TLA Population'!$D:$D,0)-1,BW$2-1)</f>
        <v>27844.746585893063</v>
      </c>
      <c r="BX59" s="69">
        <f ca="1">OFFSET('Stats NZ - TLA Population'!$A$1,MATCH(BX$10&amp;"_"&amp;$D59,'Stats NZ - TLA Population'!$D:$D,0)-1,BX$2-1)</f>
        <v>29605.821082676477</v>
      </c>
      <c r="BY59" s="72">
        <f ca="1">OFFSET('Stats NZ - TLA Population'!$A$1,MATCH(BY$10&amp;"_"&amp;$D59,'Stats NZ - TLA Population'!$D:$D,0)-1,BY$2-1)</f>
        <v>31458.396261779748</v>
      </c>
      <c r="BZ59" s="81">
        <f t="shared" ca="1" si="42"/>
        <v>292.37768385424414</v>
      </c>
      <c r="CA59" s="71">
        <f t="shared" ca="1" si="43"/>
        <v>327.89525133662158</v>
      </c>
      <c r="CB59" s="70">
        <f t="shared" ca="1" si="15"/>
        <v>348.41319617847222</v>
      </c>
      <c r="CC59" s="81">
        <f ca="1">OFFSET('Stats NZ - TLA Population'!$A$1,MATCH(CC$10&amp;"_"&amp;$D59,'Stats NZ - TLA Population'!$D:$D,0)-1,CC$2-1)</f>
        <v>27737.165467441424</v>
      </c>
      <c r="CD59" s="69">
        <f ca="1">OFFSET('Stats NZ - TLA Population'!$A$1,MATCH(CD$10&amp;"_"&amp;$D59,'Stats NZ - TLA Population'!$D:$D,0)-1,CD$2-1)</f>
        <v>29647.88066531342</v>
      </c>
      <c r="CE59" s="72">
        <f ca="1">OFFSET('Stats NZ - TLA Population'!$A$1,MATCH(CE$10&amp;"_"&amp;$D59,'Stats NZ - TLA Population'!$D:$D,0)-1,CE$2-1)</f>
        <v>31653.592543938597</v>
      </c>
      <c r="CF59" s="81">
        <f t="shared" ca="1" si="44"/>
        <v>291.24805180166601</v>
      </c>
      <c r="CG59" s="71">
        <f t="shared" ca="1" si="45"/>
        <v>329.49954368614459</v>
      </c>
      <c r="CH59" s="70">
        <f t="shared" ca="1" si="16"/>
        <v>351.79055181024552</v>
      </c>
      <c r="CI59" s="81">
        <f ca="1">OFFSET('Stats NZ - TLA Population'!$A$1,MATCH(CI$10&amp;"_"&amp;$D59,'Stats NZ - TLA Population'!$D:$D,0)-1,CI$2-1)</f>
        <v>27629.999999999993</v>
      </c>
      <c r="CJ59" s="69">
        <f ca="1">OFFSET('Stats NZ - TLA Population'!$A$1,MATCH(CJ$10&amp;"_"&amp;$D59,'Stats NZ - TLA Population'!$D:$D,0)-1,CJ$2-1)</f>
        <v>29690.000000000015</v>
      </c>
      <c r="CK59" s="72">
        <f ca="1">OFFSET('Stats NZ - TLA Population'!$A$1,MATCH(CK$10&amp;"_"&amp;$D59,'Stats NZ - TLA Population'!$D:$D,0)-1,CK$2-1)</f>
        <v>31850.000000000011</v>
      </c>
      <c r="CL59" s="81">
        <f t="shared" ca="1" si="46"/>
        <v>290.12278420179649</v>
      </c>
      <c r="CM59" s="71">
        <f t="shared" ca="1" si="47"/>
        <v>331.06452441178556</v>
      </c>
      <c r="CN59" s="70">
        <f t="shared" ca="1" si="17"/>
        <v>355.15005397491973</v>
      </c>
      <c r="CO59" s="81">
        <f ca="1">OFFSET('Stats NZ - TLA Population'!$A$1,MATCH(CO$10&amp;"_"&amp;$D59,'Stats NZ - TLA Population'!$D:$D,0)-1,CO$2-1)</f>
        <v>27492.641048332189</v>
      </c>
      <c r="CP59" s="69">
        <f ca="1">OFFSET('Stats NZ - TLA Population'!$A$1,MATCH(CP$10&amp;"_"&amp;$D59,'Stats NZ - TLA Population'!$D:$D,0)-1,CP$2-1)</f>
        <v>29691.999730603446</v>
      </c>
      <c r="CQ59" s="72">
        <f ca="1">OFFSET('Stats NZ - TLA Population'!$A$1,MATCH(CQ$10&amp;"_"&amp;$D59,'Stats NZ - TLA Population'!$D:$D,0)-1,CQ$2-1)</f>
        <v>32020.171831181062</v>
      </c>
      <c r="CR59" s="81">
        <f t="shared" ca="1" si="48"/>
        <v>288.68047651113767</v>
      </c>
      <c r="CS59" s="71">
        <f t="shared" ca="1" si="49"/>
        <v>332.06433769782154</v>
      </c>
      <c r="CT59" s="70">
        <f t="shared" ca="1" si="18"/>
        <v>358.10175294904207</v>
      </c>
      <c r="CU59" s="81">
        <f ca="1">OFFSET('Stats NZ - TLA Population'!$A$1,MATCH(CU$10&amp;"_"&amp;$D59,'Stats NZ - TLA Population'!$D:$D,0)-1,CU$2-1)</f>
        <v>27355.964958828816</v>
      </c>
      <c r="CV59" s="69">
        <f ca="1">OFFSET('Stats NZ - TLA Population'!$A$1,MATCH(CV$10&amp;"_"&amp;$D59,'Stats NZ - TLA Population'!$D:$D,0)-1,CV$2-1)</f>
        <v>29693.999595896097</v>
      </c>
      <c r="CW59" s="72">
        <f ca="1">OFFSET('Stats NZ - TLA Population'!$A$1,MATCH(CW$10&amp;"_"&amp;$D59,'Stats NZ - TLA Population'!$D:$D,0)-1,CW$2-1)</f>
        <v>32191.252875929706</v>
      </c>
      <c r="CX59" s="81">
        <f t="shared" ca="1" si="50"/>
        <v>287.24533906558815</v>
      </c>
      <c r="CY59" s="71">
        <f t="shared" ca="1" si="51"/>
        <v>333.03076729449901</v>
      </c>
      <c r="CZ59" s="70">
        <f t="shared" ca="1" si="19"/>
        <v>361.03851927457367</v>
      </c>
    </row>
    <row r="60" spans="2:104" x14ac:dyDescent="0.25">
      <c r="B60" s="93"/>
      <c r="C60" s="66" t="s">
        <v>91</v>
      </c>
      <c r="D60" s="66" t="s">
        <v>90</v>
      </c>
      <c r="E60" s="67" t="s">
        <v>12</v>
      </c>
      <c r="F60" s="68">
        <f ca="1">SUMIF('NVED - 2019 - VKT 74 TLA-Region'!$B:$B,'Model - Absolute - 66 areas'!$D60,'NVED - 2019 - VKT 74 TLA-Region'!$J:$J)</f>
        <v>104.49930016381819</v>
      </c>
      <c r="G60" s="81">
        <f ca="1">OFFSET('Stats NZ - TLA Population'!$A$1,MATCH(G$10&amp;"_"&amp;$D60,'Stats NZ - TLA Population'!$D:$D,0)-1,G$2-1)</f>
        <v>9733.8822316078222</v>
      </c>
      <c r="H60" s="69">
        <f ca="1">OFFSET('Stats NZ - TLA Population'!$A$1,MATCH(H$10&amp;"_"&amp;$D60,'Stats NZ - TLA Population'!$D:$D,0)-1,H$2-1)</f>
        <v>9779.0120227673287</v>
      </c>
      <c r="I60" s="72">
        <f ca="1">OFFSET('Stats NZ - TLA Population'!$A$1,MATCH(I$10&amp;"_"&amp;$D60,'Stats NZ - TLA Population'!$D:$D,0)-1,I$2-1)</f>
        <v>9834.752927681162</v>
      </c>
      <c r="J60" s="70">
        <f t="shared" ca="1" si="20"/>
        <v>10686.079526288004</v>
      </c>
      <c r="K60" s="81">
        <f ca="1">OFFSET('Stats NZ - TLA Population'!$A$1,MATCH(K$10&amp;"_"&amp;$D60,'Stats NZ - TLA Population'!$D:$D,0)-1,K$2-1)</f>
        <v>9757.8232027611211</v>
      </c>
      <c r="L60" s="69">
        <f ca="1">OFFSET('Stats NZ - TLA Population'!$A$1,MATCH(L$10&amp;"_"&amp;$D60,'Stats NZ - TLA Population'!$D:$D,0)-1,L$2-1)</f>
        <v>9848.514535677441</v>
      </c>
      <c r="M60" s="72">
        <f ca="1">OFFSET('Stats NZ - TLA Population'!$A$1,MATCH(M$10&amp;"_"&amp;$D60,'Stats NZ - TLA Population'!$D:$D,0)-1,M$2-1)</f>
        <v>9961.1086661723184</v>
      </c>
      <c r="N60" s="71">
        <f t="shared" ca="1" si="21"/>
        <v>100.56995387283165</v>
      </c>
      <c r="O60" s="81">
        <f ca="1">OFFSET('Stats NZ - TLA Population'!$A$1,MATCH(O$10&amp;"_"&amp;$D60,'Stats NZ - TLA Population'!$D:$D,0)-1,O$2-1)</f>
        <v>9781.8230579327519</v>
      </c>
      <c r="P60" s="69">
        <f ca="1">OFFSET('Stats NZ - TLA Population'!$A$1,MATCH(P$10&amp;"_"&amp;$D60,'Stats NZ - TLA Population'!$D:$D,0)-1,P$2-1)</f>
        <v>9918.5110247979901</v>
      </c>
      <c r="Q60" s="72">
        <f ca="1">OFFSET('Stats NZ - TLA Population'!$A$1,MATCH(Q$10&amp;"_"&amp;$D60,'Stats NZ - TLA Population'!$D:$D,0)-1,Q$2-1)</f>
        <v>10089.08780819654</v>
      </c>
      <c r="R60" s="172">
        <f t="shared" ca="1" si="22"/>
        <v>104.52933910914709</v>
      </c>
      <c r="S60" s="71">
        <f t="shared" ca="1" si="23"/>
        <v>102.37241644713048</v>
      </c>
      <c r="T60" s="70">
        <f t="shared" ca="1" si="5"/>
        <v>104.13299900459596</v>
      </c>
      <c r="U60" s="81">
        <f ca="1">OFFSET('Stats NZ - TLA Population'!$A$1,MATCH(U$10&amp;"_"&amp;$D60,'Stats NZ - TLA Population'!$D:$D,0)-1,U$2-1)</f>
        <v>9805.8819419509091</v>
      </c>
      <c r="V60" s="69">
        <f ca="1">OFFSET('Stats NZ - TLA Population'!$A$1,MATCH(V$10&amp;"_"&amp;$D60,'Stats NZ - TLA Population'!$D:$D,0)-1,V$2-1)</f>
        <v>9989.0050009732058</v>
      </c>
      <c r="W60" s="72">
        <f ca="1">OFFSET('Stats NZ - TLA Population'!$A$1,MATCH(W$10&amp;"_"&amp;$D60,'Stats NZ - TLA Population'!$D:$D,0)-1,W$2-1)</f>
        <v>10218.711211049769</v>
      </c>
      <c r="X60" s="81">
        <f t="shared" ca="1" si="24"/>
        <v>104.78643425707885</v>
      </c>
      <c r="Y60" s="71">
        <f t="shared" ca="1" si="25"/>
        <v>105.48438725110798</v>
      </c>
      <c r="Z60" s="70">
        <f t="shared" ca="1" si="6"/>
        <v>107.91009619963086</v>
      </c>
      <c r="AA60" s="81">
        <f ca="1">OFFSET('Stats NZ - TLA Population'!$A$1,MATCH(AA$10&amp;"_"&amp;$D60,'Stats NZ - TLA Population'!$D:$D,0)-1,AA$2-1)</f>
        <v>9829.9999999999964</v>
      </c>
      <c r="AB60" s="69">
        <f ca="1">OFFSET('Stats NZ - TLA Population'!$A$1,MATCH(AB$10&amp;"_"&amp;$D60,'Stats NZ - TLA Population'!$D:$D,0)-1,AB$2-1)</f>
        <v>10059.999999999995</v>
      </c>
      <c r="AC60" s="72">
        <f ca="1">OFFSET('Stats NZ - TLA Population'!$A$1,MATCH(AC$10&amp;"_"&amp;$D60,'Stats NZ - TLA Population'!$D:$D,0)-1,AC$2-1)</f>
        <v>10350.000000000004</v>
      </c>
      <c r="AD60" s="81">
        <f t="shared" ca="1" si="26"/>
        <v>105.04416174341104</v>
      </c>
      <c r="AE60" s="71">
        <f t="shared" ca="1" si="27"/>
        <v>109.45825798300122</v>
      </c>
      <c r="AF60" s="70">
        <f t="shared" ca="1" si="7"/>
        <v>112.61361532048343</v>
      </c>
      <c r="AG60" s="81">
        <f ca="1">OFFSET('Stats NZ - TLA Population'!$A$1,MATCH(AG$10&amp;"_"&amp;$D60,'Stats NZ - TLA Population'!$D:$D,0)-1,AG$2-1)</f>
        <v>9811.9337148841187</v>
      </c>
      <c r="AH60" s="69">
        <f ca="1">OFFSET('Stats NZ - TLA Population'!$A$1,MATCH(AH$10&amp;"_"&amp;$D60,'Stats NZ - TLA Population'!$D:$D,0)-1,AH$2-1)</f>
        <v>10099.685650861664</v>
      </c>
      <c r="AI60" s="72">
        <f ca="1">OFFSET('Stats NZ - TLA Population'!$A$1,MATCH(AI$10&amp;"_"&amp;$D60,'Stats NZ - TLA Population'!$D:$D,0)-1,AI$2-1)</f>
        <v>10451.970821582816</v>
      </c>
      <c r="AJ60" s="81">
        <f t="shared" ca="1" si="28"/>
        <v>104.85110398391818</v>
      </c>
      <c r="AK60" s="71">
        <f t="shared" ca="1" si="29"/>
        <v>110.46516818023832</v>
      </c>
      <c r="AL60" s="70">
        <f t="shared" ca="1" si="8"/>
        <v>114.31828222520824</v>
      </c>
      <c r="AM60" s="81">
        <f ca="1">OFFSET('Stats NZ - TLA Population'!$A$1,MATCH(AM$10&amp;"_"&amp;$D60,'Stats NZ - TLA Population'!$D:$D,0)-1,AM$2-1)</f>
        <v>9793.9006332939625</v>
      </c>
      <c r="AN60" s="69">
        <f ca="1">OFFSET('Stats NZ - TLA Population'!$A$1,MATCH(AN$10&amp;"_"&amp;$D60,'Stats NZ - TLA Population'!$D:$D,0)-1,AN$2-1)</f>
        <v>10139.527857477236</v>
      </c>
      <c r="AO60" s="72">
        <f ca="1">OFFSET('Stats NZ - TLA Population'!$A$1,MATCH(AO$10&amp;"_"&amp;$D60,'Stats NZ - TLA Population'!$D:$D,0)-1,AO$2-1)</f>
        <v>10554.946285528364</v>
      </c>
      <c r="AP60" s="81">
        <f t="shared" ca="1" si="30"/>
        <v>104.65840103994172</v>
      </c>
      <c r="AQ60" s="71">
        <f t="shared" ca="1" si="31"/>
        <v>111.45756724571051</v>
      </c>
      <c r="AR60" s="70">
        <f t="shared" ca="1" si="9"/>
        <v>116.02400544978047</v>
      </c>
      <c r="AS60" s="81">
        <f ca="1">OFFSET('Stats NZ - TLA Population'!$A$1,MATCH(AS$10&amp;"_"&amp;$D60,'Stats NZ - TLA Population'!$D:$D,0)-1,AS$2-1)</f>
        <v>9775.9006942056913</v>
      </c>
      <c r="AT60" s="69">
        <f ca="1">OFFSET('Stats NZ - TLA Population'!$A$1,MATCH(AT$10&amp;"_"&amp;$D60,'Stats NZ - TLA Population'!$D:$D,0)-1,AT$2-1)</f>
        <v>10179.527237442839</v>
      </c>
      <c r="AU60" s="72">
        <f ca="1">OFFSET('Stats NZ - TLA Population'!$A$1,MATCH(AU$10&amp;"_"&amp;$D60,'Stats NZ - TLA Population'!$D:$D,0)-1,AU$2-1)</f>
        <v>10658.93628982767</v>
      </c>
      <c r="AV60" s="81">
        <f t="shared" ca="1" si="32"/>
        <v>104.46605225937613</v>
      </c>
      <c r="AW60" s="71">
        <f t="shared" ca="1" si="33"/>
        <v>112.43550736595978</v>
      </c>
      <c r="AX60" s="70">
        <f t="shared" ca="1" si="10"/>
        <v>117.73070416473206</v>
      </c>
      <c r="AY60" s="81">
        <f ca="1">OFFSET('Stats NZ - TLA Population'!$A$1,MATCH(AY$10&amp;"_"&amp;$D60,'Stats NZ - TLA Population'!$D:$D,0)-1,AY$2-1)</f>
        <v>9757.9338367076161</v>
      </c>
      <c r="AZ60" s="69">
        <f ca="1">OFFSET('Stats NZ - TLA Population'!$A$1,MATCH(AZ$10&amp;"_"&amp;$D60,'Stats NZ - TLA Population'!$D:$D,0)-1,AZ$2-1)</f>
        <v>10219.684410790946</v>
      </c>
      <c r="BA60" s="72">
        <f ca="1">OFFSET('Stats NZ - TLA Population'!$A$1,MATCH(BA$10&amp;"_"&amp;$D60,'Stats NZ - TLA Population'!$D:$D,0)-1,BA$2-1)</f>
        <v>10763.950829989275</v>
      </c>
      <c r="BB60" s="81">
        <f t="shared" ca="1" si="34"/>
        <v>104.2740569913142</v>
      </c>
      <c r="BC60" s="71">
        <f t="shared" ca="1" si="35"/>
        <v>113.39904142323932</v>
      </c>
      <c r="BD60" s="70">
        <f t="shared" ca="1" si="11"/>
        <v>119.43829740562369</v>
      </c>
      <c r="BE60" s="81">
        <f ca="1">OFFSET('Stats NZ - TLA Population'!$A$1,MATCH(BE$10&amp;"_"&amp;$D60,'Stats NZ - TLA Population'!$D:$D,0)-1,BE$2-1)</f>
        <v>9739.9999999999982</v>
      </c>
      <c r="BF60" s="69">
        <f ca="1">OFFSET('Stats NZ - TLA Population'!$A$1,MATCH(BF$10&amp;"_"&amp;$D60,'Stats NZ - TLA Population'!$D:$D,0)-1,BF$2-1)</f>
        <v>10259.999999999996</v>
      </c>
      <c r="BG60" s="72">
        <f ca="1">OFFSET('Stats NZ - TLA Population'!$A$1,MATCH(BG$10&amp;"_"&amp;$D60,'Stats NZ - TLA Population'!$D:$D,0)-1,BG$2-1)</f>
        <v>10870.000000000002</v>
      </c>
      <c r="BH60" s="81">
        <f t="shared" ca="1" si="36"/>
        <v>104.08241458604513</v>
      </c>
      <c r="BI60" s="71">
        <f t="shared" ca="1" si="37"/>
        <v>114.34822298698923</v>
      </c>
      <c r="BJ60" s="70">
        <f t="shared" ca="1" si="12"/>
        <v>121.14670408075766</v>
      </c>
      <c r="BK60" s="81">
        <f ca="1">OFFSET('Stats NZ - TLA Population'!$A$1,MATCH(BK$10&amp;"_"&amp;$D60,'Stats NZ - TLA Population'!$D:$D,0)-1,BK$2-1)</f>
        <v>9711.8376118729793</v>
      </c>
      <c r="BL60" s="69">
        <f ca="1">OFFSET('Stats NZ - TLA Population'!$A$1,MATCH(BL$10&amp;"_"&amp;$D60,'Stats NZ - TLA Population'!$D:$D,0)-1,BL$2-1)</f>
        <v>10281.906255413844</v>
      </c>
      <c r="BM60" s="72">
        <f ca="1">OFFSET('Stats NZ - TLA Population'!$A$1,MATCH(BM$10&amp;"_"&amp;$D60,'Stats NZ - TLA Population'!$D:$D,0)-1,BM$2-1)</f>
        <v>10950.790113249257</v>
      </c>
      <c r="BN60" s="81">
        <f t="shared" ca="1" si="38"/>
        <v>103.78146906686963</v>
      </c>
      <c r="BO60" s="71">
        <f t="shared" ca="1" si="39"/>
        <v>115.04086897025034</v>
      </c>
      <c r="BP60" s="70">
        <f t="shared" ca="1" si="13"/>
        <v>122.52479056358743</v>
      </c>
      <c r="BQ60" s="81">
        <f ca="1">OFFSET('Stats NZ - TLA Population'!$A$1,MATCH(BQ$10&amp;"_"&amp;$D60,'Stats NZ - TLA Population'!$D:$D,0)-1,BQ$2-1)</f>
        <v>9683.7566529148498</v>
      </c>
      <c r="BR60" s="69">
        <f ca="1">OFFSET('Stats NZ - TLA Population'!$A$1,MATCH(BR$10&amp;"_"&amp;$D60,'Stats NZ - TLA Population'!$D:$D,0)-1,BR$2-1)</f>
        <v>10303.859283149935</v>
      </c>
      <c r="BS60" s="72">
        <f ca="1">OFFSET('Stats NZ - TLA Population'!$A$1,MATCH(BS$10&amp;"_"&amp;$D60,'Stats NZ - TLA Population'!$D:$D,0)-1,BS$2-1)</f>
        <v>11032.18069038065</v>
      </c>
      <c r="BT60" s="81">
        <f t="shared" ca="1" si="40"/>
        <v>103.48139370626862</v>
      </c>
      <c r="BU60" s="71">
        <f t="shared" ca="1" si="41"/>
        <v>115.72018514739823</v>
      </c>
      <c r="BV60" s="70">
        <f t="shared" ca="1" si="14"/>
        <v>123.89978909728708</v>
      </c>
      <c r="BW60" s="81">
        <f ca="1">OFFSET('Stats NZ - TLA Population'!$A$1,MATCH(BW$10&amp;"_"&amp;$D60,'Stats NZ - TLA Population'!$D:$D,0)-1,BW$2-1)</f>
        <v>9655.7568876800451</v>
      </c>
      <c r="BX60" s="69">
        <f ca="1">OFFSET('Stats NZ - TLA Population'!$A$1,MATCH(BX$10&amp;"_"&amp;$D60,'Stats NZ - TLA Population'!$D:$D,0)-1,BX$2-1)</f>
        <v>10325.859183072449</v>
      </c>
      <c r="BY60" s="72">
        <f ca="1">OFFSET('Stats NZ - TLA Population'!$A$1,MATCH(BY$10&amp;"_"&amp;$D60,'Stats NZ - TLA Population'!$D:$D,0)-1,BY$2-1)</f>
        <v>11114.176194277812</v>
      </c>
      <c r="BZ60" s="81">
        <f t="shared" ca="1" si="42"/>
        <v>103.1821859882521</v>
      </c>
      <c r="CA60" s="71">
        <f t="shared" ca="1" si="43"/>
        <v>116.38624731662458</v>
      </c>
      <c r="CB60" s="70">
        <f t="shared" ca="1" si="15"/>
        <v>125.27163467310312</v>
      </c>
      <c r="CC60" s="81">
        <f ca="1">OFFSET('Stats NZ - TLA Population'!$A$1,MATCH(CC$10&amp;"_"&amp;$D60,'Stats NZ - TLA Population'!$D:$D,0)-1,CC$2-1)</f>
        <v>9627.838081403761</v>
      </c>
      <c r="CD60" s="69">
        <f ca="1">OFFSET('Stats NZ - TLA Population'!$A$1,MATCH(CD$10&amp;"_"&amp;$D60,'Stats NZ - TLA Population'!$D:$D,0)-1,CD$2-1)</f>
        <v>10347.906055258782</v>
      </c>
      <c r="CE60" s="72">
        <f ca="1">OFFSET('Stats NZ - TLA Population'!$A$1,MATCH(CE$10&amp;"_"&amp;$D60,'Stats NZ - TLA Population'!$D:$D,0)-1,CE$2-1)</f>
        <v>11196.781120994267</v>
      </c>
      <c r="CF60" s="81">
        <f t="shared" ca="1" si="44"/>
        <v>102.88384340410471</v>
      </c>
      <c r="CG60" s="71">
        <f t="shared" ca="1" si="45"/>
        <v>117.03913168217979</v>
      </c>
      <c r="CH60" s="70">
        <f t="shared" ca="1" si="16"/>
        <v>126.64026258439203</v>
      </c>
      <c r="CI60" s="81">
        <f ca="1">OFFSET('Stats NZ - TLA Population'!$A$1,MATCH(CI$10&amp;"_"&amp;$D60,'Stats NZ - TLA Population'!$D:$D,0)-1,CI$2-1)</f>
        <v>9600.0000000000036</v>
      </c>
      <c r="CJ60" s="69">
        <f ca="1">OFFSET('Stats NZ - TLA Population'!$A$1,MATCH(CJ$10&amp;"_"&amp;$D60,'Stats NZ - TLA Population'!$D:$D,0)-1,CJ$2-1)</f>
        <v>10370.000000000005</v>
      </c>
      <c r="CK60" s="72">
        <f ca="1">OFFSET('Stats NZ - TLA Population'!$A$1,MATCH(CK$10&amp;"_"&amp;$D60,'Stats NZ - TLA Population'!$D:$D,0)-1,CK$2-1)</f>
        <v>11279.999999999996</v>
      </c>
      <c r="CL60" s="81">
        <f t="shared" ca="1" si="46"/>
        <v>102.58636345236488</v>
      </c>
      <c r="CM60" s="71">
        <f t="shared" ca="1" si="47"/>
        <v>117.67891484496714</v>
      </c>
      <c r="CN60" s="70">
        <f t="shared" ca="1" si="17"/>
        <v>128.00560843309819</v>
      </c>
      <c r="CO60" s="81">
        <f ca="1">OFFSET('Stats NZ - TLA Population'!$A$1,MATCH(CO$10&amp;"_"&amp;$D60,'Stats NZ - TLA Population'!$D:$D,0)-1,CO$2-1)</f>
        <v>9549.4708772978956</v>
      </c>
      <c r="CP60" s="69">
        <f ca="1">OFFSET('Stats NZ - TLA Population'!$A$1,MATCH(CP$10&amp;"_"&amp;$D60,'Stats NZ - TLA Population'!$D:$D,0)-1,CP$2-1)</f>
        <v>10381.972323604194</v>
      </c>
      <c r="CQ60" s="72">
        <f ca="1">OFFSET('Stats NZ - TLA Population'!$A$1,MATCH(CQ$10&amp;"_"&amp;$D60,'Stats NZ - TLA Population'!$D:$D,0)-1,CQ$2-1)</f>
        <v>11356.94312662724</v>
      </c>
      <c r="CR60" s="81">
        <f t="shared" ca="1" si="48"/>
        <v>102.04640522877659</v>
      </c>
      <c r="CS60" s="71">
        <f t="shared" ca="1" si="49"/>
        <v>118.16261833038416</v>
      </c>
      <c r="CT60" s="70">
        <f t="shared" ca="1" si="18"/>
        <v>129.25926733790973</v>
      </c>
      <c r="CU60" s="81">
        <f ca="1">OFFSET('Stats NZ - TLA Population'!$A$1,MATCH(CU$10&amp;"_"&amp;$D60,'Stats NZ - TLA Population'!$D:$D,0)-1,CU$2-1)</f>
        <v>9499.2077121209022</v>
      </c>
      <c r="CV60" s="69">
        <f ca="1">OFFSET('Stats NZ - TLA Population'!$A$1,MATCH(CV$10&amp;"_"&amp;$D60,'Stats NZ - TLA Population'!$D:$D,0)-1,CV$2-1)</f>
        <v>10393.9584694391</v>
      </c>
      <c r="CW60" s="72">
        <f ca="1">OFFSET('Stats NZ - TLA Population'!$A$1,MATCH(CW$10&amp;"_"&amp;$D60,'Stats NZ - TLA Population'!$D:$D,0)-1,CW$2-1)</f>
        <v>11434.411097645896</v>
      </c>
      <c r="CX60" s="81">
        <f t="shared" ca="1" si="50"/>
        <v>101.50928904845229</v>
      </c>
      <c r="CY60" s="71">
        <f t="shared" ca="1" si="51"/>
        <v>118.63534215352131</v>
      </c>
      <c r="CZ60" s="70">
        <f t="shared" ca="1" si="19"/>
        <v>130.51093833805223</v>
      </c>
    </row>
    <row r="61" spans="2:104" x14ac:dyDescent="0.25">
      <c r="B61" s="93"/>
      <c r="C61" s="66" t="s">
        <v>91</v>
      </c>
      <c r="D61" s="66" t="s">
        <v>93</v>
      </c>
      <c r="E61" s="67" t="s">
        <v>12</v>
      </c>
      <c r="F61" s="68">
        <f ca="1">SUMIF('NVED - 2019 - VKT 74 TLA-Region'!$B:$B,'Model - Absolute - 66 areas'!$D61,'NVED - 2019 - VKT 74 TLA-Region'!$J:$J)</f>
        <v>163.96382714373232</v>
      </c>
      <c r="G61" s="81">
        <f ca="1">OFFSET('Stats NZ - TLA Population'!$A$1,MATCH(G$10&amp;"_"&amp;$D61,'Stats NZ - TLA Population'!$D:$D,0)-1,G$2-1)</f>
        <v>9613.8586054195748</v>
      </c>
      <c r="H61" s="69">
        <f ca="1">OFFSET('Stats NZ - TLA Population'!$A$1,MATCH(H$10&amp;"_"&amp;$D61,'Stats NZ - TLA Population'!$D:$D,0)-1,H$2-1)</f>
        <v>9661.9002671062481</v>
      </c>
      <c r="I61" s="72">
        <f ca="1">OFFSET('Stats NZ - TLA Population'!$A$1,MATCH(I$10&amp;"_"&amp;$D61,'Stats NZ - TLA Population'!$D:$D,0)-1,I$2-1)</f>
        <v>9714.8292428877521</v>
      </c>
      <c r="J61" s="70">
        <f t="shared" ca="1" si="20"/>
        <v>16970.142788778725</v>
      </c>
      <c r="K61" s="81">
        <f ca="1">OFFSET('Stats NZ - TLA Population'!$A$1,MATCH(K$10&amp;"_"&amp;$D61,'Stats NZ - TLA Population'!$D:$D,0)-1,K$2-1)</f>
        <v>9587.7881001037349</v>
      </c>
      <c r="L61" s="69">
        <f ca="1">OFFSET('Stats NZ - TLA Population'!$A$1,MATCH(L$10&amp;"_"&amp;$D61,'Stats NZ - TLA Population'!$D:$D,0)-1,L$2-1)</f>
        <v>9683.8502875008071</v>
      </c>
      <c r="M61" s="72">
        <f ca="1">OFFSET('Stats NZ - TLA Population'!$A$1,MATCH(M$10&amp;"_"&amp;$D61,'Stats NZ - TLA Population'!$D:$D,0)-1,M$2-1)</f>
        <v>9790.2393380152498</v>
      </c>
      <c r="N61" s="71">
        <f t="shared" ca="1" si="21"/>
        <v>157.04086616407608</v>
      </c>
      <c r="O61" s="81">
        <f ca="1">OFFSET('Stats NZ - TLA Population'!$A$1,MATCH(O$10&amp;"_"&amp;$D61,'Stats NZ - TLA Population'!$D:$D,0)-1,O$2-1)</f>
        <v>9561.7882918176019</v>
      </c>
      <c r="P61" s="69">
        <f ca="1">OFFSET('Stats NZ - TLA Population'!$A$1,MATCH(P$10&amp;"_"&amp;$D61,'Stats NZ - TLA Population'!$D:$D,0)-1,P$2-1)</f>
        <v>9705.8501742137923</v>
      </c>
      <c r="Q61" s="72">
        <f ca="1">OFFSET('Stats NZ - TLA Population'!$A$1,MATCH(Q$10&amp;"_"&amp;$D61,'Stats NZ - TLA Population'!$D:$D,0)-1,Q$2-1)</f>
        <v>9866.2347941722601</v>
      </c>
      <c r="R61" s="172">
        <f t="shared" ca="1" si="22"/>
        <v>162.2649126282173</v>
      </c>
      <c r="S61" s="71">
        <f t="shared" ca="1" si="23"/>
        <v>159.08790104230695</v>
      </c>
      <c r="T61" s="70">
        <f t="shared" ca="1" si="5"/>
        <v>161.71675395994714</v>
      </c>
      <c r="U61" s="81">
        <f ca="1">OFFSET('Stats NZ - TLA Population'!$A$1,MATCH(U$10&amp;"_"&amp;$D61,'Stats NZ - TLA Population'!$D:$D,0)-1,U$2-1)</f>
        <v>9535.8589888475908</v>
      </c>
      <c r="V61" s="69">
        <f ca="1">OFFSET('Stats NZ - TLA Population'!$A$1,MATCH(V$10&amp;"_"&amp;$D61,'Stats NZ - TLA Population'!$D:$D,0)-1,V$2-1)</f>
        <v>9727.9000405321003</v>
      </c>
      <c r="W61" s="72">
        <f ca="1">OFFSET('Stats NZ - TLA Population'!$A$1,MATCH(W$10&amp;"_"&amp;$D61,'Stats NZ - TLA Population'!$D:$D,0)-1,W$2-1)</f>
        <v>9942.8201551474376</v>
      </c>
      <c r="X61" s="81">
        <f t="shared" ca="1" si="24"/>
        <v>161.82488865440274</v>
      </c>
      <c r="Y61" s="71">
        <f t="shared" ca="1" si="25"/>
        <v>163.13687839102948</v>
      </c>
      <c r="Z61" s="70">
        <f t="shared" ca="1" si="6"/>
        <v>166.7410885962847</v>
      </c>
      <c r="AA61" s="81">
        <f ca="1">OFFSET('Stats NZ - TLA Population'!$A$1,MATCH(AA$10&amp;"_"&amp;$D61,'Stats NZ - TLA Population'!$D:$D,0)-1,AA$2-1)</f>
        <v>9510.0000000000018</v>
      </c>
      <c r="AB61" s="69">
        <f ca="1">OFFSET('Stats NZ - TLA Population'!$A$1,MATCH(AB$10&amp;"_"&amp;$D61,'Stats NZ - TLA Population'!$D:$D,0)-1,AB$2-1)</f>
        <v>9749.9999999999982</v>
      </c>
      <c r="AC61" s="72">
        <f ca="1">OFFSET('Stats NZ - TLA Population'!$A$1,MATCH(AC$10&amp;"_"&amp;$D61,'Stats NZ - TLA Population'!$D:$D,0)-1,AC$2-1)</f>
        <v>10020.000000000005</v>
      </c>
      <c r="AD61" s="81">
        <f t="shared" ca="1" si="26"/>
        <v>161.38605792128573</v>
      </c>
      <c r="AE61" s="71">
        <f t="shared" ca="1" si="27"/>
        <v>168.46987814151902</v>
      </c>
      <c r="AF61" s="70">
        <f t="shared" ca="1" si="7"/>
        <v>173.13519784389965</v>
      </c>
      <c r="AG61" s="81">
        <f ca="1">OFFSET('Stats NZ - TLA Population'!$A$1,MATCH(AG$10&amp;"_"&amp;$D61,'Stats NZ - TLA Population'!$D:$D,0)-1,AG$2-1)</f>
        <v>9453.3285873166424</v>
      </c>
      <c r="AH61" s="69">
        <f ca="1">OFFSET('Stats NZ - TLA Population'!$A$1,MATCH(AH$10&amp;"_"&amp;$D61,'Stats NZ - TLA Population'!$D:$D,0)-1,AH$2-1)</f>
        <v>9745.9967139034616</v>
      </c>
      <c r="AI61" s="72">
        <f ca="1">OFFSET('Stats NZ - TLA Population'!$A$1,MATCH(AI$10&amp;"_"&amp;$D61,'Stats NZ - TLA Population'!$D:$D,0)-1,AI$2-1)</f>
        <v>10073.427200294827</v>
      </c>
      <c r="AJ61" s="81">
        <f t="shared" ca="1" si="28"/>
        <v>160.4243359560073</v>
      </c>
      <c r="AK61" s="71">
        <f t="shared" ca="1" si="29"/>
        <v>169.28202931701531</v>
      </c>
      <c r="AL61" s="70">
        <f t="shared" ca="1" si="8"/>
        <v>174.96929751786698</v>
      </c>
      <c r="AM61" s="81">
        <f ca="1">OFFSET('Stats NZ - TLA Population'!$A$1,MATCH(AM$10&amp;"_"&amp;$D61,'Stats NZ - TLA Population'!$D:$D,0)-1,AM$2-1)</f>
        <v>9396.9948874635174</v>
      </c>
      <c r="AN61" s="69">
        <f ca="1">OFFSET('Stats NZ - TLA Population'!$A$1,MATCH(AN$10&amp;"_"&amp;$D61,'Stats NZ - TLA Population'!$D:$D,0)-1,AN$2-1)</f>
        <v>9741.9950715299547</v>
      </c>
      <c r="AO61" s="72">
        <f ca="1">OFFSET('Stats NZ - TLA Population'!$A$1,MATCH(AO$10&amp;"_"&amp;$D61,'Stats NZ - TLA Population'!$D:$D,0)-1,AO$2-1)</f>
        <v>10127.139277409151</v>
      </c>
      <c r="AP61" s="81">
        <f t="shared" ca="1" si="30"/>
        <v>159.46834502567955</v>
      </c>
      <c r="AQ61" s="71">
        <f t="shared" ca="1" si="31"/>
        <v>170.06182173789077</v>
      </c>
      <c r="AR61" s="70">
        <f t="shared" ca="1" si="9"/>
        <v>176.78511863987976</v>
      </c>
      <c r="AS61" s="81">
        <f ca="1">OFFSET('Stats NZ - TLA Population'!$A$1,MATCH(AS$10&amp;"_"&amp;$D61,'Stats NZ - TLA Population'!$D:$D,0)-1,AS$2-1)</f>
        <v>9340.9968879629014</v>
      </c>
      <c r="AT61" s="69">
        <f ca="1">OFFSET('Stats NZ - TLA Population'!$A$1,MATCH(AT$10&amp;"_"&amp;$D61,'Stats NZ - TLA Population'!$D:$D,0)-1,AT$2-1)</f>
        <v>9737.9950722045796</v>
      </c>
      <c r="AU61" s="72">
        <f ca="1">OFFSET('Stats NZ - TLA Population'!$A$1,MATCH(AU$10&amp;"_"&amp;$D61,'Stats NZ - TLA Population'!$D:$D,0)-1,AU$2-1)</f>
        <v>10181.137750322101</v>
      </c>
      <c r="AV61" s="81">
        <f t="shared" ca="1" si="32"/>
        <v>158.51805097826815</v>
      </c>
      <c r="AW61" s="71">
        <f t="shared" ca="1" si="33"/>
        <v>170.80969622401369</v>
      </c>
      <c r="AX61" s="70">
        <f t="shared" ca="1" si="10"/>
        <v>178.58265828364779</v>
      </c>
      <c r="AY61" s="81">
        <f ca="1">OFFSET('Stats NZ - TLA Population'!$A$1,MATCH(AY$10&amp;"_"&amp;$D61,'Stats NZ - TLA Population'!$D:$D,0)-1,AY$2-1)</f>
        <v>9285.332588329702</v>
      </c>
      <c r="AZ61" s="69">
        <f ca="1">OFFSET('Stats NZ - TLA Population'!$A$1,MATCH(AZ$10&amp;"_"&amp;$D61,'Stats NZ - TLA Population'!$D:$D,0)-1,AZ$2-1)</f>
        <v>9733.9967152527115</v>
      </c>
      <c r="BA61" s="72">
        <f ca="1">OFFSET('Stats NZ - TLA Population'!$A$1,MATCH(BA$10&amp;"_"&amp;$D61,'Stats NZ - TLA Population'!$D:$D,0)-1,BA$2-1)</f>
        <v>10235.424146112091</v>
      </c>
      <c r="BB61" s="81">
        <f t="shared" ca="1" si="34"/>
        <v>157.57341986525537</v>
      </c>
      <c r="BC61" s="71">
        <f t="shared" ca="1" si="35"/>
        <v>171.526090327107</v>
      </c>
      <c r="BD61" s="70">
        <f t="shared" ca="1" si="11"/>
        <v>180.36191484133812</v>
      </c>
      <c r="BE61" s="81">
        <f ca="1">OFFSET('Stats NZ - TLA Population'!$A$1,MATCH(BE$10&amp;"_"&amp;$D61,'Stats NZ - TLA Population'!$D:$D,0)-1,BE$2-1)</f>
        <v>9230</v>
      </c>
      <c r="BF61" s="69">
        <f ca="1">OFFSET('Stats NZ - TLA Population'!$A$1,MATCH(BF$10&amp;"_"&amp;$D61,'Stats NZ - TLA Population'!$D:$D,0)-1,BF$2-1)</f>
        <v>9730</v>
      </c>
      <c r="BG61" s="72">
        <f ca="1">OFFSET('Stats NZ - TLA Population'!$A$1,MATCH(BG$10&amp;"_"&amp;$D61,'Stats NZ - TLA Population'!$D:$D,0)-1,BG$2-1)</f>
        <v>10290</v>
      </c>
      <c r="BH61" s="81">
        <f t="shared" ca="1" si="36"/>
        <v>156.63441794042762</v>
      </c>
      <c r="BI61" s="71">
        <f t="shared" ca="1" si="37"/>
        <v>172.21143833055834</v>
      </c>
      <c r="BJ61" s="70">
        <f t="shared" ca="1" si="12"/>
        <v>182.12288801864801</v>
      </c>
      <c r="BK61" s="81">
        <f ca="1">OFFSET('Stats NZ - TLA Population'!$A$1,MATCH(BK$10&amp;"_"&amp;$D61,'Stats NZ - TLA Population'!$D:$D,0)-1,BK$2-1)</f>
        <v>9163.0353525381051</v>
      </c>
      <c r="BL61" s="69">
        <f ca="1">OFFSET('Stats NZ - TLA Population'!$A$1,MATCH(BL$10&amp;"_"&amp;$D61,'Stats NZ - TLA Population'!$D:$D,0)-1,BL$2-1)</f>
        <v>9717.9702908333347</v>
      </c>
      <c r="BM61" s="72">
        <f ca="1">OFFSET('Stats NZ - TLA Population'!$A$1,MATCH(BM$10&amp;"_"&amp;$D61,'Stats NZ - TLA Population'!$D:$D,0)-1,BM$2-1)</f>
        <v>10337.558352831227</v>
      </c>
      <c r="BN61" s="81">
        <f t="shared" ca="1" si="38"/>
        <v>155.49801831119905</v>
      </c>
      <c r="BO61" s="71">
        <f t="shared" ca="1" si="39"/>
        <v>172.67170418450581</v>
      </c>
      <c r="BP61" s="70">
        <f t="shared" ca="1" si="13"/>
        <v>183.68072390320853</v>
      </c>
      <c r="BQ61" s="81">
        <f ca="1">OFFSET('Stats NZ - TLA Population'!$A$1,MATCH(BQ$10&amp;"_"&amp;$D61,'Stats NZ - TLA Population'!$D:$D,0)-1,BQ$2-1)</f>
        <v>9096.5565408302391</v>
      </c>
      <c r="BR61" s="69">
        <f ca="1">OFFSET('Stats NZ - TLA Population'!$A$1,MATCH(BR$10&amp;"_"&amp;$D61,'Stats NZ - TLA Population'!$D:$D,0)-1,BR$2-1)</f>
        <v>9705.9554546268591</v>
      </c>
      <c r="BS61" s="72">
        <f ca="1">OFFSET('Stats NZ - TLA Population'!$A$1,MATCH(BS$10&amp;"_"&amp;$D61,'Stats NZ - TLA Population'!$D:$D,0)-1,BS$2-1)</f>
        <v>10385.336511000065</v>
      </c>
      <c r="BT61" s="81">
        <f t="shared" ca="1" si="40"/>
        <v>154.36986338408821</v>
      </c>
      <c r="BU61" s="71">
        <f t="shared" ca="1" si="41"/>
        <v>173.10698376310415</v>
      </c>
      <c r="BV61" s="70">
        <f t="shared" ca="1" si="14"/>
        <v>185.22383367492753</v>
      </c>
      <c r="BW61" s="81">
        <f ca="1">OFFSET('Stats NZ - TLA Population'!$A$1,MATCH(BW$10&amp;"_"&amp;$D61,'Stats NZ - TLA Population'!$D:$D,0)-1,BW$2-1)</f>
        <v>9030.5600400855055</v>
      </c>
      <c r="BX61" s="69">
        <f ca="1">OFFSET('Stats NZ - TLA Population'!$A$1,MATCH(BX$10&amp;"_"&amp;$D61,'Stats NZ - TLA Population'!$D:$D,0)-1,BX$2-1)</f>
        <v>9693.9554729923493</v>
      </c>
      <c r="BY61" s="72">
        <f ca="1">OFFSET('Stats NZ - TLA Population'!$A$1,MATCH(BY$10&amp;"_"&amp;$D61,'Stats NZ - TLA Population'!$D:$D,0)-1,BY$2-1)</f>
        <v>10433.335490403484</v>
      </c>
      <c r="BZ61" s="81">
        <f t="shared" ca="1" si="42"/>
        <v>153.24989334289035</v>
      </c>
      <c r="CA61" s="71">
        <f t="shared" ca="1" si="43"/>
        <v>173.5176200688621</v>
      </c>
      <c r="CB61" s="70">
        <f t="shared" ca="1" si="15"/>
        <v>186.75220334140644</v>
      </c>
      <c r="CC61" s="81">
        <f ca="1">OFFSET('Stats NZ - TLA Population'!$A$1,MATCH(CC$10&amp;"_"&amp;$D61,'Stats NZ - TLA Population'!$D:$D,0)-1,CC$2-1)</f>
        <v>8965.0423510857418</v>
      </c>
      <c r="CD61" s="69">
        <f ca="1">OFFSET('Stats NZ - TLA Population'!$A$1,MATCH(CD$10&amp;"_"&amp;$D61,'Stats NZ - TLA Population'!$D:$D,0)-1,CD$2-1)</f>
        <v>9681.9703275643224</v>
      </c>
      <c r="CE61" s="72">
        <f ca="1">OFFSET('Stats NZ - TLA Population'!$A$1,MATCH(CE$10&amp;"_"&amp;$D61,'Stats NZ - TLA Population'!$D:$D,0)-1,CE$2-1)</f>
        <v>10481.556311633722</v>
      </c>
      <c r="CF61" s="81">
        <f t="shared" ca="1" si="44"/>
        <v>152.13804880537359</v>
      </c>
      <c r="CG61" s="71">
        <f t="shared" ca="1" si="45"/>
        <v>173.90395369646802</v>
      </c>
      <c r="CH61" s="70">
        <f t="shared" ca="1" si="16"/>
        <v>188.26582005687965</v>
      </c>
      <c r="CI61" s="81">
        <f ca="1">OFFSET('Stats NZ - TLA Population'!$A$1,MATCH(CI$10&amp;"_"&amp;$D61,'Stats NZ - TLA Population'!$D:$D,0)-1,CI$2-1)</f>
        <v>8899.9999999999982</v>
      </c>
      <c r="CJ61" s="69">
        <f ca="1">OFFSET('Stats NZ - TLA Population'!$A$1,MATCH(CJ$10&amp;"_"&amp;$D61,'Stats NZ - TLA Population'!$D:$D,0)-1,CJ$2-1)</f>
        <v>9669.9999999999982</v>
      </c>
      <c r="CK61" s="72">
        <f ca="1">OFFSET('Stats NZ - TLA Population'!$A$1,MATCH(CK$10&amp;"_"&amp;$D61,'Stats NZ - TLA Population'!$D:$D,0)-1,CK$2-1)</f>
        <v>10530.000000000004</v>
      </c>
      <c r="CL61" s="81">
        <f t="shared" ca="1" si="46"/>
        <v>151.03427082013062</v>
      </c>
      <c r="CM61" s="71">
        <f t="shared" ca="1" si="47"/>
        <v>174.26632282968706</v>
      </c>
      <c r="CN61" s="70">
        <f t="shared" ca="1" si="17"/>
        <v>189.76467211960761</v>
      </c>
      <c r="CO61" s="81">
        <f ca="1">OFFSET('Stats NZ - TLA Population'!$A$1,MATCH(CO$10&amp;"_"&amp;$D61,'Stats NZ - TLA Population'!$D:$D,0)-1,CO$2-1)</f>
        <v>8816.4458279693627</v>
      </c>
      <c r="CP61" s="69">
        <f ca="1">OFFSET('Stats NZ - TLA Population'!$A$1,MATCH(CP$10&amp;"_"&amp;$D61,'Stats NZ - TLA Population'!$D:$D,0)-1,CP$2-1)</f>
        <v>9643.8590476559075</v>
      </c>
      <c r="CQ61" s="72">
        <f ca="1">OFFSET('Stats NZ - TLA Population'!$A$1,MATCH(CQ$10&amp;"_"&amp;$D61,'Stats NZ - TLA Population'!$D:$D,0)-1,CQ$2-1)</f>
        <v>10569.699524148711</v>
      </c>
      <c r="CR61" s="81">
        <f t="shared" ca="1" si="48"/>
        <v>149.61634459017256</v>
      </c>
      <c r="CS61" s="71">
        <f t="shared" ca="1" si="49"/>
        <v>174.30834838644182</v>
      </c>
      <c r="CT61" s="70">
        <f t="shared" ca="1" si="18"/>
        <v>191.04249221095191</v>
      </c>
      <c r="CU61" s="81">
        <f ca="1">OFFSET('Stats NZ - TLA Population'!$A$1,MATCH(CU$10&amp;"_"&amp;$D61,'Stats NZ - TLA Population'!$D:$D,0)-1,CU$2-1)</f>
        <v>8733.6760716312783</v>
      </c>
      <c r="CV61" s="69">
        <f ca="1">OFFSET('Stats NZ - TLA Population'!$A$1,MATCH(CV$10&amp;"_"&amp;$D61,'Stats NZ - TLA Population'!$D:$D,0)-1,CV$2-1)</f>
        <v>9617.788762260052</v>
      </c>
      <c r="CW61" s="72">
        <f ca="1">OFFSET('Stats NZ - TLA Population'!$A$1,MATCH(CW$10&amp;"_"&amp;$D61,'Stats NZ - TLA Population'!$D:$D,0)-1,CW$2-1)</f>
        <v>10609.548720872697</v>
      </c>
      <c r="CX61" s="81">
        <f t="shared" ca="1" si="50"/>
        <v>148.21173000652283</v>
      </c>
      <c r="CY61" s="71">
        <f t="shared" ca="1" si="51"/>
        <v>174.3313281677905</v>
      </c>
      <c r="CZ61" s="70">
        <f t="shared" ca="1" si="19"/>
        <v>192.30789586773935</v>
      </c>
    </row>
    <row r="62" spans="2:104" x14ac:dyDescent="0.25">
      <c r="B62" s="93"/>
      <c r="C62" s="66" t="s">
        <v>63</v>
      </c>
      <c r="D62" s="66" t="s">
        <v>62</v>
      </c>
      <c r="E62" s="67" t="s">
        <v>14</v>
      </c>
      <c r="F62" s="68">
        <f ca="1">SUMIF('NVED - 2019 - VKT 74 TLA-Region'!$B:$B,'Model - Absolute - 66 areas'!$D62,'NVED - 2019 - VKT 74 TLA-Region'!$J:$J)</f>
        <v>548.81776091091058</v>
      </c>
      <c r="G62" s="81">
        <f ca="1">OFFSET('Stats NZ - TLA Population'!$A$1,MATCH(G$10&amp;"_"&amp;$D62,'Stats NZ - TLA Population'!$D:$D,0)-1,G$2-1)</f>
        <v>38830.720042461056</v>
      </c>
      <c r="H62" s="69">
        <f ca="1">OFFSET('Stats NZ - TLA Population'!$A$1,MATCH(H$10&amp;"_"&amp;$D62,'Stats NZ - TLA Population'!$D:$D,0)-1,H$2-1)</f>
        <v>39027.497644636547</v>
      </c>
      <c r="I62" s="72">
        <f ca="1">OFFSET('Stats NZ - TLA Population'!$A$1,MATCH(I$10&amp;"_"&amp;$D62,'Stats NZ - TLA Population'!$D:$D,0)-1,I$2-1)</f>
        <v>39246.565443892898</v>
      </c>
      <c r="J62" s="70">
        <f t="shared" ca="1" si="20"/>
        <v>14062.335379740476</v>
      </c>
      <c r="K62" s="81">
        <f ca="1">OFFSET('Stats NZ - TLA Population'!$A$1,MATCH(K$10&amp;"_"&amp;$D62,'Stats NZ - TLA Population'!$D:$D,0)-1,K$2-1)</f>
        <v>39083.069440538791</v>
      </c>
      <c r="L62" s="69">
        <f ca="1">OFFSET('Stats NZ - TLA Population'!$A$1,MATCH(L$10&amp;"_"&amp;$D62,'Stats NZ - TLA Population'!$D:$D,0)-1,L$2-1)</f>
        <v>39480.185909852553</v>
      </c>
      <c r="M62" s="72">
        <f ca="1">OFFSET('Stats NZ - TLA Population'!$A$1,MATCH(M$10&amp;"_"&amp;$D62,'Stats NZ - TLA Population'!$D:$D,0)-1,M$2-1)</f>
        <v>39924.64746349839</v>
      </c>
      <c r="N62" s="71">
        <f t="shared" ca="1" si="21"/>
        <v>530.53710020695939</v>
      </c>
      <c r="O62" s="81">
        <f ca="1">OFFSET('Stats NZ - TLA Population'!$A$1,MATCH(O$10&amp;"_"&amp;$D62,'Stats NZ - TLA Population'!$D:$D,0)-1,O$2-1)</f>
        <v>39337.058782934859</v>
      </c>
      <c r="P62" s="69">
        <f ca="1">OFFSET('Stats NZ - TLA Population'!$A$1,MATCH(P$10&amp;"_"&amp;$D62,'Stats NZ - TLA Population'!$D:$D,0)-1,P$2-1)</f>
        <v>39938.125002762667</v>
      </c>
      <c r="Q62" s="72">
        <f ca="1">OFFSET('Stats NZ - TLA Population'!$A$1,MATCH(Q$10&amp;"_"&amp;$D62,'Stats NZ - TLA Population'!$D:$D,0)-1,Q$2-1)</f>
        <v>40614.445036302284</v>
      </c>
      <c r="R62" s="172">
        <f t="shared" ca="1" si="22"/>
        <v>553.17091345819574</v>
      </c>
      <c r="S62" s="71">
        <f t="shared" ca="1" si="23"/>
        <v>542.45434948305137</v>
      </c>
      <c r="T62" s="70">
        <f t="shared" ca="1" si="5"/>
        <v>551.64037771574158</v>
      </c>
      <c r="U62" s="81">
        <f ca="1">OFFSET('Stats NZ - TLA Population'!$A$1,MATCH(U$10&amp;"_"&amp;$D62,'Stats NZ - TLA Population'!$D:$D,0)-1,U$2-1)</f>
        <v>39592.698727163734</v>
      </c>
      <c r="V62" s="69">
        <f ca="1">OFFSET('Stats NZ - TLA Population'!$A$1,MATCH(V$10&amp;"_"&amp;$D62,'Stats NZ - TLA Population'!$D:$D,0)-1,V$2-1)</f>
        <v>40401.37582883671</v>
      </c>
      <c r="W62" s="72">
        <f ca="1">OFFSET('Stats NZ - TLA Population'!$A$1,MATCH(W$10&amp;"_"&amp;$D62,'Stats NZ - TLA Population'!$D:$D,0)-1,W$2-1)</f>
        <v>41316.160577621267</v>
      </c>
      <c r="X62" s="81">
        <f t="shared" ca="1" si="24"/>
        <v>556.76580809040036</v>
      </c>
      <c r="Y62" s="71">
        <f t="shared" ca="1" si="25"/>
        <v>561.43716546797611</v>
      </c>
      <c r="Z62" s="70">
        <f t="shared" ca="1" si="6"/>
        <v>574.14945919150705</v>
      </c>
      <c r="AA62" s="81">
        <f ca="1">OFFSET('Stats NZ - TLA Population'!$A$1,MATCH(AA$10&amp;"_"&amp;$D62,'Stats NZ - TLA Population'!$D:$D,0)-1,AA$2-1)</f>
        <v>39849.999999999978</v>
      </c>
      <c r="AB62" s="69">
        <f ca="1">OFFSET('Stats NZ - TLA Population'!$A$1,MATCH(AB$10&amp;"_"&amp;$D62,'Stats NZ - TLA Population'!$D:$D,0)-1,AB$2-1)</f>
        <v>40870.000000000022</v>
      </c>
      <c r="AC62" s="72">
        <f ca="1">OFFSET('Stats NZ - TLA Population'!$A$1,MATCH(AC$10&amp;"_"&amp;$D62,'Stats NZ - TLA Population'!$D:$D,0)-1,AC$2-1)</f>
        <v>42030.000000000022</v>
      </c>
      <c r="AD62" s="81">
        <f t="shared" ca="1" si="26"/>
        <v>560.38406488265764</v>
      </c>
      <c r="AE62" s="71">
        <f t="shared" ca="1" si="27"/>
        <v>585.18641922287622</v>
      </c>
      <c r="AF62" s="70">
        <f t="shared" ca="1" si="7"/>
        <v>601.79557621574486</v>
      </c>
      <c r="AG62" s="81">
        <f ca="1">OFFSET('Stats NZ - TLA Population'!$A$1,MATCH(AG$10&amp;"_"&amp;$D62,'Stats NZ - TLA Population'!$D:$D,0)-1,AG$2-1)</f>
        <v>39877.960735184133</v>
      </c>
      <c r="AH62" s="69">
        <f ca="1">OFFSET('Stats NZ - TLA Population'!$A$1,MATCH(AH$10&amp;"_"&amp;$D62,'Stats NZ - TLA Population'!$D:$D,0)-1,AH$2-1)</f>
        <v>41095.49788935476</v>
      </c>
      <c r="AI62" s="72">
        <f ca="1">OFFSET('Stats NZ - TLA Population'!$A$1,MATCH(AI$10&amp;"_"&amp;$D62,'Stats NZ - TLA Population'!$D:$D,0)-1,AI$2-1)</f>
        <v>42487.912864495935</v>
      </c>
      <c r="AJ62" s="81">
        <f t="shared" ca="1" si="28"/>
        <v>560.77725811828134</v>
      </c>
      <c r="AK62" s="71">
        <f t="shared" ca="1" si="29"/>
        <v>591.49461804176258</v>
      </c>
      <c r="AL62" s="70">
        <f t="shared" ca="1" si="8"/>
        <v>611.53588791746108</v>
      </c>
      <c r="AM62" s="81">
        <f ca="1">OFFSET('Stats NZ - TLA Population'!$A$1,MATCH(AM$10&amp;"_"&amp;$D62,'Stats NZ - TLA Population'!$D:$D,0)-1,AM$2-1)</f>
        <v>39905.941089005959</v>
      </c>
      <c r="AN62" s="69">
        <f ca="1">OFFSET('Stats NZ - TLA Population'!$A$1,MATCH(AN$10&amp;"_"&amp;$D62,'Stats NZ - TLA Population'!$D:$D,0)-1,AN$2-1)</f>
        <v>41322.239950427247</v>
      </c>
      <c r="AO62" s="72">
        <f ca="1">OFFSET('Stats NZ - TLA Population'!$A$1,MATCH(AO$10&amp;"_"&amp;$D62,'Stats NZ - TLA Population'!$D:$D,0)-1,AO$2-1)</f>
        <v>42950.814646228864</v>
      </c>
      <c r="AP62" s="81">
        <f t="shared" ca="1" si="30"/>
        <v>561.17072723776766</v>
      </c>
      <c r="AQ62" s="71">
        <f t="shared" ca="1" si="31"/>
        <v>597.74332029272512</v>
      </c>
      <c r="AR62" s="70">
        <f t="shared" ca="1" si="9"/>
        <v>621.30132797045519</v>
      </c>
      <c r="AS62" s="81">
        <f ca="1">OFFSET('Stats NZ - TLA Population'!$A$1,MATCH(AS$10&amp;"_"&amp;$D62,'Stats NZ - TLA Population'!$D:$D,0)-1,AS$2-1)</f>
        <v>39933.94107523089</v>
      </c>
      <c r="AT62" s="69">
        <f ca="1">OFFSET('Stats NZ - TLA Population'!$A$1,MATCH(AT$10&amp;"_"&amp;$D62,'Stats NZ - TLA Population'!$D:$D,0)-1,AT$2-1)</f>
        <v>41550.23304786381</v>
      </c>
      <c r="AU62" s="72">
        <f ca="1">OFFSET('Stats NZ - TLA Population'!$A$1,MATCH(AU$10&amp;"_"&amp;$D62,'Stats NZ - TLA Population'!$D:$D,0)-1,AU$2-1)</f>
        <v>43418.759698979011</v>
      </c>
      <c r="AV62" s="81">
        <f t="shared" ca="1" si="32"/>
        <v>561.56447243469086</v>
      </c>
      <c r="AW62" s="71">
        <f t="shared" ca="1" si="33"/>
        <v>603.93248252559385</v>
      </c>
      <c r="AX62" s="70">
        <f t="shared" ca="1" si="10"/>
        <v>631.09151043702116</v>
      </c>
      <c r="AY62" s="81">
        <f ca="1">OFFSET('Stats NZ - TLA Population'!$A$1,MATCH(AY$10&amp;"_"&amp;$D62,'Stats NZ - TLA Population'!$D:$D,0)-1,AY$2-1)</f>
        <v>39961.960707633974</v>
      </c>
      <c r="AZ62" s="69">
        <f ca="1">OFFSET('Stats NZ - TLA Population'!$A$1,MATCH(AZ$10&amp;"_"&amp;$D62,'Stats NZ - TLA Population'!$D:$D,0)-1,AZ$2-1)</f>
        <v>41779.484084186093</v>
      </c>
      <c r="BA62" s="72">
        <f ca="1">OFFSET('Stats NZ - TLA Population'!$A$1,MATCH(BA$10&amp;"_"&amp;$D62,'Stats NZ - TLA Population'!$D:$D,0)-1,BA$2-1)</f>
        <v>43891.802968705881</v>
      </c>
      <c r="BB62" s="81">
        <f t="shared" ca="1" si="34"/>
        <v>561.95849390275998</v>
      </c>
      <c r="BC62" s="71">
        <f t="shared" ca="1" si="35"/>
        <v>610.06206573003863</v>
      </c>
      <c r="BD62" s="70">
        <f t="shared" ca="1" si="11"/>
        <v>640.90604694278113</v>
      </c>
      <c r="BE62" s="81">
        <f ca="1">OFFSET('Stats NZ - TLA Population'!$A$1,MATCH(BE$10&amp;"_"&amp;$D62,'Stats NZ - TLA Population'!$D:$D,0)-1,BE$2-1)</f>
        <v>39989.999999999978</v>
      </c>
      <c r="BF62" s="69">
        <f ca="1">OFFSET('Stats NZ - TLA Population'!$A$1,MATCH(BF$10&amp;"_"&amp;$D62,'Stats NZ - TLA Population'!$D:$D,0)-1,BF$2-1)</f>
        <v>42010.000000000007</v>
      </c>
      <c r="BG62" s="72">
        <f ca="1">OFFSET('Stats NZ - TLA Population'!$A$1,MATCH(BG$10&amp;"_"&amp;$D62,'Stats NZ - TLA Population'!$D:$D,0)-1,BG$2-1)</f>
        <v>44369.999999999993</v>
      </c>
      <c r="BH62" s="81">
        <f t="shared" ca="1" si="36"/>
        <v>562.35279183582134</v>
      </c>
      <c r="BI62" s="71">
        <f t="shared" ca="1" si="37"/>
        <v>616.13203532300599</v>
      </c>
      <c r="BJ62" s="70">
        <f t="shared" ca="1" si="12"/>
        <v>650.74454670987302</v>
      </c>
      <c r="BK62" s="81">
        <f ca="1">OFFSET('Stats NZ - TLA Population'!$A$1,MATCH(BK$10&amp;"_"&amp;$D62,'Stats NZ - TLA Population'!$D:$D,0)-1,BK$2-1)</f>
        <v>39935.853569948966</v>
      </c>
      <c r="BL62" s="69">
        <f ca="1">OFFSET('Stats NZ - TLA Population'!$A$1,MATCH(BL$10&amp;"_"&amp;$D62,'Stats NZ - TLA Population'!$D:$D,0)-1,BL$2-1)</f>
        <v>42166.824756674476</v>
      </c>
      <c r="BM62" s="72">
        <f ca="1">OFFSET('Stats NZ - TLA Population'!$A$1,MATCH(BM$10&amp;"_"&amp;$D62,'Stats NZ - TLA Population'!$D:$D,0)-1,BM$2-1)</f>
        <v>44776.483676973345</v>
      </c>
      <c r="BN62" s="81">
        <f t="shared" ca="1" si="38"/>
        <v>561.59136657682836</v>
      </c>
      <c r="BO62" s="71">
        <f t="shared" ca="1" si="39"/>
        <v>620.85253996166387</v>
      </c>
      <c r="BP62" s="70">
        <f t="shared" ca="1" si="13"/>
        <v>659.27642837277097</v>
      </c>
      <c r="BQ62" s="81">
        <f ca="1">OFFSET('Stats NZ - TLA Population'!$A$1,MATCH(BQ$10&amp;"_"&amp;$D62,'Stats NZ - TLA Population'!$D:$D,0)-1,BQ$2-1)</f>
        <v>39881.780454123676</v>
      </c>
      <c r="BR62" s="69">
        <f ca="1">OFFSET('Stats NZ - TLA Population'!$A$1,MATCH(BR$10&amp;"_"&amp;$D62,'Stats NZ - TLA Population'!$D:$D,0)-1,BR$2-1)</f>
        <v>42324.234945491444</v>
      </c>
      <c r="BS62" s="72">
        <f ca="1">OFFSET('Stats NZ - TLA Population'!$A$1,MATCH(BS$10&amp;"_"&amp;$D62,'Stats NZ - TLA Population'!$D:$D,0)-1,BS$2-1)</f>
        <v>45186.69124350373</v>
      </c>
      <c r="BT62" s="81">
        <f t="shared" ca="1" si="40"/>
        <v>560.83097228706561</v>
      </c>
      <c r="BU62" s="71">
        <f t="shared" ca="1" si="41"/>
        <v>625.51447894109845</v>
      </c>
      <c r="BV62" s="70">
        <f t="shared" ca="1" si="14"/>
        <v>667.81903239726319</v>
      </c>
      <c r="BW62" s="81">
        <f ca="1">OFFSET('Stats NZ - TLA Population'!$A$1,MATCH(BW$10&amp;"_"&amp;$D62,'Stats NZ - TLA Population'!$D:$D,0)-1,BW$2-1)</f>
        <v>39827.780553256707</v>
      </c>
      <c r="BX62" s="69">
        <f ca="1">OFFSET('Stats NZ - TLA Population'!$A$1,MATCH(BX$10&amp;"_"&amp;$D62,'Stats NZ - TLA Population'!$D:$D,0)-1,BX$2-1)</f>
        <v>42482.232751888972</v>
      </c>
      <c r="BY62" s="72">
        <f ca="1">OFFSET('Stats NZ - TLA Population'!$A$1,MATCH(BY$10&amp;"_"&amp;$D62,'Stats NZ - TLA Population'!$D:$D,0)-1,BY$2-1)</f>
        <v>45600.656814991635</v>
      </c>
      <c r="BZ62" s="81">
        <f t="shared" ca="1" si="42"/>
        <v>560.07160757060149</v>
      </c>
      <c r="CA62" s="71">
        <f t="shared" ca="1" si="43"/>
        <v>630.11794897514733</v>
      </c>
      <c r="CB62" s="70">
        <f t="shared" ca="1" si="15"/>
        <v>676.37199089787612</v>
      </c>
      <c r="CC62" s="81">
        <f ca="1">OFFSET('Stats NZ - TLA Population'!$A$1,MATCH(CC$10&amp;"_"&amp;$D62,'Stats NZ - TLA Population'!$D:$D,0)-1,CC$2-1)</f>
        <v>39773.853768215078</v>
      </c>
      <c r="CD62" s="69">
        <f ca="1">OFFSET('Stats NZ - TLA Population'!$A$1,MATCH(CD$10&amp;"_"&amp;$D62,'Stats NZ - TLA Population'!$D:$D,0)-1,CD$2-1)</f>
        <v>42640.820369463436</v>
      </c>
      <c r="CE62" s="72">
        <f ca="1">OFFSET('Stats NZ - TLA Population'!$A$1,MATCH(CE$10&amp;"_"&amp;$D62,'Stats NZ - TLA Population'!$D:$D,0)-1,CE$2-1)</f>
        <v>46018.414819376529</v>
      </c>
      <c r="CF62" s="81">
        <f t="shared" ca="1" si="44"/>
        <v>559.31327103339493</v>
      </c>
      <c r="CG62" s="71">
        <f t="shared" ca="1" si="45"/>
        <v>634.6630505623923</v>
      </c>
      <c r="CH62" s="70">
        <f t="shared" ca="1" si="16"/>
        <v>684.9349350751861</v>
      </c>
      <c r="CI62" s="81">
        <f ca="1">OFFSET('Stats NZ - TLA Population'!$A$1,MATCH(CI$10&amp;"_"&amp;$D62,'Stats NZ - TLA Population'!$D:$D,0)-1,CI$2-1)</f>
        <v>39720.000000000015</v>
      </c>
      <c r="CJ62" s="69">
        <f ca="1">OFFSET('Stats NZ - TLA Population'!$A$1,MATCH(CJ$10&amp;"_"&amp;$D62,'Stats NZ - TLA Population'!$D:$D,0)-1,CJ$2-1)</f>
        <v>42800</v>
      </c>
      <c r="CK62" s="72">
        <f ca="1">OFFSET('Stats NZ - TLA Population'!$A$1,MATCH(CK$10&amp;"_"&amp;$D62,'Stats NZ - TLA Population'!$D:$D,0)-1,CK$2-1)</f>
        <v>46440.000000000029</v>
      </c>
      <c r="CL62" s="81">
        <f t="shared" ca="1" si="46"/>
        <v>558.55596128329194</v>
      </c>
      <c r="CM62" s="71">
        <f t="shared" ca="1" si="47"/>
        <v>639.14988796026796</v>
      </c>
      <c r="CN62" s="70">
        <f t="shared" ca="1" si="17"/>
        <v>693.50749525408571</v>
      </c>
      <c r="CO62" s="81">
        <f ca="1">OFFSET('Stats NZ - TLA Population'!$A$1,MATCH(CO$10&amp;"_"&amp;$D62,'Stats NZ - TLA Population'!$D:$D,0)-1,CO$2-1)</f>
        <v>39605.339927716144</v>
      </c>
      <c r="CP62" s="69">
        <f ca="1">OFFSET('Stats NZ - TLA Population'!$A$1,MATCH(CP$10&amp;"_"&amp;$D62,'Stats NZ - TLA Population'!$D:$D,0)-1,CP$2-1)</f>
        <v>42909.438900153815</v>
      </c>
      <c r="CQ62" s="72">
        <f ca="1">OFFSET('Stats NZ - TLA Population'!$A$1,MATCH(CQ$10&amp;"_"&amp;$D62,'Stats NZ - TLA Population'!$D:$D,0)-1,CQ$2-1)</f>
        <v>46804.241325983821</v>
      </c>
      <c r="CR62" s="81">
        <f t="shared" ca="1" si="48"/>
        <v>556.94357289217089</v>
      </c>
      <c r="CS62" s="71">
        <f t="shared" ca="1" si="49"/>
        <v>642.67606235955463</v>
      </c>
      <c r="CT62" s="70">
        <f t="shared" ca="1" si="18"/>
        <v>701.0104603582173</v>
      </c>
      <c r="CU62" s="81">
        <f ca="1">OFFSET('Stats NZ - TLA Population'!$A$1,MATCH(CU$10&amp;"_"&amp;$D62,'Stats NZ - TLA Population'!$D:$D,0)-1,CU$2-1)</f>
        <v>39491.010845668345</v>
      </c>
      <c r="CV62" s="69">
        <f ca="1">OFFSET('Stats NZ - TLA Population'!$A$1,MATCH(CV$10&amp;"_"&amp;$D62,'Stats NZ - TLA Population'!$D:$D,0)-1,CV$2-1)</f>
        <v>43019.157633785821</v>
      </c>
      <c r="CW62" s="72">
        <f ca="1">OFFSET('Stats NZ - TLA Population'!$A$1,MATCH(CW$10&amp;"_"&amp;$D62,'Stats NZ - TLA Population'!$D:$D,0)-1,CW$2-1)</f>
        <v>47171.339493990788</v>
      </c>
      <c r="CX62" s="81">
        <f t="shared" ca="1" si="50"/>
        <v>555.33583899675682</v>
      </c>
      <c r="CY62" s="71">
        <f t="shared" ca="1" si="51"/>
        <v>646.15106072152571</v>
      </c>
      <c r="CZ62" s="70">
        <f t="shared" ca="1" si="19"/>
        <v>708.51715203645711</v>
      </c>
    </row>
    <row r="63" spans="2:104" x14ac:dyDescent="0.25">
      <c r="B63" s="93"/>
      <c r="C63" s="66" t="s">
        <v>63</v>
      </c>
      <c r="D63" s="66" t="s">
        <v>113</v>
      </c>
      <c r="E63" s="67" t="s">
        <v>14</v>
      </c>
      <c r="F63" s="68">
        <f ca="1">SUMIF('NVED - 2019 - VKT 74 TLA-Region'!$B:$B,'Model - Absolute - 66 areas'!$D63,'NVED - 2019 - VKT 74 TLA-Region'!$J:$J)</f>
        <v>351.9246959522111</v>
      </c>
      <c r="G63" s="81">
        <f ca="1">OFFSET('Stats NZ - TLA Population'!$A$1,MATCH(G$10&amp;"_"&amp;$D63,'Stats NZ - TLA Population'!$D:$D,0)-1,G$2-1)</f>
        <v>20766.441313423747</v>
      </c>
      <c r="H63" s="69">
        <f ca="1">OFFSET('Stats NZ - TLA Population'!$A$1,MATCH(H$10&amp;"_"&amp;$D63,'Stats NZ - TLA Population'!$D:$D,0)-1,H$2-1)</f>
        <v>20863.123526932301</v>
      </c>
      <c r="I63" s="72">
        <f ca="1">OFFSET('Stats NZ - TLA Population'!$A$1,MATCH(I$10&amp;"_"&amp;$D63,'Stats NZ - TLA Population'!$D:$D,0)-1,I$2-1)</f>
        <v>20963.687077731654</v>
      </c>
      <c r="J63" s="70">
        <f t="shared" ca="1" si="20"/>
        <v>16868.264979494077</v>
      </c>
      <c r="K63" s="81">
        <f ca="1">OFFSET('Stats NZ - TLA Population'!$A$1,MATCH(K$10&amp;"_"&amp;$D63,'Stats NZ - TLA Population'!$D:$D,0)-1,K$2-1)</f>
        <v>20893.657210458943</v>
      </c>
      <c r="L63" s="69">
        <f ca="1">OFFSET('Stats NZ - TLA Population'!$A$1,MATCH(L$10&amp;"_"&amp;$D63,'Stats NZ - TLA Population'!$D:$D,0)-1,L$2-1)</f>
        <v>21088.659074614148</v>
      </c>
      <c r="M63" s="72">
        <f ca="1">OFFSET('Stats NZ - TLA Population'!$A$1,MATCH(M$10&amp;"_"&amp;$D63,'Stats NZ - TLA Population'!$D:$D,0)-1,M$2-1)</f>
        <v>21292.450382415369</v>
      </c>
      <c r="N63" s="71">
        <f t="shared" ca="1" si="21"/>
        <v>339.93704852670459</v>
      </c>
      <c r="O63" s="81">
        <f ca="1">OFFSET('Stats NZ - TLA Population'!$A$1,MATCH(O$10&amp;"_"&amp;$D63,'Stats NZ - TLA Population'!$D:$D,0)-1,O$2-1)</f>
        <v>21021.652436230066</v>
      </c>
      <c r="P63" s="69">
        <f ca="1">OFFSET('Stats NZ - TLA Population'!$A$1,MATCH(P$10&amp;"_"&amp;$D63,'Stats NZ - TLA Population'!$D:$D,0)-1,P$2-1)</f>
        <v>21316.632717588986</v>
      </c>
      <c r="Q63" s="72">
        <f ca="1">OFFSET('Stats NZ - TLA Population'!$A$1,MATCH(Q$10&amp;"_"&amp;$D63,'Stats NZ - TLA Population'!$D:$D,0)-1,Q$2-1)</f>
        <v>21626.369522048615</v>
      </c>
      <c r="R63" s="172">
        <f t="shared" ca="1" si="22"/>
        <v>354.59880360115602</v>
      </c>
      <c r="S63" s="71">
        <f t="shared" ca="1" si="23"/>
        <v>347.30184420828743</v>
      </c>
      <c r="T63" s="70">
        <f t="shared" ca="1" si="5"/>
        <v>352.34823989531594</v>
      </c>
      <c r="U63" s="81">
        <f ca="1">OFFSET('Stats NZ - TLA Population'!$A$1,MATCH(U$10&amp;"_"&amp;$D63,'Stats NZ - TLA Population'!$D:$D,0)-1,U$2-1)</f>
        <v>21150.431764930381</v>
      </c>
      <c r="V63" s="69">
        <f ca="1">OFFSET('Stats NZ - TLA Population'!$A$1,MATCH(V$10&amp;"_"&amp;$D63,'Stats NZ - TLA Population'!$D:$D,0)-1,V$2-1)</f>
        <v>21547.070812272559</v>
      </c>
      <c r="W63" s="72">
        <f ca="1">OFFSET('Stats NZ - TLA Population'!$A$1,MATCH(W$10&amp;"_"&amp;$D63,'Stats NZ - TLA Population'!$D:$D,0)-1,W$2-1)</f>
        <v>21965.525353082379</v>
      </c>
      <c r="X63" s="81">
        <f t="shared" ca="1" si="24"/>
        <v>356.77108744155424</v>
      </c>
      <c r="Y63" s="71">
        <f t="shared" ca="1" si="25"/>
        <v>359.17508692491242</v>
      </c>
      <c r="Z63" s="70">
        <f t="shared" ca="1" si="6"/>
        <v>366.15044090128157</v>
      </c>
      <c r="AA63" s="81">
        <f ca="1">OFFSET('Stats NZ - TLA Population'!$A$1,MATCH(AA$10&amp;"_"&amp;$D63,'Stats NZ - TLA Population'!$D:$D,0)-1,AA$2-1)</f>
        <v>21280.000000000011</v>
      </c>
      <c r="AB63" s="69">
        <f ca="1">OFFSET('Stats NZ - TLA Population'!$A$1,MATCH(AB$10&amp;"_"&amp;$D63,'Stats NZ - TLA Population'!$D:$D,0)-1,AB$2-1)</f>
        <v>21779.999999999993</v>
      </c>
      <c r="AC63" s="72">
        <f ca="1">OFFSET('Stats NZ - TLA Population'!$A$1,MATCH(AC$10&amp;"_"&amp;$D63,'Stats NZ - TLA Population'!$D:$D,0)-1,AC$2-1)</f>
        <v>22310.000000000004</v>
      </c>
      <c r="AD63" s="81">
        <f t="shared" ca="1" si="26"/>
        <v>358.95667876363416</v>
      </c>
      <c r="AE63" s="71">
        <f t="shared" ca="1" si="27"/>
        <v>374.07651158980747</v>
      </c>
      <c r="AF63" s="70">
        <f t="shared" ca="1" si="7"/>
        <v>383.17938354309496</v>
      </c>
      <c r="AG63" s="81">
        <f ca="1">OFFSET('Stats NZ - TLA Population'!$A$1,MATCH(AG$10&amp;"_"&amp;$D63,'Stats NZ - TLA Population'!$D:$D,0)-1,AG$2-1)</f>
        <v>21257.95436968224</v>
      </c>
      <c r="AH63" s="69">
        <f ca="1">OFFSET('Stats NZ - TLA Population'!$A$1,MATCH(AH$10&amp;"_"&amp;$D63,'Stats NZ - TLA Population'!$D:$D,0)-1,AH$2-1)</f>
        <v>21863.359463136083</v>
      </c>
      <c r="AI63" s="72">
        <f ca="1">OFFSET('Stats NZ - TLA Population'!$A$1,MATCH(AI$10&amp;"_"&amp;$D63,'Stats NZ - TLA Population'!$D:$D,0)-1,AI$2-1)</f>
        <v>22500.711508900731</v>
      </c>
      <c r="AJ63" s="81">
        <f t="shared" ca="1" si="28"/>
        <v>358.58480722979402</v>
      </c>
      <c r="AK63" s="71">
        <f t="shared" ca="1" si="29"/>
        <v>377.47344899523466</v>
      </c>
      <c r="AL63" s="70">
        <f t="shared" ca="1" si="8"/>
        <v>388.47740633969494</v>
      </c>
      <c r="AM63" s="81">
        <f ca="1">OFFSET('Stats NZ - TLA Population'!$A$1,MATCH(AM$10&amp;"_"&amp;$D63,'Stats NZ - TLA Population'!$D:$D,0)-1,AM$2-1)</f>
        <v>21235.931578171629</v>
      </c>
      <c r="AN63" s="69">
        <f ca="1">OFFSET('Stats NZ - TLA Population'!$A$1,MATCH(AN$10&amp;"_"&amp;$D63,'Stats NZ - TLA Population'!$D:$D,0)-1,AN$2-1)</f>
        <v>21947.037971271904</v>
      </c>
      <c r="AO63" s="72">
        <f ca="1">OFFSET('Stats NZ - TLA Population'!$A$1,MATCH(AO$10&amp;"_"&amp;$D63,'Stats NZ - TLA Population'!$D:$D,0)-1,AO$2-1)</f>
        <v>22693.053267896808</v>
      </c>
      <c r="AP63" s="81">
        <f t="shared" ca="1" si="30"/>
        <v>358.21332094700483</v>
      </c>
      <c r="AQ63" s="71">
        <f t="shared" ca="1" si="31"/>
        <v>380.8200051844774</v>
      </c>
      <c r="AR63" s="70">
        <f t="shared" ca="1" si="9"/>
        <v>393.76469273184807</v>
      </c>
      <c r="AS63" s="81">
        <f ca="1">OFFSET('Stats NZ - TLA Population'!$A$1,MATCH(AS$10&amp;"_"&amp;$D63,'Stats NZ - TLA Population'!$D:$D,0)-1,AS$2-1)</f>
        <v>21213.931601807646</v>
      </c>
      <c r="AT63" s="69">
        <f ca="1">OFFSET('Stats NZ - TLA Population'!$A$1,MATCH(AT$10&amp;"_"&amp;$D63,'Stats NZ - TLA Population'!$D:$D,0)-1,AT$2-1)</f>
        <v>22031.036745501129</v>
      </c>
      <c r="AU63" s="72">
        <f ca="1">OFFSET('Stats NZ - TLA Population'!$A$1,MATCH(AU$10&amp;"_"&amp;$D63,'Stats NZ - TLA Population'!$D:$D,0)-1,AU$2-1)</f>
        <v>22887.03921277737</v>
      </c>
      <c r="AV63" s="81">
        <f t="shared" ca="1" si="32"/>
        <v>357.84221951615461</v>
      </c>
      <c r="AW63" s="71">
        <f t="shared" ca="1" si="33"/>
        <v>384.1163760014598</v>
      </c>
      <c r="AX63" s="70">
        <f t="shared" ca="1" si="10"/>
        <v>399.04098301731443</v>
      </c>
      <c r="AY63" s="81">
        <f ca="1">OFFSET('Stats NZ - TLA Population'!$A$1,MATCH(AY$10&amp;"_"&amp;$D63,'Stats NZ - TLA Population'!$D:$D,0)-1,AY$2-1)</f>
        <v>21191.954416954275</v>
      </c>
      <c r="AZ63" s="69">
        <f ca="1">OFFSET('Stats NZ - TLA Population'!$A$1,MATCH(AZ$10&amp;"_"&amp;$D63,'Stats NZ - TLA Population'!$D:$D,0)-1,AZ$2-1)</f>
        <v>22115.357011590946</v>
      </c>
      <c r="BA63" s="72">
        <f ca="1">OFFSET('Stats NZ - TLA Population'!$A$1,MATCH(BA$10&amp;"_"&amp;$D63,'Stats NZ - TLA Population'!$D:$D,0)-1,BA$2-1)</f>
        <v>23082.683398458183</v>
      </c>
      <c r="BB63" s="81">
        <f t="shared" ca="1" si="34"/>
        <v>357.4715025385446</v>
      </c>
      <c r="BC63" s="71">
        <f t="shared" ca="1" si="35"/>
        <v>387.36275957899761</v>
      </c>
      <c r="BD63" s="70">
        <f t="shared" ca="1" si="11"/>
        <v>404.30601843907777</v>
      </c>
      <c r="BE63" s="81">
        <f ca="1">OFFSET('Stats NZ - TLA Population'!$A$1,MATCH(BE$10&amp;"_"&amp;$D63,'Stats NZ - TLA Population'!$D:$D,0)-1,BE$2-1)</f>
        <v>21170</v>
      </c>
      <c r="BF63" s="69">
        <f ca="1">OFFSET('Stats NZ - TLA Population'!$A$1,MATCH(BF$10&amp;"_"&amp;$D63,'Stats NZ - TLA Population'!$D:$D,0)-1,BF$2-1)</f>
        <v>22199.999999999993</v>
      </c>
      <c r="BG63" s="72">
        <f ca="1">OFFSET('Stats NZ - TLA Population'!$A$1,MATCH(BG$10&amp;"_"&amp;$D63,'Stats NZ - TLA Population'!$D:$D,0)-1,BG$2-1)</f>
        <v>23279.999999999993</v>
      </c>
      <c r="BH63" s="81">
        <f t="shared" ca="1" si="36"/>
        <v>357.1011696158896</v>
      </c>
      <c r="BI63" s="71">
        <f t="shared" ca="1" si="37"/>
        <v>390.55935630831891</v>
      </c>
      <c r="BJ63" s="70">
        <f t="shared" ca="1" si="12"/>
        <v>409.55954120980471</v>
      </c>
      <c r="BK63" s="81">
        <f ca="1">OFFSET('Stats NZ - TLA Population'!$A$1,MATCH(BK$10&amp;"_"&amp;$D63,'Stats NZ - TLA Population'!$D:$D,0)-1,BK$2-1)</f>
        <v>21101.558897942417</v>
      </c>
      <c r="BL63" s="69">
        <f ca="1">OFFSET('Stats NZ - TLA Population'!$A$1,MATCH(BL$10&amp;"_"&amp;$D63,'Stats NZ - TLA Population'!$D:$D,0)-1,BL$2-1)</f>
        <v>22235.883808045004</v>
      </c>
      <c r="BM63" s="72">
        <f ca="1">OFFSET('Stats NZ - TLA Population'!$A$1,MATCH(BM$10&amp;"_"&amp;$D63,'Stats NZ - TLA Population'!$D:$D,0)-1,BM$2-1)</f>
        <v>23432.002063785472</v>
      </c>
      <c r="BN63" s="81">
        <f t="shared" ca="1" si="38"/>
        <v>355.94668697089372</v>
      </c>
      <c r="BO63" s="71">
        <f t="shared" ca="1" si="39"/>
        <v>392.7217210694331</v>
      </c>
      <c r="BP63" s="70">
        <f t="shared" ca="1" si="13"/>
        <v>413.84710668720692</v>
      </c>
      <c r="BQ63" s="81">
        <f ca="1">OFFSET('Stats NZ - TLA Population'!$A$1,MATCH(BQ$10&amp;"_"&amp;$D63,'Stats NZ - TLA Population'!$D:$D,0)-1,BQ$2-1)</f>
        <v>21033.339061092716</v>
      </c>
      <c r="BR63" s="69">
        <f ca="1">OFFSET('Stats NZ - TLA Population'!$A$1,MATCH(BR$10&amp;"_"&amp;$D63,'Stats NZ - TLA Population'!$D:$D,0)-1,BR$2-1)</f>
        <v>22271.825618237748</v>
      </c>
      <c r="BS63" s="72">
        <f ca="1">OFFSET('Stats NZ - TLA Population'!$A$1,MATCH(BS$10&amp;"_"&amp;$D63,'Stats NZ - TLA Population'!$D:$D,0)-1,BS$2-1)</f>
        <v>23584.99659438344</v>
      </c>
      <c r="BT63" s="81">
        <f t="shared" ca="1" si="40"/>
        <v>354.79593668605514</v>
      </c>
      <c r="BU63" s="71">
        <f t="shared" ca="1" si="41"/>
        <v>394.83626144069694</v>
      </c>
      <c r="BV63" s="70">
        <f t="shared" ca="1" si="14"/>
        <v>418.11623532973562</v>
      </c>
      <c r="BW63" s="81">
        <f ca="1">OFFSET('Stats NZ - TLA Population'!$A$1,MATCH(BW$10&amp;"_"&amp;$D63,'Stats NZ - TLA Population'!$D:$D,0)-1,BW$2-1)</f>
        <v>20965.339774116241</v>
      </c>
      <c r="BX63" s="69">
        <f ca="1">OFFSET('Stats NZ - TLA Population'!$A$1,MATCH(BX$10&amp;"_"&amp;$D63,'Stats NZ - TLA Population'!$D:$D,0)-1,BX$2-1)</f>
        <v>22307.825524332195</v>
      </c>
      <c r="BY63" s="72">
        <f ca="1">OFFSET('Stats NZ - TLA Population'!$A$1,MATCH(BY$10&amp;"_"&amp;$D63,'Stats NZ - TLA Population'!$D:$D,0)-1,BY$2-1)</f>
        <v>23738.990071905759</v>
      </c>
      <c r="BZ63" s="81">
        <f t="shared" ca="1" si="42"/>
        <v>353.64890669491922</v>
      </c>
      <c r="CA63" s="71">
        <f t="shared" ca="1" si="43"/>
        <v>396.90330838329459</v>
      </c>
      <c r="CB63" s="70">
        <f t="shared" ca="1" si="15"/>
        <v>422.36674690415117</v>
      </c>
      <c r="CC63" s="81">
        <f ca="1">OFFSET('Stats NZ - TLA Population'!$A$1,MATCH(CC$10&amp;"_"&amp;$D63,'Stats NZ - TLA Population'!$D:$D,0)-1,CC$2-1)</f>
        <v>20897.560323990961</v>
      </c>
      <c r="CD63" s="69">
        <f ca="1">OFFSET('Stats NZ - TLA Population'!$A$1,MATCH(CD$10&amp;"_"&amp;$D63,'Stats NZ - TLA Population'!$D:$D,0)-1,CD$2-1)</f>
        <v>22343.883620233843</v>
      </c>
      <c r="CE63" s="72">
        <f ca="1">OFFSET('Stats NZ - TLA Population'!$A$1,MATCH(CE$10&amp;"_"&amp;$D63,'Stats NZ - TLA Population'!$D:$D,0)-1,CE$2-1)</f>
        <v>23893.98901877485</v>
      </c>
      <c r="CF63" s="81">
        <f t="shared" ca="1" si="44"/>
        <v>352.50558497004164</v>
      </c>
      <c r="CG63" s="71">
        <f t="shared" ca="1" si="45"/>
        <v>398.92319363285054</v>
      </c>
      <c r="CH63" s="70">
        <f t="shared" ca="1" si="16"/>
        <v>426.59846291744009</v>
      </c>
      <c r="CI63" s="81">
        <f ca="1">OFFSET('Stats NZ - TLA Population'!$A$1,MATCH(CI$10&amp;"_"&amp;$D63,'Stats NZ - TLA Population'!$D:$D,0)-1,CI$2-1)</f>
        <v>20829.999999999993</v>
      </c>
      <c r="CJ63" s="69">
        <f ca="1">OFFSET('Stats NZ - TLA Population'!$A$1,MATCH(CJ$10&amp;"_"&amp;$D63,'Stats NZ - TLA Population'!$D:$D,0)-1,CJ$2-1)</f>
        <v>22379.999999999989</v>
      </c>
      <c r="CK63" s="72">
        <f ca="1">OFFSET('Stats NZ - TLA Population'!$A$1,MATCH(CK$10&amp;"_"&amp;$D63,'Stats NZ - TLA Population'!$D:$D,0)-1,CK$2-1)</f>
        <v>24049.999999999985</v>
      </c>
      <c r="CL63" s="81">
        <f t="shared" ca="1" si="46"/>
        <v>351.36595952286149</v>
      </c>
      <c r="CM63" s="71">
        <f t="shared" ca="1" si="47"/>
        <v>400.89624966456239</v>
      </c>
      <c r="CN63" s="70">
        <f t="shared" ca="1" si="17"/>
        <v>430.81120663238266</v>
      </c>
      <c r="CO63" s="81">
        <f ca="1">OFFSET('Stats NZ - TLA Population'!$A$1,MATCH(CO$10&amp;"_"&amp;$D63,'Stats NZ - TLA Population'!$D:$D,0)-1,CO$2-1)</f>
        <v>20706.54527055295</v>
      </c>
      <c r="CP63" s="69">
        <f ca="1">OFFSET('Stats NZ - TLA Population'!$A$1,MATCH(CP$10&amp;"_"&amp;$D63,'Stats NZ - TLA Population'!$D:$D,0)-1,CP$2-1)</f>
        <v>22367.987110628153</v>
      </c>
      <c r="CQ63" s="72">
        <f ca="1">OFFSET('Stats NZ - TLA Population'!$A$1,MATCH(CQ$10&amp;"_"&amp;$D63,'Stats NZ - TLA Population'!$D:$D,0)-1,CQ$2-1)</f>
        <v>24155.077780737913</v>
      </c>
      <c r="CR63" s="81">
        <f t="shared" ca="1" si="48"/>
        <v>349.28349243357707</v>
      </c>
      <c r="CS63" s="71">
        <f t="shared" ca="1" si="49"/>
        <v>401.86404887505347</v>
      </c>
      <c r="CT63" s="70">
        <f t="shared" ca="1" si="18"/>
        <v>433.97098316669133</v>
      </c>
      <c r="CU63" s="81">
        <f ca="1">OFFSET('Stats NZ - TLA Population'!$A$1,MATCH(CU$10&amp;"_"&amp;$D63,'Stats NZ - TLA Population'!$D:$D,0)-1,CU$2-1)</f>
        <v>20583.822229546749</v>
      </c>
      <c r="CV63" s="69">
        <f ca="1">OFFSET('Stats NZ - TLA Population'!$A$1,MATCH(CV$10&amp;"_"&amp;$D63,'Stats NZ - TLA Population'!$D:$D,0)-1,CV$2-1)</f>
        <v>22355.980669402466</v>
      </c>
      <c r="CW63" s="72">
        <f ca="1">OFFSET('Stats NZ - TLA Population'!$A$1,MATCH(CW$10&amp;"_"&amp;$D63,'Stats NZ - TLA Population'!$D:$D,0)-1,CW$2-1)</f>
        <v>24260.614660852323</v>
      </c>
      <c r="CX63" s="81">
        <f t="shared" ca="1" si="50"/>
        <v>347.21336765879511</v>
      </c>
      <c r="CY63" s="71">
        <f t="shared" ca="1" si="51"/>
        <v>402.79015601839916</v>
      </c>
      <c r="CZ63" s="70">
        <f t="shared" ca="1" si="19"/>
        <v>437.10615556763918</v>
      </c>
    </row>
    <row r="64" spans="2:104" x14ac:dyDescent="0.25">
      <c r="B64" s="93"/>
      <c r="C64" s="66" t="s">
        <v>63</v>
      </c>
      <c r="D64" s="66" t="s">
        <v>114</v>
      </c>
      <c r="E64" s="67" t="s">
        <v>14</v>
      </c>
      <c r="F64" s="68">
        <f ca="1">SUMIF('NVED - 2019 - VKT 74 TLA-Region'!$B:$B,'Model - Absolute - 66 areas'!$D64,'NVED - 2019 - VKT 74 TLA-Region'!$J:$J)</f>
        <v>487.50295798034472</v>
      </c>
      <c r="G64" s="81">
        <f ca="1">OFFSET('Stats NZ - TLA Population'!$A$1,MATCH(G$10&amp;"_"&amp;$D64,'Stats NZ - TLA Population'!$D:$D,0)-1,G$2-1)</f>
        <v>35480.872421990396</v>
      </c>
      <c r="H64" s="69">
        <f ca="1">OFFSET('Stats NZ - TLA Population'!$A$1,MATCH(H$10&amp;"_"&amp;$D64,'Stats NZ - TLA Population'!$D:$D,0)-1,H$2-1)</f>
        <v>35658.217416594394</v>
      </c>
      <c r="I64" s="72">
        <f ca="1">OFFSET('Stats NZ - TLA Population'!$A$1,MATCH(I$10&amp;"_"&amp;$D64,'Stats NZ - TLA Population'!$D:$D,0)-1,I$2-1)</f>
        <v>35843.450000672638</v>
      </c>
      <c r="J64" s="70">
        <f t="shared" ca="1" si="20"/>
        <v>13671.545952083226</v>
      </c>
      <c r="K64" s="81">
        <f ca="1">OFFSET('Stats NZ - TLA Population'!$A$1,MATCH(K$10&amp;"_"&amp;$D64,'Stats NZ - TLA Population'!$D:$D,0)-1,K$2-1)</f>
        <v>35622.306390083715</v>
      </c>
      <c r="L64" s="69">
        <f ca="1">OFFSET('Stats NZ - TLA Population'!$A$1,MATCH(L$10&amp;"_"&amp;$D64,'Stats NZ - TLA Population'!$D:$D,0)-1,L$2-1)</f>
        <v>35979.300207388675</v>
      </c>
      <c r="M64" s="72">
        <f ca="1">OFFSET('Stats NZ - TLA Population'!$A$1,MATCH(M$10&amp;"_"&amp;$D64,'Stats NZ - TLA Population'!$D:$D,0)-1,M$2-1)</f>
        <v>36354.072098209377</v>
      </c>
      <c r="N64" s="71">
        <f t="shared" ca="1" si="21"/>
        <v>470.05584509074657</v>
      </c>
      <c r="O64" s="81">
        <f ca="1">OFFSET('Stats NZ - TLA Population'!$A$1,MATCH(O$10&amp;"_"&amp;$D64,'Stats NZ - TLA Population'!$D:$D,0)-1,O$2-1)</f>
        <v>35764.304142716857</v>
      </c>
      <c r="P64" s="69">
        <f ca="1">OFFSET('Stats NZ - TLA Population'!$A$1,MATCH(P$10&amp;"_"&amp;$D64,'Stats NZ - TLA Population'!$D:$D,0)-1,P$2-1)</f>
        <v>36303.274173514008</v>
      </c>
      <c r="Q64" s="72">
        <f ca="1">OFFSET('Stats NZ - TLA Population'!$A$1,MATCH(Q$10&amp;"_"&amp;$D64,'Stats NZ - TLA Population'!$D:$D,0)-1,Q$2-1)</f>
        <v>36871.968465563557</v>
      </c>
      <c r="R64" s="172">
        <f t="shared" ca="1" si="22"/>
        <v>488.95332753143401</v>
      </c>
      <c r="S64" s="71">
        <f t="shared" ca="1" si="23"/>
        <v>479.38174785225033</v>
      </c>
      <c r="T64" s="70">
        <f t="shared" ca="1" si="5"/>
        <v>486.89130917758143</v>
      </c>
      <c r="U64" s="81">
        <f ca="1">OFFSET('Stats NZ - TLA Population'!$A$1,MATCH(U$10&amp;"_"&amp;$D64,'Stats NZ - TLA Population'!$D:$D,0)-1,U$2-1)</f>
        <v>35906.867927249557</v>
      </c>
      <c r="V64" s="69">
        <f ca="1">OFFSET('Stats NZ - TLA Population'!$A$1,MATCH(V$10&amp;"_"&amp;$D64,'Stats NZ - TLA Population'!$D:$D,0)-1,V$2-1)</f>
        <v>36630.165348426672</v>
      </c>
      <c r="W64" s="72">
        <f ca="1">OFFSET('Stats NZ - TLA Population'!$A$1,MATCH(W$10&amp;"_"&amp;$D64,'Stats NZ - TLA Population'!$D:$D,0)-1,W$2-1)</f>
        <v>37397.242731233891</v>
      </c>
      <c r="X64" s="81">
        <f t="shared" ca="1" si="24"/>
        <v>490.90239486277574</v>
      </c>
      <c r="Y64" s="71">
        <f t="shared" ca="1" si="25"/>
        <v>494.884734579704</v>
      </c>
      <c r="Z64" s="70">
        <f t="shared" ca="1" si="6"/>
        <v>505.24818457731499</v>
      </c>
      <c r="AA64" s="81">
        <f ca="1">OFFSET('Stats NZ - TLA Population'!$A$1,MATCH(AA$10&amp;"_"&amp;$D64,'Stats NZ - TLA Population'!$D:$D,0)-1,AA$2-1)</f>
        <v>36050.000000000007</v>
      </c>
      <c r="AB64" s="69">
        <f ca="1">OFFSET('Stats NZ - TLA Population'!$A$1,MATCH(AB$10&amp;"_"&amp;$D64,'Stats NZ - TLA Population'!$D:$D,0)-1,AB$2-1)</f>
        <v>36960.000000000015</v>
      </c>
      <c r="AC64" s="72">
        <f ca="1">OFFSET('Stats NZ - TLA Population'!$A$1,MATCH(AC$10&amp;"_"&amp;$D64,'Stats NZ - TLA Population'!$D:$D,0)-1,AC$2-1)</f>
        <v>37930.000000000007</v>
      </c>
      <c r="AD64" s="81">
        <f t="shared" ca="1" si="26"/>
        <v>492.85923157260044</v>
      </c>
      <c r="AE64" s="71">
        <f t="shared" ca="1" si="27"/>
        <v>514.49568715354076</v>
      </c>
      <c r="AF64" s="70">
        <f t="shared" ca="1" si="7"/>
        <v>527.99841487374988</v>
      </c>
      <c r="AG64" s="81">
        <f ca="1">OFFSET('Stats NZ - TLA Population'!$A$1,MATCH(AG$10&amp;"_"&amp;$D64,'Stats NZ - TLA Population'!$D:$D,0)-1,AG$2-1)</f>
        <v>36053.999112639329</v>
      </c>
      <c r="AH64" s="69">
        <f ca="1">OFFSET('Stats NZ - TLA Population'!$A$1,MATCH(AH$10&amp;"_"&amp;$D64,'Stats NZ - TLA Population'!$D:$D,0)-1,AH$2-1)</f>
        <v>37151.99491179124</v>
      </c>
      <c r="AI64" s="72">
        <f ca="1">OFFSET('Stats NZ - TLA Population'!$A$1,MATCH(AI$10&amp;"_"&amp;$D64,'Stats NZ - TLA Population'!$D:$D,0)-1,AI$2-1)</f>
        <v>38316.060762295281</v>
      </c>
      <c r="AJ64" s="81">
        <f t="shared" ca="1" si="28"/>
        <v>492.91390562481649</v>
      </c>
      <c r="AK64" s="71">
        <f t="shared" ca="1" si="29"/>
        <v>519.87491764255822</v>
      </c>
      <c r="AL64" s="70">
        <f t="shared" ca="1" si="8"/>
        <v>536.1639120720132</v>
      </c>
      <c r="AM64" s="81">
        <f ca="1">OFFSET('Stats NZ - TLA Population'!$A$1,MATCH(AM$10&amp;"_"&amp;$D64,'Stats NZ - TLA Population'!$D:$D,0)-1,AM$2-1)</f>
        <v>36057.998668909771</v>
      </c>
      <c r="AN64" s="69">
        <f ca="1">OFFSET('Stats NZ - TLA Population'!$A$1,MATCH(AN$10&amp;"_"&amp;$D64,'Stats NZ - TLA Population'!$D:$D,0)-1,AN$2-1)</f>
        <v>37344.987173316076</v>
      </c>
      <c r="AO64" s="72">
        <f ca="1">OFFSET('Stats NZ - TLA Population'!$A$1,MATCH(AO$10&amp;"_"&amp;$D64,'Stats NZ - TLA Population'!$D:$D,0)-1,AO$2-1)</f>
        <v>38706.050944895964</v>
      </c>
      <c r="AP64" s="81">
        <f t="shared" ca="1" si="30"/>
        <v>492.96858574215571</v>
      </c>
      <c r="AQ64" s="71">
        <f t="shared" ca="1" si="31"/>
        <v>525.19836582160781</v>
      </c>
      <c r="AR64" s="70">
        <f t="shared" ca="1" si="9"/>
        <v>544.33958189152565</v>
      </c>
      <c r="AS64" s="81">
        <f ca="1">OFFSET('Stats NZ - TLA Population'!$A$1,MATCH(AS$10&amp;"_"&amp;$D64,'Stats NZ - TLA Population'!$D:$D,0)-1,AS$2-1)</f>
        <v>36061.99866886055</v>
      </c>
      <c r="AT64" s="69">
        <f ca="1">OFFSET('Stats NZ - TLA Population'!$A$1,MATCH(AT$10&amp;"_"&amp;$D64,'Stats NZ - TLA Population'!$D:$D,0)-1,AT$2-1)</f>
        <v>37538.981965474784</v>
      </c>
      <c r="AU64" s="72">
        <f ca="1">OFFSET('Stats NZ - TLA Population'!$A$1,MATCH(AU$10&amp;"_"&amp;$D64,'Stats NZ - TLA Population'!$D:$D,0)-1,AU$2-1)</f>
        <v>39100.010542397329</v>
      </c>
      <c r="AV64" s="81">
        <f t="shared" ca="1" si="32"/>
        <v>493.02327192529111</v>
      </c>
      <c r="AW64" s="71">
        <f t="shared" ca="1" si="33"/>
        <v>530.46604556525472</v>
      </c>
      <c r="AX64" s="70">
        <f t="shared" ca="1" si="10"/>
        <v>552.52505230592908</v>
      </c>
      <c r="AY64" s="81">
        <f ca="1">OFFSET('Stats NZ - TLA Population'!$A$1,MATCH(AY$10&amp;"_"&amp;$D64,'Stats NZ - TLA Population'!$D:$D,0)-1,AY$2-1)</f>
        <v>36065.999112540892</v>
      </c>
      <c r="AZ64" s="69">
        <f ca="1">OFFSET('Stats NZ - TLA Population'!$A$1,MATCH(AZ$10&amp;"_"&amp;$D64,'Stats NZ - TLA Population'!$D:$D,0)-1,AZ$2-1)</f>
        <v>37733.984496080688</v>
      </c>
      <c r="BA64" s="72">
        <f ca="1">OFFSET('Stats NZ - TLA Population'!$A$1,MATCH(BA$10&amp;"_"&amp;$D64,'Stats NZ - TLA Population'!$D:$D,0)-1,BA$2-1)</f>
        <v>39497.979956469339</v>
      </c>
      <c r="BB64" s="81">
        <f t="shared" ca="1" si="34"/>
        <v>493.07796417489573</v>
      </c>
      <c r="BC64" s="71">
        <f t="shared" ca="1" si="35"/>
        <v>535.67797466251523</v>
      </c>
      <c r="BD64" s="70">
        <f t="shared" ca="1" si="11"/>
        <v>560.71995016958135</v>
      </c>
      <c r="BE64" s="81">
        <f ca="1">OFFSET('Stats NZ - TLA Population'!$A$1,MATCH(BE$10&amp;"_"&amp;$D64,'Stats NZ - TLA Population'!$D:$D,0)-1,BE$2-1)</f>
        <v>36069.999999999993</v>
      </c>
      <c r="BF64" s="69">
        <f ca="1">OFFSET('Stats NZ - TLA Population'!$A$1,MATCH(BF$10&amp;"_"&amp;$D64,'Stats NZ - TLA Population'!$D:$D,0)-1,BF$2-1)</f>
        <v>37929.999999999985</v>
      </c>
      <c r="BG64" s="72">
        <f ca="1">OFFSET('Stats NZ - TLA Population'!$A$1,MATCH(BG$10&amp;"_"&amp;$D64,'Stats NZ - TLA Population'!$D:$D,0)-1,BG$2-1)</f>
        <v>39900.000000000007</v>
      </c>
      <c r="BH64" s="81">
        <f t="shared" ca="1" si="36"/>
        <v>493.1326624916419</v>
      </c>
      <c r="BI64" s="71">
        <f t="shared" ca="1" si="37"/>
        <v>540.83417479955142</v>
      </c>
      <c r="BJ64" s="70">
        <f t="shared" ca="1" si="12"/>
        <v>568.9239012523625</v>
      </c>
      <c r="BK64" s="81">
        <f ca="1">OFFSET('Stats NZ - TLA Population'!$A$1,MATCH(BK$10&amp;"_"&amp;$D64,'Stats NZ - TLA Population'!$D:$D,0)-1,BK$2-1)</f>
        <v>36029.910987317395</v>
      </c>
      <c r="BL64" s="69">
        <f ca="1">OFFSET('Stats NZ - TLA Population'!$A$1,MATCH(BL$10&amp;"_"&amp;$D64,'Stats NZ - TLA Population'!$D:$D,0)-1,BL$2-1)</f>
        <v>38084.73240254532</v>
      </c>
      <c r="BM64" s="72">
        <f ca="1">OFFSET('Stats NZ - TLA Population'!$A$1,MATCH(BM$10&amp;"_"&amp;$D64,'Stats NZ - TLA Population'!$D:$D,0)-1,BM$2-1)</f>
        <v>40255.604675157294</v>
      </c>
      <c r="BN64" s="81">
        <f t="shared" ca="1" si="38"/>
        <v>492.58458371257814</v>
      </c>
      <c r="BO64" s="71">
        <f t="shared" ca="1" si="39"/>
        <v>545.16585442384269</v>
      </c>
      <c r="BP64" s="70">
        <f t="shared" ca="1" si="13"/>
        <v>576.24091686184056</v>
      </c>
      <c r="BQ64" s="81">
        <f ca="1">OFFSET('Stats NZ - TLA Population'!$A$1,MATCH(BQ$10&amp;"_"&amp;$D64,'Stats NZ - TLA Population'!$D:$D,0)-1,BQ$2-1)</f>
        <v>35989.866530468935</v>
      </c>
      <c r="BR64" s="69">
        <f ca="1">OFFSET('Stats NZ - TLA Population'!$A$1,MATCH(BR$10&amp;"_"&amp;$D64,'Stats NZ - TLA Population'!$D:$D,0)-1,BR$2-1)</f>
        <v>38240.096023556158</v>
      </c>
      <c r="BS64" s="72">
        <f ca="1">OFFSET('Stats NZ - TLA Population'!$A$1,MATCH(BS$10&amp;"_"&amp;$D64,'Stats NZ - TLA Population'!$D:$D,0)-1,BS$2-1)</f>
        <v>40614.378640665302</v>
      </c>
      <c r="BT64" s="81">
        <f t="shared" ca="1" si="40"/>
        <v>492.03711408064817</v>
      </c>
      <c r="BU64" s="71">
        <f t="shared" ca="1" si="41"/>
        <v>549.44901554201977</v>
      </c>
      <c r="BV64" s="70">
        <f t="shared" ca="1" si="14"/>
        <v>583.56365912935632</v>
      </c>
      <c r="BW64" s="81">
        <f ca="1">OFFSET('Stats NZ - TLA Population'!$A$1,MATCH(BW$10&amp;"_"&amp;$D64,'Stats NZ - TLA Population'!$D:$D,0)-1,BW$2-1)</f>
        <v>35949.866579934271</v>
      </c>
      <c r="BX64" s="69">
        <f ca="1">OFFSET('Stats NZ - TLA Population'!$A$1,MATCH(BX$10&amp;"_"&amp;$D64,'Stats NZ - TLA Population'!$D:$D,0)-1,BX$2-1)</f>
        <v>38396.093438037795</v>
      </c>
      <c r="BY64" s="72">
        <f ca="1">OFFSET('Stats NZ - TLA Population'!$A$1,MATCH(BY$10&amp;"_"&amp;$D64,'Stats NZ - TLA Population'!$D:$D,0)-1,BY$2-1)</f>
        <v>40976.350142500611</v>
      </c>
      <c r="BZ64" s="81">
        <f t="shared" ca="1" si="42"/>
        <v>491.49025291883243</v>
      </c>
      <c r="CA64" s="71">
        <f t="shared" ca="1" si="43"/>
        <v>553.68369138010883</v>
      </c>
      <c r="CB64" s="70">
        <f t="shared" ca="1" si="15"/>
        <v>590.89180108378855</v>
      </c>
      <c r="CC64" s="81">
        <f ca="1">OFFSET('Stats NZ - TLA Population'!$A$1,MATCH(CC$10&amp;"_"&amp;$D64,'Stats NZ - TLA Population'!$D:$D,0)-1,CC$2-1)</f>
        <v>35909.911086248081</v>
      </c>
      <c r="CD64" s="69">
        <f ca="1">OFFSET('Stats NZ - TLA Population'!$A$1,MATCH(CD$10&amp;"_"&amp;$D64,'Stats NZ - TLA Population'!$D:$D,0)-1,CD$2-1)</f>
        <v>38552.727231500015</v>
      </c>
      <c r="CE64" s="72">
        <f ca="1">OFFSET('Stats NZ - TLA Population'!$A$1,MATCH(CE$10&amp;"_"&amp;$D64,'Stats NZ - TLA Population'!$D:$D,0)-1,CE$2-1)</f>
        <v>41341.547678379196</v>
      </c>
      <c r="CF64" s="81">
        <f t="shared" ca="1" si="44"/>
        <v>490.94399955086351</v>
      </c>
      <c r="CG64" s="71">
        <f t="shared" ca="1" si="45"/>
        <v>557.86991857217038</v>
      </c>
      <c r="CH64" s="70">
        <f t="shared" ca="1" si="16"/>
        <v>598.22501527572354</v>
      </c>
      <c r="CI64" s="81">
        <f ca="1">OFFSET('Stats NZ - TLA Population'!$A$1,MATCH(CI$10&amp;"_"&amp;$D64,'Stats NZ - TLA Population'!$D:$D,0)-1,CI$2-1)</f>
        <v>35870.000000000007</v>
      </c>
      <c r="CJ64" s="69">
        <f ca="1">OFFSET('Stats NZ - TLA Population'!$A$1,MATCH(CJ$10&amp;"_"&amp;$D64,'Stats NZ - TLA Population'!$D:$D,0)-1,CJ$2-1)</f>
        <v>38710</v>
      </c>
      <c r="CK64" s="72">
        <f ca="1">OFFSET('Stats NZ - TLA Population'!$A$1,MATCH(CK$10&amp;"_"&amp;$D64,'Stats NZ - TLA Population'!$D:$D,0)-1,CK$2-1)</f>
        <v>41709.999999999993</v>
      </c>
      <c r="CL64" s="81">
        <f t="shared" ca="1" si="46"/>
        <v>490.39835330122543</v>
      </c>
      <c r="CM64" s="71">
        <f t="shared" ca="1" si="47"/>
        <v>562.00773714335469</v>
      </c>
      <c r="CN64" s="70">
        <f t="shared" ca="1" si="17"/>
        <v>605.56297381165905</v>
      </c>
      <c r="CO64" s="81">
        <f ca="1">OFFSET('Stats NZ - TLA Population'!$A$1,MATCH(CO$10&amp;"_"&amp;$D64,'Stats NZ - TLA Population'!$D:$D,0)-1,CO$2-1)</f>
        <v>35763.367903372447</v>
      </c>
      <c r="CP64" s="69">
        <f ca="1">OFFSET('Stats NZ - TLA Population'!$A$1,MATCH(CP$10&amp;"_"&amp;$D64,'Stats NZ - TLA Population'!$D:$D,0)-1,CP$2-1)</f>
        <v>38805.527356076993</v>
      </c>
      <c r="CQ64" s="72">
        <f ca="1">OFFSET('Stats NZ - TLA Population'!$A$1,MATCH(CQ$10&amp;"_"&amp;$D64,'Stats NZ - TLA Population'!$D:$D,0)-1,CQ$2-1)</f>
        <v>42029.080591214923</v>
      </c>
      <c r="CR64" s="81">
        <f t="shared" ca="1" si="48"/>
        <v>488.9405276922148</v>
      </c>
      <c r="CS64" s="71">
        <f t="shared" ca="1" si="49"/>
        <v>565.05803307848419</v>
      </c>
      <c r="CT64" s="70">
        <f t="shared" ca="1" si="18"/>
        <v>611.997084669174</v>
      </c>
      <c r="CU64" s="81">
        <f ca="1">OFFSET('Stats NZ - TLA Population'!$A$1,MATCH(CU$10&amp;"_"&amp;$D64,'Stats NZ - TLA Population'!$D:$D,0)-1,CU$2-1)</f>
        <v>35657.052795984688</v>
      </c>
      <c r="CV64" s="69">
        <f ca="1">OFFSET('Stats NZ - TLA Population'!$A$1,MATCH(CV$10&amp;"_"&amp;$D64,'Stats NZ - TLA Population'!$D:$D,0)-1,CV$2-1)</f>
        <v>38901.290451646601</v>
      </c>
      <c r="CW64" s="72">
        <f ca="1">OFFSET('Stats NZ - TLA Population'!$A$1,MATCH(CW$10&amp;"_"&amp;$D64,'Stats NZ - TLA Population'!$D:$D,0)-1,CW$2-1)</f>
        <v>42350.602142000454</v>
      </c>
      <c r="CX64" s="81">
        <f t="shared" ca="1" si="50"/>
        <v>487.48703581616235</v>
      </c>
      <c r="CY64" s="71">
        <f t="shared" ca="1" si="51"/>
        <v>568.06279035132877</v>
      </c>
      <c r="CZ64" s="70">
        <f t="shared" ca="1" si="19"/>
        <v>618.43195807982329</v>
      </c>
    </row>
    <row r="65" spans="2:104" x14ac:dyDescent="0.25">
      <c r="B65" s="93"/>
      <c r="C65" s="66" t="s">
        <v>63</v>
      </c>
      <c r="D65" s="66" t="s">
        <v>115</v>
      </c>
      <c r="E65" s="67" t="s">
        <v>14</v>
      </c>
      <c r="F65" s="68">
        <f ca="1">SUMIF('NVED - 2019 - VKT 74 TLA-Region'!$B:$B,'Model - Absolute - 66 areas'!$D65,'NVED - 2019 - VKT 74 TLA-Region'!$J:$J)</f>
        <v>136.8825617109909</v>
      </c>
      <c r="G65" s="81">
        <f ca="1">OFFSET('Stats NZ - TLA Population'!$A$1,MATCH(G$10&amp;"_"&amp;$D65,'Stats NZ - TLA Population'!$D:$D,0)-1,G$2-1)</f>
        <v>10561.280517579551</v>
      </c>
      <c r="H65" s="69">
        <f ca="1">OFFSET('Stats NZ - TLA Population'!$A$1,MATCH(H$10&amp;"_"&amp;$D65,'Stats NZ - TLA Population'!$D:$D,0)-1,H$2-1)</f>
        <v>10609.684381849231</v>
      </c>
      <c r="I65" s="72">
        <f ca="1">OFFSET('Stats NZ - TLA Population'!$A$1,MATCH(I$10&amp;"_"&amp;$D65,'Stats NZ - TLA Population'!$D:$D,0)-1,I$2-1)</f>
        <v>10659.10461410869</v>
      </c>
      <c r="J65" s="70">
        <f t="shared" ca="1" si="20"/>
        <v>12901.661989603197</v>
      </c>
      <c r="K65" s="81">
        <f ca="1">OFFSET('Stats NZ - TLA Population'!$A$1,MATCH(K$10&amp;"_"&amp;$D65,'Stats NZ - TLA Population'!$D:$D,0)-1,K$2-1)</f>
        <v>10622.918682952895</v>
      </c>
      <c r="L65" s="69">
        <f ca="1">OFFSET('Stats NZ - TLA Population'!$A$1,MATCH(L$10&amp;"_"&amp;$D65,'Stats NZ - TLA Population'!$D:$D,0)-1,L$2-1)</f>
        <v>10720.514541186238</v>
      </c>
      <c r="M65" s="72">
        <f ca="1">OFFSET('Stats NZ - TLA Population'!$A$1,MATCH(M$10&amp;"_"&amp;$D65,'Stats NZ - TLA Population'!$D:$D,0)-1,M$2-1)</f>
        <v>10820.620111858396</v>
      </c>
      <c r="N65" s="71">
        <f t="shared" ca="1" si="21"/>
        <v>132.17228819682245</v>
      </c>
      <c r="O65" s="81">
        <f ca="1">OFFSET('Stats NZ - TLA Population'!$A$1,MATCH(O$10&amp;"_"&amp;$D65,'Stats NZ - TLA Population'!$D:$D,0)-1,O$2-1)</f>
        <v>10684.916583438309</v>
      </c>
      <c r="P65" s="69">
        <f ca="1">OFFSET('Stats NZ - TLA Population'!$A$1,MATCH(P$10&amp;"_"&amp;$D65,'Stats NZ - TLA Population'!$D:$D,0)-1,P$2-1)</f>
        <v>10832.502446953447</v>
      </c>
      <c r="Q65" s="72">
        <f ca="1">OFFSET('Stats NZ - TLA Population'!$A$1,MATCH(Q$10&amp;"_"&amp;$D65,'Stats NZ - TLA Population'!$D:$D,0)-1,Q$2-1)</f>
        <v>10984.583024935917</v>
      </c>
      <c r="R65" s="172">
        <f t="shared" ca="1" si="22"/>
        <v>137.85318214662689</v>
      </c>
      <c r="S65" s="71">
        <f t="shared" ca="1" si="23"/>
        <v>134.98718099624384</v>
      </c>
      <c r="T65" s="70">
        <f t="shared" ca="1" si="5"/>
        <v>136.88230436285855</v>
      </c>
      <c r="U65" s="81">
        <f ca="1">OFFSET('Stats NZ - TLA Population'!$A$1,MATCH(U$10&amp;"_"&amp;$D65,'Stats NZ - TLA Population'!$D:$D,0)-1,U$2-1)</f>
        <v>10747.276318536158</v>
      </c>
      <c r="V65" s="69">
        <f ca="1">OFFSET('Stats NZ - TLA Population'!$A$1,MATCH(V$10&amp;"_"&amp;$D65,'Stats NZ - TLA Population'!$D:$D,0)-1,V$2-1)</f>
        <v>10945.660193122434</v>
      </c>
      <c r="W65" s="72">
        <f ca="1">OFFSET('Stats NZ - TLA Population'!$A$1,MATCH(W$10&amp;"_"&amp;$D65,'Stats NZ - TLA Population'!$D:$D,0)-1,W$2-1)</f>
        <v>11151.030438586136</v>
      </c>
      <c r="X65" s="81">
        <f t="shared" ca="1" si="24"/>
        <v>138.65772637062054</v>
      </c>
      <c r="Y65" s="71">
        <f t="shared" ca="1" si="25"/>
        <v>139.55171337961988</v>
      </c>
      <c r="Z65" s="70">
        <f t="shared" ca="1" si="6"/>
        <v>142.17008167591143</v>
      </c>
      <c r="AA65" s="81">
        <f ca="1">OFFSET('Stats NZ - TLA Population'!$A$1,MATCH(AA$10&amp;"_"&amp;$D65,'Stats NZ - TLA Population'!$D:$D,0)-1,AA$2-1)</f>
        <v>10810.000000000002</v>
      </c>
      <c r="AB65" s="69">
        <f ca="1">OFFSET('Stats NZ - TLA Population'!$A$1,MATCH(AB$10&amp;"_"&amp;$D65,'Stats NZ - TLA Population'!$D:$D,0)-1,AB$2-1)</f>
        <v>11059.999999999995</v>
      </c>
      <c r="AC65" s="72">
        <f ca="1">OFFSET('Stats NZ - TLA Population'!$A$1,MATCH(AC$10&amp;"_"&amp;$D65,'Stats NZ - TLA Population'!$D:$D,0)-1,AC$2-1)</f>
        <v>11319.999999999995</v>
      </c>
      <c r="AD65" s="81">
        <f t="shared" ca="1" si="26"/>
        <v>139.46696610761057</v>
      </c>
      <c r="AE65" s="71">
        <f t="shared" ca="1" si="27"/>
        <v>145.28906740792371</v>
      </c>
      <c r="AF65" s="70">
        <f t="shared" ca="1" si="7"/>
        <v>148.70454277194361</v>
      </c>
      <c r="AG65" s="81">
        <f ca="1">OFFSET('Stats NZ - TLA Population'!$A$1,MATCH(AG$10&amp;"_"&amp;$D65,'Stats NZ - TLA Population'!$D:$D,0)-1,AG$2-1)</f>
        <v>10805.99703648763</v>
      </c>
      <c r="AH65" s="69">
        <f ca="1">OFFSET('Stats NZ - TLA Population'!$A$1,MATCH(AH$10&amp;"_"&amp;$D65,'Stats NZ - TLA Population'!$D:$D,0)-1,AH$2-1)</f>
        <v>11111.51781609307</v>
      </c>
      <c r="AI65" s="72">
        <f ca="1">OFFSET('Stats NZ - TLA Population'!$A$1,MATCH(AI$10&amp;"_"&amp;$D65,'Stats NZ - TLA Population'!$D:$D,0)-1,AI$2-1)</f>
        <v>11427.922467863456</v>
      </c>
      <c r="AJ65" s="81">
        <f t="shared" ca="1" si="28"/>
        <v>139.41532122541724</v>
      </c>
      <c r="AK65" s="71">
        <f t="shared" ca="1" si="29"/>
        <v>146.72973934407858</v>
      </c>
      <c r="AL65" s="70">
        <f t="shared" ca="1" si="8"/>
        <v>150.90792389545308</v>
      </c>
      <c r="AM65" s="81">
        <f ca="1">OFFSET('Stats NZ - TLA Population'!$A$1,MATCH(AM$10&amp;"_"&amp;$D65,'Stats NZ - TLA Population'!$D:$D,0)-1,AM$2-1)</f>
        <v>10801.995555280242</v>
      </c>
      <c r="AN65" s="69">
        <f ca="1">OFFSET('Stats NZ - TLA Population'!$A$1,MATCH(AN$10&amp;"_"&amp;$D65,'Stats NZ - TLA Population'!$D:$D,0)-1,AN$2-1)</f>
        <v>11163.275603739032</v>
      </c>
      <c r="AO65" s="72">
        <f ca="1">OFFSET('Stats NZ - TLA Population'!$A$1,MATCH(AO$10&amp;"_"&amp;$D65,'Stats NZ - TLA Population'!$D:$D,0)-1,AO$2-1)</f>
        <v>11536.873845538727</v>
      </c>
      <c r="AP65" s="81">
        <f t="shared" ca="1" si="30"/>
        <v>139.36369546742176</v>
      </c>
      <c r="AQ65" s="71">
        <f t="shared" ca="1" si="31"/>
        <v>148.15309600581503</v>
      </c>
      <c r="AR65" s="70">
        <f t="shared" ca="1" si="9"/>
        <v>153.11129449071268</v>
      </c>
      <c r="AS65" s="81">
        <f ca="1">OFFSET('Stats NZ - TLA Population'!$A$1,MATCH(AS$10&amp;"_"&amp;$D65,'Stats NZ - TLA Population'!$D:$D,0)-1,AS$2-1)</f>
        <v>10797.99555582894</v>
      </c>
      <c r="AT65" s="69">
        <f ca="1">OFFSET('Stats NZ - TLA Population'!$A$1,MATCH(AT$10&amp;"_"&amp;$D65,'Stats NZ - TLA Population'!$D:$D,0)-1,AT$2-1)</f>
        <v>11215.274480732673</v>
      </c>
      <c r="AU65" s="72">
        <f ca="1">OFFSET('Stats NZ - TLA Population'!$A$1,MATCH(AU$10&amp;"_"&amp;$D65,'Stats NZ - TLA Population'!$D:$D,0)-1,AU$2-1)</f>
        <v>11646.86394243271</v>
      </c>
      <c r="AV65" s="81">
        <f t="shared" ca="1" si="32"/>
        <v>139.31208882654249</v>
      </c>
      <c r="AW65" s="71">
        <f t="shared" ca="1" si="33"/>
        <v>149.55916778298899</v>
      </c>
      <c r="AX65" s="70">
        <f t="shared" ca="1" si="10"/>
        <v>155.31454727251077</v>
      </c>
      <c r="AY65" s="81">
        <f ca="1">OFFSET('Stats NZ - TLA Population'!$A$1,MATCH(AY$10&amp;"_"&amp;$D65,'Stats NZ - TLA Population'!$D:$D,0)-1,AY$2-1)</f>
        <v>10793.997037585024</v>
      </c>
      <c r="AZ65" s="69">
        <f ca="1">OFFSET('Stats NZ - TLA Population'!$A$1,MATCH(AZ$10&amp;"_"&amp;$D65,'Stats NZ - TLA Population'!$D:$D,0)-1,AZ$2-1)</f>
        <v>11267.515570075504</v>
      </c>
      <c r="BA65" s="72">
        <f ca="1">OFFSET('Stats NZ - TLA Population'!$A$1,MATCH(BA$10&amp;"_"&amp;$D65,'Stats NZ - TLA Population'!$D:$D,0)-1,BA$2-1)</f>
        <v>11757.902661473103</v>
      </c>
      <c r="BB65" s="81">
        <f t="shared" ca="1" si="34"/>
        <v>139.26050129570021</v>
      </c>
      <c r="BC65" s="71">
        <f t="shared" ca="1" si="35"/>
        <v>150.94798613232985</v>
      </c>
      <c r="BD65" s="70">
        <f t="shared" ca="1" si="11"/>
        <v>157.51757491269507</v>
      </c>
      <c r="BE65" s="81">
        <f ca="1">OFFSET('Stats NZ - TLA Population'!$A$1,MATCH(BE$10&amp;"_"&amp;$D65,'Stats NZ - TLA Population'!$D:$D,0)-1,BE$2-1)</f>
        <v>10790.000000000004</v>
      </c>
      <c r="BF65" s="69">
        <f ca="1">OFFSET('Stats NZ - TLA Population'!$A$1,MATCH(BF$10&amp;"_"&amp;$D65,'Stats NZ - TLA Population'!$D:$D,0)-1,BF$2-1)</f>
        <v>11320.000000000002</v>
      </c>
      <c r="BG65" s="72">
        <f ca="1">OFFSET('Stats NZ - TLA Population'!$A$1,MATCH(BG$10&amp;"_"&amp;$D65,'Stats NZ - TLA Population'!$D:$D,0)-1,BG$2-1)</f>
        <v>11869.999999999998</v>
      </c>
      <c r="BH65" s="81">
        <f t="shared" ca="1" si="36"/>
        <v>139.20893286781853</v>
      </c>
      <c r="BI65" s="71">
        <f t="shared" ca="1" si="37"/>
        <v>152.31958356965748</v>
      </c>
      <c r="BJ65" s="70">
        <f t="shared" ca="1" si="12"/>
        <v>159.72027005051532</v>
      </c>
      <c r="BK65" s="81">
        <f ca="1">OFFSET('Stats NZ - TLA Population'!$A$1,MATCH(BK$10&amp;"_"&amp;$D65,'Stats NZ - TLA Population'!$D:$D,0)-1,BK$2-1)</f>
        <v>10777.973219217252</v>
      </c>
      <c r="BL65" s="69">
        <f ca="1">OFFSET('Stats NZ - TLA Population'!$A$1,MATCH(BL$10&amp;"_"&amp;$D65,'Stats NZ - TLA Population'!$D:$D,0)-1,BL$2-1)</f>
        <v>11363.661885620586</v>
      </c>
      <c r="BM65" s="72">
        <f ca="1">OFFSET('Stats NZ - TLA Population'!$A$1,MATCH(BM$10&amp;"_"&amp;$D65,'Stats NZ - TLA Population'!$D:$D,0)-1,BM$2-1)</f>
        <v>11970.290883855014</v>
      </c>
      <c r="BN65" s="81">
        <f t="shared" ca="1" si="38"/>
        <v>139.05376740733644</v>
      </c>
      <c r="BO65" s="71">
        <f t="shared" ca="1" si="39"/>
        <v>153.50554737686906</v>
      </c>
      <c r="BP65" s="70">
        <f t="shared" ca="1" si="13"/>
        <v>161.70016961800522</v>
      </c>
      <c r="BQ65" s="81">
        <f ca="1">OFFSET('Stats NZ - TLA Population'!$A$1,MATCH(BQ$10&amp;"_"&amp;$D65,'Stats NZ - TLA Population'!$D:$D,0)-1,BQ$2-1)</f>
        <v>10765.959843759436</v>
      </c>
      <c r="BR65" s="69">
        <f ca="1">OFFSET('Stats NZ - TLA Population'!$A$1,MATCH(BR$10&amp;"_"&amp;$D65,'Stats NZ - TLA Population'!$D:$D,0)-1,BR$2-1)</f>
        <v>11407.492177624206</v>
      </c>
      <c r="BS65" s="72">
        <f ca="1">OFFSET('Stats NZ - TLA Population'!$A$1,MATCH(BS$10&amp;"_"&amp;$D65,'Stats NZ - TLA Population'!$D:$D,0)-1,BS$2-1)</f>
        <v>12071.429135981671</v>
      </c>
      <c r="BT65" s="81">
        <f t="shared" ca="1" si="40"/>
        <v>138.89877489782549</v>
      </c>
      <c r="BU65" s="71">
        <f t="shared" ca="1" si="41"/>
        <v>154.67731981268903</v>
      </c>
      <c r="BV65" s="70">
        <f t="shared" ca="1" si="14"/>
        <v>163.67982339930202</v>
      </c>
      <c r="BW65" s="81">
        <f ca="1">OFFSET('Stats NZ - TLA Population'!$A$1,MATCH(BW$10&amp;"_"&amp;$D65,'Stats NZ - TLA Population'!$D:$D,0)-1,BW$2-1)</f>
        <v>10753.959858684668</v>
      </c>
      <c r="BX65" s="69">
        <f ca="1">OFFSET('Stats NZ - TLA Population'!$A$1,MATCH(BX$10&amp;"_"&amp;$D65,'Stats NZ - TLA Population'!$D:$D,0)-1,BX$2-1)</f>
        <v>11451.491525563884</v>
      </c>
      <c r="BY65" s="72">
        <f ca="1">OFFSET('Stats NZ - TLA Population'!$A$1,MATCH(BY$10&amp;"_"&amp;$D65,'Stats NZ - TLA Population'!$D:$D,0)-1,BY$2-1)</f>
        <v>12173.421915884008</v>
      </c>
      <c r="BZ65" s="81">
        <f t="shared" ca="1" si="42"/>
        <v>138.74395514651053</v>
      </c>
      <c r="CA65" s="71">
        <f t="shared" ca="1" si="43"/>
        <v>155.83491948091805</v>
      </c>
      <c r="CB65" s="70">
        <f t="shared" ca="1" si="15"/>
        <v>165.65913879725943</v>
      </c>
      <c r="CC65" s="81">
        <f ca="1">OFFSET('Stats NZ - TLA Population'!$A$1,MATCH(CC$10&amp;"_"&amp;$D65,'Stats NZ - TLA Population'!$D:$D,0)-1,CC$2-1)</f>
        <v>10741.973249067722</v>
      </c>
      <c r="CD65" s="69">
        <f ca="1">OFFSET('Stats NZ - TLA Population'!$A$1,MATCH(CD$10&amp;"_"&amp;$D65,'Stats NZ - TLA Population'!$D:$D,0)-1,CD$2-1)</f>
        <v>11495.660581498007</v>
      </c>
      <c r="CE65" s="72">
        <f ca="1">OFFSET('Stats NZ - TLA Population'!$A$1,MATCH(CE$10&amp;"_"&amp;$D65,'Stats NZ - TLA Population'!$D:$D,0)-1,CE$2-1)</f>
        <v>12276.276443557472</v>
      </c>
      <c r="CF65" s="81">
        <f t="shared" ca="1" si="44"/>
        <v>138.58930796083138</v>
      </c>
      <c r="CG65" s="71">
        <f t="shared" ca="1" si="45"/>
        <v>156.97836593198392</v>
      </c>
      <c r="CH65" s="70">
        <f t="shared" ca="1" si="16"/>
        <v>167.6380232503208</v>
      </c>
      <c r="CI65" s="81">
        <f ca="1">OFFSET('Stats NZ - TLA Population'!$A$1,MATCH(CI$10&amp;"_"&amp;$D65,'Stats NZ - TLA Population'!$D:$D,0)-1,CI$2-1)</f>
        <v>10730.000000000004</v>
      </c>
      <c r="CJ65" s="69">
        <f ca="1">OFFSET('Stats NZ - TLA Population'!$A$1,MATCH(CJ$10&amp;"_"&amp;$D65,'Stats NZ - TLA Population'!$D:$D,0)-1,CJ$2-1)</f>
        <v>11539.999999999991</v>
      </c>
      <c r="CK65" s="72">
        <f ca="1">OFFSET('Stats NZ - TLA Population'!$A$1,MATCH(CK$10&amp;"_"&amp;$D65,'Stats NZ - TLA Population'!$D:$D,0)-1,CK$2-1)</f>
        <v>12380.000000000004</v>
      </c>
      <c r="CL65" s="81">
        <f t="shared" ca="1" si="46"/>
        <v>138.43483314844235</v>
      </c>
      <c r="CM65" s="71">
        <f t="shared" ca="1" si="47"/>
        <v>158.10767965711872</v>
      </c>
      <c r="CN65" s="70">
        <f t="shared" ca="1" si="17"/>
        <v>169.61638424221243</v>
      </c>
      <c r="CO65" s="81">
        <f ca="1">OFFSET('Stats NZ - TLA Population'!$A$1,MATCH(CO$10&amp;"_"&amp;$D65,'Stats NZ - TLA Population'!$D:$D,0)-1,CO$2-1)</f>
        <v>10711.939302851139</v>
      </c>
      <c r="CP65" s="69">
        <f ca="1">OFFSET('Stats NZ - TLA Population'!$A$1,MATCH(CP$10&amp;"_"&amp;$D65,'Stats NZ - TLA Population'!$D:$D,0)-1,CP$2-1)</f>
        <v>11579.725552609891</v>
      </c>
      <c r="CQ65" s="72">
        <f ca="1">OFFSET('Stats NZ - TLA Population'!$A$1,MATCH(CQ$10&amp;"_"&amp;$D65,'Stats NZ - TLA Population'!$D:$D,0)-1,CQ$2-1)</f>
        <v>12484.230086838606</v>
      </c>
      <c r="CR65" s="81">
        <f t="shared" ca="1" si="48"/>
        <v>138.2018201385311</v>
      </c>
      <c r="CS65" s="71">
        <f t="shared" ca="1" si="49"/>
        <v>159.12036385026113</v>
      </c>
      <c r="CT65" s="70">
        <f t="shared" ca="1" si="18"/>
        <v>171.54942272016206</v>
      </c>
      <c r="CU65" s="81">
        <f ca="1">OFFSET('Stats NZ - TLA Population'!$A$1,MATCH(CU$10&amp;"_"&amp;$D65,'Stats NZ - TLA Population'!$D:$D,0)-1,CU$2-1)</f>
        <v>10693.909005402325</v>
      </c>
      <c r="CV65" s="69">
        <f ca="1">OFFSET('Stats NZ - TLA Population'!$A$1,MATCH(CV$10&amp;"_"&amp;$D65,'Stats NZ - TLA Population'!$D:$D,0)-1,CV$2-1)</f>
        <v>11619.587857345447</v>
      </c>
      <c r="CW65" s="72">
        <f ca="1">OFFSET('Stats NZ - TLA Population'!$A$1,MATCH(CW$10&amp;"_"&amp;$D65,'Stats NZ - TLA Population'!$D:$D,0)-1,CW$2-1)</f>
        <v>12589.337710914888</v>
      </c>
      <c r="CX65" s="81">
        <f t="shared" ca="1" si="50"/>
        <v>137.96919933527451</v>
      </c>
      <c r="CY65" s="71">
        <f t="shared" ca="1" si="51"/>
        <v>160.12203160239793</v>
      </c>
      <c r="CZ65" s="70">
        <f t="shared" ca="1" si="19"/>
        <v>173.4855276752389</v>
      </c>
    </row>
    <row r="66" spans="2:104" x14ac:dyDescent="0.25">
      <c r="B66" s="93"/>
      <c r="C66" s="66" t="s">
        <v>63</v>
      </c>
      <c r="D66" s="66" t="s">
        <v>116</v>
      </c>
      <c r="E66" s="67" t="s">
        <v>14</v>
      </c>
      <c r="F66" s="68">
        <f ca="1">SUMIF('NVED - 2019 - VKT 74 TLA-Region'!$B:$B,'Model - Absolute - 66 areas'!$D66,'NVED - 2019 - VKT 74 TLA-Region'!$J:$J)</f>
        <v>347.7195708763756</v>
      </c>
      <c r="G66" s="81">
        <f ca="1">OFFSET('Stats NZ - TLA Population'!$A$1,MATCH(G$10&amp;"_"&amp;$D66,'Stats NZ - TLA Population'!$D:$D,0)-1,G$2-1)</f>
        <v>24889.489014128521</v>
      </c>
      <c r="H66" s="69">
        <f ca="1">OFFSET('Stats NZ - TLA Population'!$A$1,MATCH(H$10&amp;"_"&amp;$D66,'Stats NZ - TLA Population'!$D:$D,0)-1,H$2-1)</f>
        <v>25012.661932349529</v>
      </c>
      <c r="I66" s="72">
        <f ca="1">OFFSET('Stats NZ - TLA Population'!$A$1,MATCH(I$10&amp;"_"&amp;$D66,'Stats NZ - TLA Population'!$D:$D,0)-1,I$2-1)</f>
        <v>25146.734419087177</v>
      </c>
      <c r="J66" s="70">
        <f t="shared" ca="1" si="20"/>
        <v>13901.741918426556</v>
      </c>
      <c r="K66" s="81">
        <f ca="1">OFFSET('Stats NZ - TLA Population'!$A$1,MATCH(K$10&amp;"_"&amp;$D66,'Stats NZ - TLA Population'!$D:$D,0)-1,K$2-1)</f>
        <v>24969.23270392682</v>
      </c>
      <c r="L66" s="69">
        <f ca="1">OFFSET('Stats NZ - TLA Population'!$A$1,MATCH(L$10&amp;"_"&amp;$D66,'Stats NZ - TLA Population'!$D:$D,0)-1,L$2-1)</f>
        <v>25216.979320516213</v>
      </c>
      <c r="M66" s="72">
        <f ca="1">OFFSET('Stats NZ - TLA Population'!$A$1,MATCH(M$10&amp;"_"&amp;$D66,'Stats NZ - TLA Population'!$D:$D,0)-1,M$2-1)</f>
        <v>25488.039175497932</v>
      </c>
      <c r="N66" s="71">
        <f t="shared" ca="1" si="21"/>
        <v>334.99737409943884</v>
      </c>
      <c r="O66" s="81">
        <f ca="1">OFFSET('Stats NZ - TLA Population'!$A$1,MATCH(O$10&amp;"_"&amp;$D66,'Stats NZ - TLA Population'!$D:$D,0)-1,O$2-1)</f>
        <v>25049.231885352889</v>
      </c>
      <c r="P66" s="69">
        <f ca="1">OFFSET('Stats NZ - TLA Population'!$A$1,MATCH(P$10&amp;"_"&amp;$D66,'Stats NZ - TLA Population'!$D:$D,0)-1,P$2-1)</f>
        <v>25422.965687187472</v>
      </c>
      <c r="Q66" s="72">
        <f ca="1">OFFSET('Stats NZ - TLA Population'!$A$1,MATCH(Q$10&amp;"_"&amp;$D66,'Stats NZ - TLA Population'!$D:$D,0)-1,Q$2-1)</f>
        <v>25833.976300263446</v>
      </c>
      <c r="R66" s="172">
        <f t="shared" ca="1" si="22"/>
        <v>348.22795692499733</v>
      </c>
      <c r="S66" s="71">
        <f t="shared" ca="1" si="23"/>
        <v>341.36068820297373</v>
      </c>
      <c r="T66" s="70">
        <f t="shared" ca="1" si="5"/>
        <v>346.87943324101036</v>
      </c>
      <c r="U66" s="81">
        <f ca="1">OFFSET('Stats NZ - TLA Population'!$A$1,MATCH(U$10&amp;"_"&amp;$D66,'Stats NZ - TLA Population'!$D:$D,0)-1,U$2-1)</f>
        <v>25129.487376978981</v>
      </c>
      <c r="V66" s="69">
        <f ca="1">OFFSET('Stats NZ - TLA Population'!$A$1,MATCH(V$10&amp;"_"&amp;$D66,'Stats NZ - TLA Population'!$D:$D,0)-1,V$2-1)</f>
        <v>25630.634665511585</v>
      </c>
      <c r="W66" s="72">
        <f ca="1">OFFSET('Stats NZ - TLA Population'!$A$1,MATCH(W$10&amp;"_"&amp;$D66,'Stats NZ - TLA Population'!$D:$D,0)-1,W$2-1)</f>
        <v>26184.608666332817</v>
      </c>
      <c r="X66" s="81">
        <f t="shared" ca="1" si="24"/>
        <v>349.34364805711971</v>
      </c>
      <c r="Y66" s="71">
        <f t="shared" ca="1" si="25"/>
        <v>352.10819581646456</v>
      </c>
      <c r="Z66" s="70">
        <f t="shared" ca="1" si="6"/>
        <v>359.71857255913892</v>
      </c>
      <c r="AA66" s="81">
        <f ca="1">OFFSET('Stats NZ - TLA Population'!$A$1,MATCH(AA$10&amp;"_"&amp;$D66,'Stats NZ - TLA Population'!$D:$D,0)-1,AA$2-1)</f>
        <v>25209.999999999989</v>
      </c>
      <c r="AB66" s="69">
        <f ca="1">OFFSET('Stats NZ - TLA Population'!$A$1,MATCH(AB$10&amp;"_"&amp;$D66,'Stats NZ - TLA Population'!$D:$D,0)-1,AB$2-1)</f>
        <v>25839.999999999996</v>
      </c>
      <c r="AC66" s="72">
        <f ca="1">OFFSET('Stats NZ - TLA Population'!$A$1,MATCH(AC$10&amp;"_"&amp;$D66,'Stats NZ - TLA Population'!$D:$D,0)-1,AC$2-1)</f>
        <v>26539.999999999993</v>
      </c>
      <c r="AD66" s="81">
        <f t="shared" ca="1" si="26"/>
        <v>350.46291376353338</v>
      </c>
      <c r="AE66" s="71">
        <f t="shared" ca="1" si="27"/>
        <v>365.75803921334898</v>
      </c>
      <c r="AF66" s="70">
        <f t="shared" ca="1" si="7"/>
        <v>375.66634522919043</v>
      </c>
      <c r="AG66" s="81">
        <f ca="1">OFFSET('Stats NZ - TLA Population'!$A$1,MATCH(AG$10&amp;"_"&amp;$D66,'Stats NZ - TLA Population'!$D:$D,0)-1,AG$2-1)</f>
        <v>25175.907917541983</v>
      </c>
      <c r="AH66" s="69">
        <f ca="1">OFFSET('Stats NZ - TLA Population'!$A$1,MATCH(AH$10&amp;"_"&amp;$D66,'Stats NZ - TLA Population'!$D:$D,0)-1,AH$2-1)</f>
        <v>25947.108370385296</v>
      </c>
      <c r="AI66" s="72">
        <f ca="1">OFFSET('Stats NZ - TLA Population'!$A$1,MATCH(AI$10&amp;"_"&amp;$D66,'Stats NZ - TLA Population'!$D:$D,0)-1,AI$2-1)</f>
        <v>26777.703737520122</v>
      </c>
      <c r="AJ66" s="81">
        <f t="shared" ca="1" si="28"/>
        <v>349.98897443174042</v>
      </c>
      <c r="AK66" s="71">
        <f t="shared" ca="1" si="29"/>
        <v>369.19625485452082</v>
      </c>
      <c r="AL66" s="70">
        <f t="shared" ca="1" si="8"/>
        <v>381.01463147161206</v>
      </c>
      <c r="AM66" s="81">
        <f ca="1">OFFSET('Stats NZ - TLA Population'!$A$1,MATCH(AM$10&amp;"_"&amp;$D66,'Stats NZ - TLA Population'!$D:$D,0)-1,AM$2-1)</f>
        <v>25141.861938617734</v>
      </c>
      <c r="AN66" s="69">
        <f ca="1">OFFSET('Stats NZ - TLA Population'!$A$1,MATCH(AN$10&amp;"_"&amp;$D66,'Stats NZ - TLA Population'!$D:$D,0)-1,AN$2-1)</f>
        <v>26054.660711475186</v>
      </c>
      <c r="AO66" s="72">
        <f ca="1">OFFSET('Stats NZ - TLA Population'!$A$1,MATCH(AO$10&amp;"_"&amp;$D66,'Stats NZ - TLA Population'!$D:$D,0)-1,AO$2-1)</f>
        <v>27017.536452690241</v>
      </c>
      <c r="AP66" s="81">
        <f t="shared" ca="1" si="30"/>
        <v>349.51567601937535</v>
      </c>
      <c r="AQ66" s="71">
        <f t="shared" ca="1" si="31"/>
        <v>372.58731825120447</v>
      </c>
      <c r="AR66" s="70">
        <f t="shared" ca="1" si="9"/>
        <v>386.35665089388414</v>
      </c>
      <c r="AS66" s="81">
        <f ca="1">OFFSET('Stats NZ - TLA Population'!$A$1,MATCH(AS$10&amp;"_"&amp;$D66,'Stats NZ - TLA Population'!$D:$D,0)-1,AS$2-1)</f>
        <v>25107.862000880348</v>
      </c>
      <c r="AT66" s="69">
        <f ca="1">OFFSET('Stats NZ - TLA Population'!$A$1,MATCH(AT$10&amp;"_"&amp;$D66,'Stats NZ - TLA Population'!$D:$D,0)-1,AT$2-1)</f>
        <v>26162.658863555211</v>
      </c>
      <c r="AU66" s="72">
        <f ca="1">OFFSET('Stats NZ - TLA Population'!$A$1,MATCH(AU$10&amp;"_"&amp;$D66,'Stats NZ - TLA Population'!$D:$D,0)-1,AU$2-1)</f>
        <v>27259.517213556504</v>
      </c>
      <c r="AV66" s="81">
        <f t="shared" ca="1" si="32"/>
        <v>349.04301765970763</v>
      </c>
      <c r="AW66" s="71">
        <f t="shared" ca="1" si="33"/>
        <v>375.93137528005144</v>
      </c>
      <c r="AX66" s="70">
        <f t="shared" ca="1" si="10"/>
        <v>391.69213836433386</v>
      </c>
      <c r="AY66" s="81">
        <f ca="1">OFFSET('Stats NZ - TLA Population'!$A$1,MATCH(AY$10&amp;"_"&amp;$D66,'Stats NZ - TLA Population'!$D:$D,0)-1,AY$2-1)</f>
        <v>25073.908042067236</v>
      </c>
      <c r="AZ66" s="69">
        <f ca="1">OFFSET('Stats NZ - TLA Population'!$A$1,MATCH(AZ$10&amp;"_"&amp;$D66,'Stats NZ - TLA Population'!$D:$D,0)-1,AZ$2-1)</f>
        <v>26271.10467453903</v>
      </c>
      <c r="BA66" s="72">
        <f ca="1">OFFSET('Stats NZ - TLA Population'!$A$1,MATCH(BA$10&amp;"_"&amp;$D66,'Stats NZ - TLA Population'!$D:$D,0)-1,BA$2-1)</f>
        <v>27503.665258946719</v>
      </c>
      <c r="BB66" s="81">
        <f t="shared" ca="1" si="34"/>
        <v>348.57099848717888</v>
      </c>
      <c r="BC66" s="71">
        <f t="shared" ca="1" si="35"/>
        <v>379.22857427200103</v>
      </c>
      <c r="BD66" s="70">
        <f t="shared" ca="1" si="11"/>
        <v>397.02082925782969</v>
      </c>
      <c r="BE66" s="81">
        <f ca="1">OFFSET('Stats NZ - TLA Population'!$A$1,MATCH(BE$10&amp;"_"&amp;$D66,'Stats NZ - TLA Population'!$D:$D,0)-1,BE$2-1)</f>
        <v>25040.000000000007</v>
      </c>
      <c r="BF66" s="69">
        <f ca="1">OFFSET('Stats NZ - TLA Population'!$A$1,MATCH(BF$10&amp;"_"&amp;$D66,'Stats NZ - TLA Population'!$D:$D,0)-1,BF$2-1)</f>
        <v>26380</v>
      </c>
      <c r="BG66" s="72">
        <f ca="1">OFFSET('Stats NZ - TLA Population'!$A$1,MATCH(BG$10&amp;"_"&amp;$D66,'Stats NZ - TLA Population'!$D:$D,0)-1,BG$2-1)</f>
        <v>27749.999999999993</v>
      </c>
      <c r="BH66" s="81">
        <f t="shared" ca="1" si="36"/>
        <v>348.09961763740102</v>
      </c>
      <c r="BI66" s="71">
        <f t="shared" ca="1" si="37"/>
        <v>382.47906598615265</v>
      </c>
      <c r="BJ66" s="70">
        <f t="shared" ca="1" si="12"/>
        <v>402.34245948126357</v>
      </c>
      <c r="BK66" s="81">
        <f ca="1">OFFSET('Stats NZ - TLA Population'!$A$1,MATCH(BK$10&amp;"_"&amp;$D66,'Stats NZ - TLA Population'!$D:$D,0)-1,BK$2-1)</f>
        <v>24973.649299889501</v>
      </c>
      <c r="BL66" s="69">
        <f ca="1">OFFSET('Stats NZ - TLA Population'!$A$1,MATCH(BL$10&amp;"_"&amp;$D66,'Stats NZ - TLA Population'!$D:$D,0)-1,BL$2-1)</f>
        <v>26453.588296847371</v>
      </c>
      <c r="BM66" s="72">
        <f ca="1">OFFSET('Stats NZ - TLA Population'!$A$1,MATCH(BM$10&amp;"_"&amp;$D66,'Stats NZ - TLA Population'!$D:$D,0)-1,BM$2-1)</f>
        <v>27982.085335169733</v>
      </c>
      <c r="BN66" s="81">
        <f t="shared" ca="1" si="38"/>
        <v>347.1772273283579</v>
      </c>
      <c r="BO66" s="71">
        <f t="shared" ca="1" si="39"/>
        <v>385.04715926592507</v>
      </c>
      <c r="BP66" s="70">
        <f t="shared" ca="1" si="13"/>
        <v>407.29531085685863</v>
      </c>
      <c r="BQ66" s="81">
        <f ca="1">OFFSET('Stats NZ - TLA Population'!$A$1,MATCH(BQ$10&amp;"_"&amp;$D66,'Stats NZ - TLA Population'!$D:$D,0)-1,BQ$2-1)</f>
        <v>24907.474415090706</v>
      </c>
      <c r="BR66" s="69">
        <f ca="1">OFFSET('Stats NZ - TLA Population'!$A$1,MATCH(BR$10&amp;"_"&amp;$D66,'Stats NZ - TLA Population'!$D:$D,0)-1,BR$2-1)</f>
        <v>26527.381871838516</v>
      </c>
      <c r="BS66" s="72">
        <f ca="1">OFFSET('Stats NZ - TLA Population'!$A$1,MATCH(BS$10&amp;"_"&amp;$D66,'Stats NZ - TLA Population'!$D:$D,0)-1,BS$2-1)</f>
        <v>28216.111701071026</v>
      </c>
      <c r="BT66" s="81">
        <f t="shared" ca="1" si="40"/>
        <v>346.25728115840343</v>
      </c>
      <c r="BU66" s="71">
        <f t="shared" ca="1" si="41"/>
        <v>387.57379895789126</v>
      </c>
      <c r="BV66" s="70">
        <f t="shared" ca="1" si="14"/>
        <v>412.24669877481512</v>
      </c>
      <c r="BW66" s="81">
        <f ca="1">OFFSET('Stats NZ - TLA Population'!$A$1,MATCH(BW$10&amp;"_"&amp;$D66,'Stats NZ - TLA Population'!$D:$D,0)-1,BW$2-1)</f>
        <v>24841.47487973026</v>
      </c>
      <c r="BX66" s="69">
        <f ca="1">OFFSET('Stats NZ - TLA Population'!$A$1,MATCH(BX$10&amp;"_"&amp;$D66,'Stats NZ - TLA Population'!$D:$D,0)-1,BX$2-1)</f>
        <v>26601.38129760684</v>
      </c>
      <c r="BY66" s="72">
        <f ca="1">OFFSET('Stats NZ - TLA Population'!$A$1,MATCH(BY$10&amp;"_"&amp;$D66,'Stats NZ - TLA Population'!$D:$D,0)-1,BY$2-1)</f>
        <v>28452.095331389213</v>
      </c>
      <c r="BZ66" s="81">
        <f t="shared" ca="1" si="42"/>
        <v>345.33977265108643</v>
      </c>
      <c r="CA66" s="71">
        <f t="shared" ca="1" si="43"/>
        <v>390.05915470174074</v>
      </c>
      <c r="CB66" s="70">
        <f t="shared" ca="1" si="15"/>
        <v>417.19639030374094</v>
      </c>
      <c r="CC66" s="81">
        <f ca="1">OFFSET('Stats NZ - TLA Population'!$A$1,MATCH(CC$10&amp;"_"&amp;$D66,'Stats NZ - TLA Population'!$D:$D,0)-1,CC$2-1)</f>
        <v>24775.650229169256</v>
      </c>
      <c r="CD66" s="69">
        <f ca="1">OFFSET('Stats NZ - TLA Population'!$A$1,MATCH(CD$10&amp;"_"&amp;$D66,'Stats NZ - TLA Population'!$D:$D,0)-1,CD$2-1)</f>
        <v>26675.587148383122</v>
      </c>
      <c r="CE66" s="72">
        <f ca="1">OFFSET('Stats NZ - TLA Population'!$A$1,MATCH(CE$10&amp;"_"&amp;$D66,'Stats NZ - TLA Population'!$D:$D,0)-1,CE$2-1)</f>
        <v>28690.052595579004</v>
      </c>
      <c r="CF66" s="81">
        <f t="shared" ca="1" si="44"/>
        <v>344.42469534711677</v>
      </c>
      <c r="CG66" s="71">
        <f t="shared" ca="1" si="45"/>
        <v>392.50339805091386</v>
      </c>
      <c r="CH66" s="70">
        <f t="shared" ca="1" si="16"/>
        <v>422.14415268106876</v>
      </c>
      <c r="CI66" s="81">
        <f ca="1">OFFSET('Stats NZ - TLA Population'!$A$1,MATCH(CI$10&amp;"_"&amp;$D66,'Stats NZ - TLA Population'!$D:$D,0)-1,CI$2-1)</f>
        <v>24709.999999999996</v>
      </c>
      <c r="CJ66" s="69">
        <f ca="1">OFFSET('Stats NZ - TLA Population'!$A$1,MATCH(CJ$10&amp;"_"&amp;$D66,'Stats NZ - TLA Population'!$D:$D,0)-1,CJ$2-1)</f>
        <v>26749.999999999993</v>
      </c>
      <c r="CK66" s="72">
        <f ca="1">OFFSET('Stats NZ - TLA Population'!$A$1,MATCH(CK$10&amp;"_"&amp;$D66,'Stats NZ - TLA Population'!$D:$D,0)-1,CK$2-1)</f>
        <v>28929.999999999989</v>
      </c>
      <c r="CL66" s="81">
        <f t="shared" ca="1" si="46"/>
        <v>343.51204280432017</v>
      </c>
      <c r="CM66" s="71">
        <f t="shared" ca="1" si="47"/>
        <v>394.90670244644633</v>
      </c>
      <c r="CN66" s="70">
        <f t="shared" ca="1" si="17"/>
        <v>427.08975333740898</v>
      </c>
      <c r="CO66" s="81">
        <f ca="1">OFFSET('Stats NZ - TLA Population'!$A$1,MATCH(CO$10&amp;"_"&amp;$D66,'Stats NZ - TLA Population'!$D:$D,0)-1,CO$2-1)</f>
        <v>24603.078688278645</v>
      </c>
      <c r="CP66" s="69">
        <f ca="1">OFFSET('Stats NZ - TLA Population'!$A$1,MATCH(CP$10&amp;"_"&amp;$D66,'Stats NZ - TLA Population'!$D:$D,0)-1,CP$2-1)</f>
        <v>26795.842605675676</v>
      </c>
      <c r="CQ66" s="72">
        <f ca="1">OFFSET('Stats NZ - TLA Population'!$A$1,MATCH(CQ$10&amp;"_"&amp;$D66,'Stats NZ - TLA Population'!$D:$D,0)-1,CQ$2-1)</f>
        <v>29127.290703685034</v>
      </c>
      <c r="CR66" s="81">
        <f t="shared" ca="1" si="48"/>
        <v>342.02565032319029</v>
      </c>
      <c r="CS66" s="71">
        <f t="shared" ca="1" si="49"/>
        <v>396.75140828565821</v>
      </c>
      <c r="CT66" s="70">
        <f t="shared" ca="1" si="18"/>
        <v>431.27188707195342</v>
      </c>
      <c r="CU66" s="81">
        <f ca="1">OFFSET('Stats NZ - TLA Population'!$A$1,MATCH(CU$10&amp;"_"&amp;$D66,'Stats NZ - TLA Population'!$D:$D,0)-1,CU$2-1)</f>
        <v>24496.620030013393</v>
      </c>
      <c r="CV66" s="69">
        <f ca="1">OFFSET('Stats NZ - TLA Population'!$A$1,MATCH(CV$10&amp;"_"&amp;$D66,'Stats NZ - TLA Population'!$D:$D,0)-1,CV$2-1)</f>
        <v>26841.763773762388</v>
      </c>
      <c r="CW66" s="72">
        <f ca="1">OFFSET('Stats NZ - TLA Population'!$A$1,MATCH(CW$10&amp;"_"&amp;$D66,'Stats NZ - TLA Population'!$D:$D,0)-1,CW$2-1)</f>
        <v>29325.926848841216</v>
      </c>
      <c r="CX66" s="81">
        <f t="shared" ca="1" si="50"/>
        <v>340.54568953100477</v>
      </c>
      <c r="CY66" s="71">
        <f t="shared" ca="1" si="51"/>
        <v>398.56116504170626</v>
      </c>
      <c r="CZ66" s="70">
        <f t="shared" ca="1" si="19"/>
        <v>435.44737481920276</v>
      </c>
    </row>
    <row r="67" spans="2:104" x14ac:dyDescent="0.25">
      <c r="B67" s="93"/>
      <c r="C67" s="66" t="s">
        <v>63</v>
      </c>
      <c r="D67" s="66" t="s">
        <v>117</v>
      </c>
      <c r="E67" s="67" t="s">
        <v>14</v>
      </c>
      <c r="F67" s="68">
        <f ca="1">SUMIF('NVED - 2019 - VKT 74 TLA-Region'!$B:$B,'Model - Absolute - 66 areas'!$D67,'NVED - 2019 - VKT 74 TLA-Region'!$J:$J)</f>
        <v>286.61363688025108</v>
      </c>
      <c r="G67" s="81">
        <f ca="1">OFFSET('Stats NZ - TLA Population'!$A$1,MATCH(G$10&amp;"_"&amp;$D67,'Stats NZ - TLA Population'!$D:$D,0)-1,G$2-1)</f>
        <v>30873.542646145161</v>
      </c>
      <c r="H67" s="69">
        <f ca="1">OFFSET('Stats NZ - TLA Population'!$A$1,MATCH(H$10&amp;"_"&amp;$D67,'Stats NZ - TLA Population'!$D:$D,0)-1,H$2-1)</f>
        <v>31010.789576578714</v>
      </c>
      <c r="I67" s="72">
        <f ca="1">OFFSET('Stats NZ - TLA Population'!$A$1,MATCH(I$10&amp;"_"&amp;$D67,'Stats NZ - TLA Population'!$D:$D,0)-1,I$2-1)</f>
        <v>31158.819168153721</v>
      </c>
      <c r="J67" s="70">
        <f t="shared" ca="1" si="20"/>
        <v>9242.3843698813653</v>
      </c>
      <c r="K67" s="81">
        <f ca="1">OFFSET('Stats NZ - TLA Population'!$A$1,MATCH(K$10&amp;"_"&amp;$D67,'Stats NZ - TLA Population'!$D:$D,0)-1,K$2-1)</f>
        <v>31068.306242612252</v>
      </c>
      <c r="L67" s="69">
        <f ca="1">OFFSET('Stats NZ - TLA Population'!$A$1,MATCH(L$10&amp;"_"&amp;$D67,'Stats NZ - TLA Population'!$D:$D,0)-1,L$2-1)</f>
        <v>31345.145702830607</v>
      </c>
      <c r="M67" s="72">
        <f ca="1">OFFSET('Stats NZ - TLA Population'!$A$1,MATCH(M$10&amp;"_"&amp;$D67,'Stats NZ - TLA Population'!$D:$D,0)-1,M$2-1)</f>
        <v>31645.111211007294</v>
      </c>
      <c r="N67" s="71">
        <f t="shared" ca="1" si="21"/>
        <v>276.84293039294266</v>
      </c>
      <c r="O67" s="81">
        <f ca="1">OFFSET('Stats NZ - TLA Population'!$A$1,MATCH(O$10&amp;"_"&amp;$D67,'Stats NZ - TLA Population'!$D:$D,0)-1,O$2-1)</f>
        <v>31264.298491681464</v>
      </c>
      <c r="P67" s="69">
        <f ca="1">OFFSET('Stats NZ - TLA Population'!$A$1,MATCH(P$10&amp;"_"&amp;$D67,'Stats NZ - TLA Population'!$D:$D,0)-1,P$2-1)</f>
        <v>31683.106833040434</v>
      </c>
      <c r="Q67" s="72">
        <f ca="1">OFFSET('Stats NZ - TLA Population'!$A$1,MATCH(Q$10&amp;"_"&amp;$D67,'Stats NZ - TLA Population'!$D:$D,0)-1,Q$2-1)</f>
        <v>32138.992756841275</v>
      </c>
      <c r="R67" s="172">
        <f t="shared" ca="1" si="22"/>
        <v>288.9566637148223</v>
      </c>
      <c r="S67" s="71">
        <f t="shared" ca="1" si="23"/>
        <v>282.83285669221442</v>
      </c>
      <c r="T67" s="70">
        <f t="shared" ca="1" si="5"/>
        <v>286.90251813147381</v>
      </c>
      <c r="U67" s="81">
        <f ca="1">OFFSET('Stats NZ - TLA Population'!$A$1,MATCH(U$10&amp;"_"&amp;$D67,'Stats NZ - TLA Population'!$D:$D,0)-1,U$2-1)</f>
        <v>31461.527144222273</v>
      </c>
      <c r="V67" s="69">
        <f ca="1">OFFSET('Stats NZ - TLA Population'!$A$1,MATCH(V$10&amp;"_"&amp;$D67,'Stats NZ - TLA Population'!$D:$D,0)-1,V$2-1)</f>
        <v>32024.71183610431</v>
      </c>
      <c r="W67" s="72">
        <f ca="1">OFFSET('Stats NZ - TLA Population'!$A$1,MATCH(W$10&amp;"_"&amp;$D67,'Stats NZ - TLA Population'!$D:$D,0)-1,W$2-1)</f>
        <v>32640.582254140147</v>
      </c>
      <c r="X67" s="81">
        <f t="shared" ca="1" si="24"/>
        <v>290.77952673035827</v>
      </c>
      <c r="Y67" s="71">
        <f t="shared" ca="1" si="25"/>
        <v>292.49389677294232</v>
      </c>
      <c r="Z67" s="70">
        <f t="shared" ca="1" si="6"/>
        <v>298.11887598900501</v>
      </c>
      <c r="AA67" s="81">
        <f ca="1">OFFSET('Stats NZ - TLA Population'!$A$1,MATCH(AA$10&amp;"_"&amp;$D67,'Stats NZ - TLA Population'!$D:$D,0)-1,AA$2-1)</f>
        <v>31659.999999999996</v>
      </c>
      <c r="AB67" s="69">
        <f ca="1">OFFSET('Stats NZ - TLA Population'!$A$1,MATCH(AB$10&amp;"_"&amp;$D67,'Stats NZ - TLA Population'!$D:$D,0)-1,AB$2-1)</f>
        <v>32370.000000000015</v>
      </c>
      <c r="AC67" s="72">
        <f ca="1">OFFSET('Stats NZ - TLA Population'!$A$1,MATCH(AC$10&amp;"_"&amp;$D67,'Stats NZ - TLA Population'!$D:$D,0)-1,AC$2-1)</f>
        <v>33150.000000000007</v>
      </c>
      <c r="AD67" s="81">
        <f t="shared" ca="1" si="26"/>
        <v>292.61388915044398</v>
      </c>
      <c r="AE67" s="71">
        <f t="shared" ca="1" si="27"/>
        <v>304.62032334466454</v>
      </c>
      <c r="AF67" s="70">
        <f t="shared" ca="1" si="7"/>
        <v>311.96057209995757</v>
      </c>
      <c r="AG67" s="81">
        <f ca="1">OFFSET('Stats NZ - TLA Population'!$A$1,MATCH(AG$10&amp;"_"&amp;$D67,'Stats NZ - TLA Population'!$D:$D,0)-1,AG$2-1)</f>
        <v>31653.997724543206</v>
      </c>
      <c r="AH67" s="69">
        <f ca="1">OFFSET('Stats NZ - TLA Population'!$A$1,MATCH(AH$10&amp;"_"&amp;$D67,'Stats NZ - TLA Population'!$D:$D,0)-1,AH$2-1)</f>
        <v>32516.664919264709</v>
      </c>
      <c r="AI67" s="72">
        <f ca="1">OFFSET('Stats NZ - TLA Population'!$A$1,MATCH(AI$10&amp;"_"&amp;$D67,'Stats NZ - TLA Population'!$D:$D,0)-1,AI$2-1)</f>
        <v>33452.431198475315</v>
      </c>
      <c r="AJ67" s="81">
        <f t="shared" ca="1" si="28"/>
        <v>292.55841381357845</v>
      </c>
      <c r="AK67" s="71">
        <f t="shared" ca="1" si="29"/>
        <v>307.60197601855702</v>
      </c>
      <c r="AL67" s="70">
        <f t="shared" ca="1" si="8"/>
        <v>316.45416172983454</v>
      </c>
      <c r="AM67" s="81">
        <f ca="1">OFFSET('Stats NZ - TLA Population'!$A$1,MATCH(AM$10&amp;"_"&amp;$D67,'Stats NZ - TLA Population'!$D:$D,0)-1,AM$2-1)</f>
        <v>31647.996587030528</v>
      </c>
      <c r="AN67" s="69">
        <f ca="1">OFFSET('Stats NZ - TLA Population'!$A$1,MATCH(AN$10&amp;"_"&amp;$D67,'Stats NZ - TLA Population'!$D:$D,0)-1,AN$2-1)</f>
        <v>32663.994361190616</v>
      </c>
      <c r="AO67" s="72">
        <f ca="1">OFFSET('Stats NZ - TLA Population'!$A$1,MATCH(AO$10&amp;"_"&amp;$D67,'Stats NZ - TLA Population'!$D:$D,0)-1,AO$2-1)</f>
        <v>33757.621510972087</v>
      </c>
      <c r="AP67" s="81">
        <f t="shared" ca="1" si="30"/>
        <v>292.50294899402974</v>
      </c>
      <c r="AQ67" s="71">
        <f t="shared" ca="1" si="31"/>
        <v>310.54657427193996</v>
      </c>
      <c r="AR67" s="70">
        <f t="shared" ca="1" si="9"/>
        <v>320.9440217224863</v>
      </c>
      <c r="AS67" s="81">
        <f ca="1">OFFSET('Stats NZ - TLA Population'!$A$1,MATCH(AS$10&amp;"_"&amp;$D67,'Stats NZ - TLA Population'!$D:$D,0)-1,AS$2-1)</f>
        <v>31641.996587246223</v>
      </c>
      <c r="AT67" s="69">
        <f ca="1">OFFSET('Stats NZ - TLA Population'!$A$1,MATCH(AT$10&amp;"_"&amp;$D67,'Stats NZ - TLA Population'!$D:$D,0)-1,AT$2-1)</f>
        <v>32811.991336657004</v>
      </c>
      <c r="AU67" s="72">
        <f ca="1">OFFSET('Stats NZ - TLA Population'!$A$1,MATCH(AU$10&amp;"_"&amp;$D67,'Stats NZ - TLA Population'!$D:$D,0)-1,AU$2-1)</f>
        <v>34065.59610919952</v>
      </c>
      <c r="AV67" s="81">
        <f t="shared" ca="1" si="32"/>
        <v>292.44749468980405</v>
      </c>
      <c r="AW67" s="71">
        <f t="shared" ca="1" si="33"/>
        <v>313.45419572142396</v>
      </c>
      <c r="AX67" s="70">
        <f t="shared" ca="1" si="10"/>
        <v>325.42992958341773</v>
      </c>
      <c r="AY67" s="81">
        <f ca="1">OFFSET('Stats NZ - TLA Population'!$A$1,MATCH(AY$10&amp;"_"&amp;$D67,'Stats NZ - TLA Population'!$D:$D,0)-1,AY$2-1)</f>
        <v>31635.997724974601</v>
      </c>
      <c r="AZ67" s="69">
        <f ca="1">OFFSET('Stats NZ - TLA Population'!$A$1,MATCH(AZ$10&amp;"_"&amp;$D67,'Stats NZ - TLA Population'!$D:$D,0)-1,AZ$2-1)</f>
        <v>32960.658870185121</v>
      </c>
      <c r="BA67" s="72">
        <f ca="1">OFFSET('Stats NZ - TLA Population'!$A$1,MATCH(BA$10&amp;"_"&amp;$D67,'Stats NZ - TLA Population'!$D:$D,0)-1,BA$2-1)</f>
        <v>34376.380394511165</v>
      </c>
      <c r="BB67" s="81">
        <f t="shared" ca="1" si="34"/>
        <v>292.39205089890766</v>
      </c>
      <c r="BC67" s="71">
        <f t="shared" ca="1" si="35"/>
        <v>316.32492018359414</v>
      </c>
      <c r="BD67" s="70">
        <f t="shared" ca="1" si="11"/>
        <v>329.9116630927208</v>
      </c>
      <c r="BE67" s="81">
        <f ca="1">OFFSET('Stats NZ - TLA Population'!$A$1,MATCH(BE$10&amp;"_"&amp;$D67,'Stats NZ - TLA Population'!$D:$D,0)-1,BE$2-1)</f>
        <v>31630</v>
      </c>
      <c r="BF67" s="69">
        <f ca="1">OFFSET('Stats NZ - TLA Population'!$A$1,MATCH(BF$10&amp;"_"&amp;$D67,'Stats NZ - TLA Population'!$D:$D,0)-1,BF$2-1)</f>
        <v>33109.999999999985</v>
      </c>
      <c r="BG67" s="72">
        <f ca="1">OFFSET('Stats NZ - TLA Population'!$A$1,MATCH(BG$10&amp;"_"&amp;$D67,'Stats NZ - TLA Population'!$D:$D,0)-1,BG$2-1)</f>
        <v>34690.000000000007</v>
      </c>
      <c r="BH67" s="81">
        <f t="shared" ca="1" si="36"/>
        <v>292.33661761934758</v>
      </c>
      <c r="BI67" s="71">
        <f t="shared" ca="1" si="37"/>
        <v>319.15882965729958</v>
      </c>
      <c r="BJ67" s="70">
        <f t="shared" ca="1" si="12"/>
        <v>334.3890003265397</v>
      </c>
      <c r="BK67" s="81">
        <f ca="1">OFFSET('Stats NZ - TLA Population'!$A$1,MATCH(BK$10&amp;"_"&amp;$D67,'Stats NZ - TLA Population'!$D:$D,0)-1,BK$2-1)</f>
        <v>31563.722828405134</v>
      </c>
      <c r="BL67" s="69">
        <f ca="1">OFFSET('Stats NZ - TLA Population'!$A$1,MATCH(BL$10&amp;"_"&amp;$D67,'Stats NZ - TLA Population'!$D:$D,0)-1,BL$2-1)</f>
        <v>33185.653485807903</v>
      </c>
      <c r="BM67" s="72">
        <f ca="1">OFFSET('Stats NZ - TLA Population'!$A$1,MATCH(BM$10&amp;"_"&amp;$D67,'Stats NZ - TLA Population'!$D:$D,0)-1,BM$2-1)</f>
        <v>34942.303167701568</v>
      </c>
      <c r="BN67" s="81">
        <f t="shared" ca="1" si="38"/>
        <v>291.72405852451925</v>
      </c>
      <c r="BO67" s="71">
        <f t="shared" ca="1" si="39"/>
        <v>321.14008037144839</v>
      </c>
      <c r="BP67" s="70">
        <f t="shared" ca="1" si="13"/>
        <v>338.13931229162336</v>
      </c>
      <c r="BQ67" s="81">
        <f ca="1">OFFSET('Stats NZ - TLA Population'!$A$1,MATCH(BQ$10&amp;"_"&amp;$D67,'Stats NZ - TLA Population'!$D:$D,0)-1,BQ$2-1)</f>
        <v>31497.584533303303</v>
      </c>
      <c r="BR67" s="69">
        <f ca="1">OFFSET('Stats NZ - TLA Population'!$A$1,MATCH(BR$10&amp;"_"&amp;$D67,'Stats NZ - TLA Population'!$D:$D,0)-1,BR$2-1)</f>
        <v>33261.479833286445</v>
      </c>
      <c r="BS67" s="72">
        <f ca="1">OFFSET('Stats NZ - TLA Population'!$A$1,MATCH(BS$10&amp;"_"&amp;$D67,'Stats NZ - TLA Population'!$D:$D,0)-1,BS$2-1)</f>
        <v>35196.441356689742</v>
      </c>
      <c r="BT67" s="81">
        <f t="shared" ca="1" si="40"/>
        <v>291.11278297961951</v>
      </c>
      <c r="BU67" s="71">
        <f t="shared" ca="1" si="41"/>
        <v>323.08470015460625</v>
      </c>
      <c r="BV67" s="70">
        <f t="shared" ca="1" si="14"/>
        <v>341.87990910901448</v>
      </c>
      <c r="BW67" s="81">
        <f ca="1">OFFSET('Stats NZ - TLA Population'!$A$1,MATCH(BW$10&amp;"_"&amp;$D67,'Stats NZ - TLA Population'!$D:$D,0)-1,BW$2-1)</f>
        <v>31431.584823694153</v>
      </c>
      <c r="BX67" s="69">
        <f ca="1">OFFSET('Stats NZ - TLA Population'!$A$1,MATCH(BX$10&amp;"_"&amp;$D67,'Stats NZ - TLA Population'!$D:$D,0)-1,BX$2-1)</f>
        <v>33337.479437409587</v>
      </c>
      <c r="BY67" s="72">
        <f ca="1">OFFSET('Stats NZ - TLA Population'!$A$1,MATCH(BY$10&amp;"_"&amp;$D67,'Stats NZ - TLA Population'!$D:$D,0)-1,BY$2-1)</f>
        <v>35452.427913222331</v>
      </c>
      <c r="BZ67" s="81">
        <f t="shared" ca="1" si="42"/>
        <v>290.5027882951112</v>
      </c>
      <c r="CA67" s="71">
        <f t="shared" ca="1" si="43"/>
        <v>324.99288410428147</v>
      </c>
      <c r="CB67" s="70">
        <f t="shared" ca="1" si="15"/>
        <v>345.61061575303466</v>
      </c>
      <c r="CC67" s="81">
        <f ca="1">OFFSET('Stats NZ - TLA Population'!$A$1,MATCH(CC$10&amp;"_"&amp;$D67,'Stats NZ - TLA Population'!$D:$D,0)-1,CC$2-1)</f>
        <v>31365.723409187085</v>
      </c>
      <c r="CD67" s="69">
        <f ca="1">OFFSET('Stats NZ - TLA Population'!$A$1,MATCH(CD$10&amp;"_"&amp;$D67,'Stats NZ - TLA Population'!$D:$D,0)-1,CD$2-1)</f>
        <v>33413.652694053788</v>
      </c>
      <c r="CE67" s="72">
        <f ca="1">OFFSET('Stats NZ - TLA Population'!$A$1,MATCH(CE$10&amp;"_"&amp;$D67,'Stats NZ - TLA Population'!$D:$D,0)-1,CE$2-1)</f>
        <v>35710.276280625549</v>
      </c>
      <c r="CF67" s="81">
        <f t="shared" ca="1" si="44"/>
        <v>289.89407178709274</v>
      </c>
      <c r="CG67" s="71">
        <f t="shared" ca="1" si="45"/>
        <v>326.86482857360744</v>
      </c>
      <c r="CH67" s="70">
        <f t="shared" ca="1" si="16"/>
        <v>349.33125814347221</v>
      </c>
      <c r="CI67" s="81">
        <f ca="1">OFFSET('Stats NZ - TLA Population'!$A$1,MATCH(CI$10&amp;"_"&amp;$D67,'Stats NZ - TLA Population'!$D:$D,0)-1,CI$2-1)</f>
        <v>31299.999999999993</v>
      </c>
      <c r="CJ67" s="69">
        <f ca="1">OFFSET('Stats NZ - TLA Population'!$A$1,MATCH(CJ$10&amp;"_"&amp;$D67,'Stats NZ - TLA Population'!$D:$D,0)-1,CJ$2-1)</f>
        <v>33490.000000000015</v>
      </c>
      <c r="CK67" s="72">
        <f ca="1">OFFSET('Stats NZ - TLA Population'!$A$1,MATCH(CK$10&amp;"_"&amp;$D67,'Stats NZ - TLA Population'!$D:$D,0)-1,CK$2-1)</f>
        <v>35970.000000000007</v>
      </c>
      <c r="CL67" s="81">
        <f t="shared" ca="1" si="46"/>
        <v>289.28663077728663</v>
      </c>
      <c r="CM67" s="71">
        <f t="shared" ca="1" si="47"/>
        <v>328.7007311459638</v>
      </c>
      <c r="CN67" s="70">
        <f t="shared" ca="1" si="17"/>
        <v>353.04166316274467</v>
      </c>
      <c r="CO67" s="81">
        <f ca="1">OFFSET('Stats NZ - TLA Population'!$A$1,MATCH(CO$10&amp;"_"&amp;$D67,'Stats NZ - TLA Population'!$D:$D,0)-1,CO$2-1)</f>
        <v>31146.501825960193</v>
      </c>
      <c r="CP67" s="69">
        <f ca="1">OFFSET('Stats NZ - TLA Population'!$A$1,MATCH(CP$10&amp;"_"&amp;$D67,'Stats NZ - TLA Population'!$D:$D,0)-1,CP$2-1)</f>
        <v>33495.997851259293</v>
      </c>
      <c r="CQ67" s="72">
        <f ca="1">OFFSET('Stats NZ - TLA Population'!$A$1,MATCH(CQ$10&amp;"_"&amp;$D67,'Stats NZ - TLA Population'!$D:$D,0)-1,CQ$2-1)</f>
        <v>36148.225078952892</v>
      </c>
      <c r="CR67" s="81">
        <f t="shared" ca="1" si="48"/>
        <v>287.86794165273591</v>
      </c>
      <c r="CS67" s="71">
        <f t="shared" ca="1" si="49"/>
        <v>329.73024328790513</v>
      </c>
      <c r="CT67" s="70">
        <f t="shared" ca="1" si="18"/>
        <v>355.83842292553129</v>
      </c>
      <c r="CU67" s="81">
        <f ca="1">OFFSET('Stats NZ - TLA Population'!$A$1,MATCH(CU$10&amp;"_"&amp;$D67,'Stats NZ - TLA Population'!$D:$D,0)-1,CU$2-1)</f>
        <v>30993.756421550854</v>
      </c>
      <c r="CV67" s="69">
        <f ca="1">OFFSET('Stats NZ - TLA Population'!$A$1,MATCH(CV$10&amp;"_"&amp;$D67,'Stats NZ - TLA Population'!$D:$D,0)-1,CV$2-1)</f>
        <v>33501.996776696542</v>
      </c>
      <c r="CW67" s="72">
        <f ca="1">OFFSET('Stats NZ - TLA Population'!$A$1,MATCH(CW$10&amp;"_"&amp;$D67,'Stats NZ - TLA Population'!$D:$D,0)-1,CW$2-1)</f>
        <v>36327.333232100056</v>
      </c>
      <c r="CX67" s="81">
        <f t="shared" ca="1" si="50"/>
        <v>286.45620991445179</v>
      </c>
      <c r="CY67" s="71">
        <f t="shared" ca="1" si="51"/>
        <v>330.7268286486111</v>
      </c>
      <c r="CZ67" s="70">
        <f t="shared" ca="1" si="19"/>
        <v>358.6181382917091</v>
      </c>
    </row>
    <row r="68" spans="2:104" x14ac:dyDescent="0.25">
      <c r="B68" s="93"/>
      <c r="C68" s="66" t="s">
        <v>121</v>
      </c>
      <c r="D68" s="66" t="s">
        <v>120</v>
      </c>
      <c r="E68" s="67" t="s">
        <v>15</v>
      </c>
      <c r="F68" s="68">
        <f ca="1">SUMIF('NVED - 2019 - VKT 74 TLA-Region'!$B:$B,'Model - Absolute - 66 areas'!$D68,'NVED - 2019 - VKT 74 TLA-Region'!$J:$J)</f>
        <v>117.48436570339892</v>
      </c>
      <c r="G68" s="81">
        <f ca="1">OFFSET('Stats NZ - TLA Population'!$A$1,MATCH(G$10&amp;"_"&amp;$D68,'Stats NZ - TLA Population'!$D:$D,0)-1,G$2-1)</f>
        <v>9567.3052082897902</v>
      </c>
      <c r="H68" s="69">
        <f ca="1">OFFSET('Stats NZ - TLA Population'!$A$1,MATCH(H$10&amp;"_"&amp;$D68,'Stats NZ - TLA Population'!$D:$D,0)-1,H$2-1)</f>
        <v>9615.6273906233946</v>
      </c>
      <c r="I68" s="72">
        <f ca="1">OFFSET('Stats NZ - TLA Population'!$A$1,MATCH(I$10&amp;"_"&amp;$D68,'Stats NZ - TLA Population'!$D:$D,0)-1,I$2-1)</f>
        <v>9666.747015736124</v>
      </c>
      <c r="J68" s="70">
        <f t="shared" ca="1" si="20"/>
        <v>12218.065543800387</v>
      </c>
      <c r="K68" s="81">
        <f ca="1">OFFSET('Stats NZ - TLA Population'!$A$1,MATCH(K$10&amp;"_"&amp;$D68,'Stats NZ - TLA Population'!$D:$D,0)-1,K$2-1)</f>
        <v>9624.9557254015708</v>
      </c>
      <c r="L68" s="69">
        <f ca="1">OFFSET('Stats NZ - TLA Population'!$A$1,MATCH(L$10&amp;"_"&amp;$D68,'Stats NZ - TLA Population'!$D:$D,0)-1,L$2-1)</f>
        <v>9722.4279826821094</v>
      </c>
      <c r="M68" s="72">
        <f ca="1">OFFSET('Stats NZ - TLA Population'!$A$1,MATCH(M$10&amp;"_"&amp;$D68,'Stats NZ - TLA Population'!$D:$D,0)-1,M$2-1)</f>
        <v>9826.0775884588056</v>
      </c>
      <c r="N68" s="71">
        <f t="shared" ca="1" si="21"/>
        <v>113.51579740453546</v>
      </c>
      <c r="O68" s="81">
        <f ca="1">OFFSET('Stats NZ - TLA Population'!$A$1,MATCH(O$10&amp;"_"&amp;$D68,'Stats NZ - TLA Population'!$D:$D,0)-1,O$2-1)</f>
        <v>9682.9536320918069</v>
      </c>
      <c r="P68" s="69">
        <f ca="1">OFFSET('Stats NZ - TLA Population'!$A$1,MATCH(P$10&amp;"_"&amp;$D68,'Stats NZ - TLA Population'!$D:$D,0)-1,P$2-1)</f>
        <v>9830.4148069023595</v>
      </c>
      <c r="Q68" s="72">
        <f ca="1">OFFSET('Stats NZ - TLA Population'!$A$1,MATCH(Q$10&amp;"_"&amp;$D68,'Stats NZ - TLA Population'!$D:$D,0)-1,Q$2-1)</f>
        <v>9988.0343012224785</v>
      </c>
      <c r="R68" s="172">
        <f t="shared" ca="1" si="22"/>
        <v>118.30696213447771</v>
      </c>
      <c r="S68" s="71">
        <f t="shared" ca="1" si="23"/>
        <v>116.00918261172367</v>
      </c>
      <c r="T68" s="70">
        <f t="shared" ca="1" si="5"/>
        <v>117.86925759929301</v>
      </c>
      <c r="U68" s="81">
        <f ca="1">OFFSET('Stats NZ - TLA Population'!$A$1,MATCH(U$10&amp;"_"&amp;$D68,'Stats NZ - TLA Population'!$D:$D,0)-1,U$2-1)</f>
        <v>9741.3010216551502</v>
      </c>
      <c r="V68" s="69">
        <f ca="1">OFFSET('Stats NZ - TLA Population'!$A$1,MATCH(V$10&amp;"_"&amp;$D68,'Stats NZ - TLA Population'!$D:$D,0)-1,V$2-1)</f>
        <v>9939.6010387423885</v>
      </c>
      <c r="W68" s="72">
        <f ca="1">OFFSET('Stats NZ - TLA Population'!$A$1,MATCH(W$10&amp;"_"&amp;$D68,'Stats NZ - TLA Population'!$D:$D,0)-1,W$2-1)</f>
        <v>10152.660438949781</v>
      </c>
      <c r="X68" s="81">
        <f t="shared" ca="1" si="24"/>
        <v>119.01985436447229</v>
      </c>
      <c r="Y68" s="71">
        <f t="shared" ca="1" si="25"/>
        <v>120.01041991935855</v>
      </c>
      <c r="Z68" s="70">
        <f t="shared" ca="1" si="6"/>
        <v>122.58289219334543</v>
      </c>
      <c r="AA68" s="81">
        <f ca="1">OFFSET('Stats NZ - TLA Population'!$A$1,MATCH(AA$10&amp;"_"&amp;$D68,'Stats NZ - TLA Population'!$D:$D,0)-1,AA$2-1)</f>
        <v>9799.9999999999964</v>
      </c>
      <c r="AB68" s="69">
        <f ca="1">OFFSET('Stats NZ - TLA Population'!$A$1,MATCH(AB$10&amp;"_"&amp;$D68,'Stats NZ - TLA Population'!$D:$D,0)-1,AB$2-1)</f>
        <v>10050.000000000005</v>
      </c>
      <c r="AC68" s="72">
        <f ca="1">OFFSET('Stats NZ - TLA Population'!$A$1,MATCH(AC$10&amp;"_"&amp;$D68,'Stats NZ - TLA Population'!$D:$D,0)-1,AC$2-1)</f>
        <v>10320</v>
      </c>
      <c r="AD68" s="81">
        <f t="shared" ca="1" si="26"/>
        <v>119.73704232924375</v>
      </c>
      <c r="AE68" s="71">
        <f t="shared" ca="1" si="27"/>
        <v>125.02609354912677</v>
      </c>
      <c r="AF68" s="70">
        <f t="shared" ca="1" si="7"/>
        <v>128.38500352507339</v>
      </c>
      <c r="AG68" s="81">
        <f ca="1">OFFSET('Stats NZ - TLA Population'!$A$1,MATCH(AG$10&amp;"_"&amp;$D68,'Stats NZ - TLA Population'!$D:$D,0)-1,AG$2-1)</f>
        <v>9809.9796540884436</v>
      </c>
      <c r="AH68" s="69">
        <f ca="1">OFFSET('Stats NZ - TLA Population'!$A$1,MATCH(AH$10&amp;"_"&amp;$D68,'Stats NZ - TLA Population'!$D:$D,0)-1,AH$2-1)</f>
        <v>10109.296151277951</v>
      </c>
      <c r="AI68" s="72">
        <f ca="1">OFFSET('Stats NZ - TLA Population'!$A$1,MATCH(AI$10&amp;"_"&amp;$D68,'Stats NZ - TLA Population'!$D:$D,0)-1,AI$2-1)</f>
        <v>10427.727334286623</v>
      </c>
      <c r="AJ68" s="81">
        <f t="shared" ca="1" si="28"/>
        <v>119.85897439700085</v>
      </c>
      <c r="AK68" s="71">
        <f t="shared" ca="1" si="29"/>
        <v>126.42194550827202</v>
      </c>
      <c r="AL68" s="70">
        <f t="shared" ca="1" si="8"/>
        <v>130.40409115560948</v>
      </c>
      <c r="AM68" s="81">
        <f ca="1">OFFSET('Stats NZ - TLA Population'!$A$1,MATCH(AM$10&amp;"_"&amp;$D68,'Stats NZ - TLA Population'!$D:$D,0)-1,AM$2-1)</f>
        <v>9819.9694707784911</v>
      </c>
      <c r="AN68" s="69">
        <f ca="1">OFFSET('Stats NZ - TLA Population'!$A$1,MATCH(AN$10&amp;"_"&amp;$D68,'Stats NZ - TLA Population'!$D:$D,0)-1,AN$2-1)</f>
        <v>10168.942156641111</v>
      </c>
      <c r="AO68" s="72">
        <f ca="1">OFFSET('Stats NZ - TLA Population'!$A$1,MATCH(AO$10&amp;"_"&amp;$D68,'Stats NZ - TLA Population'!$D:$D,0)-1,AO$2-1)</f>
        <v>10536.579201378721</v>
      </c>
      <c r="AP68" s="81">
        <f t="shared" ca="1" si="30"/>
        <v>119.98103063209041</v>
      </c>
      <c r="AQ68" s="71">
        <f t="shared" ca="1" si="31"/>
        <v>127.80612058128655</v>
      </c>
      <c r="AR68" s="70">
        <f t="shared" ca="1" si="9"/>
        <v>132.42668619628489</v>
      </c>
      <c r="AS68" s="81">
        <f ca="1">OFFSET('Stats NZ - TLA Population'!$A$1,MATCH(AS$10&amp;"_"&amp;$D68,'Stats NZ - TLA Population'!$D:$D,0)-1,AS$2-1)</f>
        <v>9829.9694604190445</v>
      </c>
      <c r="AT68" s="69">
        <f ca="1">OFFSET('Stats NZ - TLA Population'!$A$1,MATCH(AT$10&amp;"_"&amp;$D68,'Stats NZ - TLA Population'!$D:$D,0)-1,AT$2-1)</f>
        <v>10228.940080268667</v>
      </c>
      <c r="AU68" s="72">
        <f ca="1">OFFSET('Stats NZ - TLA Population'!$A$1,MATCH(AU$10&amp;"_"&amp;$D68,'Stats NZ - TLA Population'!$D:$D,0)-1,AU$2-1)</f>
        <v>10646.567339931475</v>
      </c>
      <c r="AV68" s="81">
        <f t="shared" ca="1" si="32"/>
        <v>120.10321116095601</v>
      </c>
      <c r="AW68" s="71">
        <f t="shared" ca="1" si="33"/>
        <v>129.17859554306543</v>
      </c>
      <c r="AX68" s="70">
        <f t="shared" ca="1" si="10"/>
        <v>134.45270042982744</v>
      </c>
      <c r="AY68" s="81">
        <f ca="1">OFFSET('Stats NZ - TLA Population'!$A$1,MATCH(AY$10&amp;"_"&amp;$D68,'Stats NZ - TLA Population'!$D:$D,0)-1,AY$2-1)</f>
        <v>9839.9796333695504</v>
      </c>
      <c r="AZ68" s="69">
        <f ca="1">OFFSET('Stats NZ - TLA Population'!$A$1,MATCH(AZ$10&amp;"_"&amp;$D68,'Stats NZ - TLA Population'!$D:$D,0)-1,AZ$2-1)</f>
        <v>10289.291998518685</v>
      </c>
      <c r="BA68" s="72">
        <f ca="1">OFFSET('Stats NZ - TLA Population'!$A$1,MATCH(BA$10&amp;"_"&amp;$D68,'Stats NZ - TLA Population'!$D:$D,0)-1,BA$2-1)</f>
        <v>10757.703611136307</v>
      </c>
      <c r="BB68" s="81">
        <f t="shared" ca="1" si="34"/>
        <v>120.22551611017006</v>
      </c>
      <c r="BC68" s="71">
        <f t="shared" ca="1" si="35"/>
        <v>130.53934809362499</v>
      </c>
      <c r="BD68" s="70">
        <f t="shared" ca="1" si="11"/>
        <v>136.48204527428533</v>
      </c>
      <c r="BE68" s="81">
        <f ca="1">OFFSET('Stats NZ - TLA Population'!$A$1,MATCH(BE$10&amp;"_"&amp;$D68,'Stats NZ - TLA Population'!$D:$D,0)-1,BE$2-1)</f>
        <v>9849.9999999999945</v>
      </c>
      <c r="BF68" s="69">
        <f ca="1">OFFSET('Stats NZ - TLA Population'!$A$1,MATCH(BF$10&amp;"_"&amp;$D68,'Stats NZ - TLA Population'!$D:$D,0)-1,BF$2-1)</f>
        <v>10349.999999999996</v>
      </c>
      <c r="BG68" s="72">
        <f ca="1">OFFSET('Stats NZ - TLA Population'!$A$1,MATCH(BG$10&amp;"_"&amp;$D68,'Stats NZ - TLA Population'!$D:$D,0)-1,BG$2-1)</f>
        <v>10869.999999999998</v>
      </c>
      <c r="BH68" s="81">
        <f t="shared" ca="1" si="36"/>
        <v>120.34794560643375</v>
      </c>
      <c r="BI68" s="71">
        <f t="shared" ca="1" si="37"/>
        <v>131.88835685720142</v>
      </c>
      <c r="BJ68" s="70">
        <f t="shared" ca="1" si="12"/>
        <v>138.51463179108981</v>
      </c>
      <c r="BK68" s="81">
        <f ca="1">OFFSET('Stats NZ - TLA Population'!$A$1,MATCH(BK$10&amp;"_"&amp;$D68,'Stats NZ - TLA Population'!$D:$D,0)-1,BK$2-1)</f>
        <v>9837.9706541017349</v>
      </c>
      <c r="BL68" s="69">
        <f ca="1">OFFSET('Stats NZ - TLA Population'!$A$1,MATCH(BL$10&amp;"_"&amp;$D68,'Stats NZ - TLA Population'!$D:$D,0)-1,BL$2-1)</f>
        <v>10391.66322210756</v>
      </c>
      <c r="BM68" s="72">
        <f ca="1">OFFSET('Stats NZ - TLA Population'!$A$1,MATCH(BM$10&amp;"_"&amp;$D68,'Stats NZ - TLA Population'!$D:$D,0)-1,BM$2-1)</f>
        <v>10968.20927361879</v>
      </c>
      <c r="BN68" s="81">
        <f t="shared" ca="1" si="38"/>
        <v>120.20097026979977</v>
      </c>
      <c r="BO68" s="71">
        <f t="shared" ca="1" si="39"/>
        <v>132.93753628319118</v>
      </c>
      <c r="BP68" s="70">
        <f t="shared" ca="1" si="13"/>
        <v>140.31312284749094</v>
      </c>
      <c r="BQ68" s="81">
        <f ca="1">OFFSET('Stats NZ - TLA Population'!$A$1,MATCH(BQ$10&amp;"_"&amp;$D68,'Stats NZ - TLA Population'!$D:$D,0)-1,BQ$2-1)</f>
        <v>9825.9559990829366</v>
      </c>
      <c r="BR68" s="69">
        <f ca="1">OFFSET('Stats NZ - TLA Population'!$A$1,MATCH(BR$10&amp;"_"&amp;$D68,'Stats NZ - TLA Population'!$D:$D,0)-1,BR$2-1)</f>
        <v>10433.494156686267</v>
      </c>
      <c r="BS68" s="72">
        <f ca="1">OFFSET('Stats NZ - TLA Population'!$A$1,MATCH(BS$10&amp;"_"&amp;$D68,'Stats NZ - TLA Population'!$D:$D,0)-1,BS$2-1)</f>
        <v>11067.30585739625</v>
      </c>
      <c r="BT68" s="81">
        <f t="shared" ca="1" si="40"/>
        <v>120.05417442729393</v>
      </c>
      <c r="BU68" s="71">
        <f t="shared" ca="1" si="41"/>
        <v>133.97477200345244</v>
      </c>
      <c r="BV68" s="70">
        <f t="shared" ca="1" si="14"/>
        <v>142.11344317348639</v>
      </c>
      <c r="BW68" s="81">
        <f ca="1">OFFSET('Stats NZ - TLA Population'!$A$1,MATCH(BW$10&amp;"_"&amp;$D68,'Stats NZ - TLA Population'!$D:$D,0)-1,BW$2-1)</f>
        <v>9813.9560170023178</v>
      </c>
      <c r="BX68" s="69">
        <f ca="1">OFFSET('Stats NZ - TLA Population'!$A$1,MATCH(BX$10&amp;"_"&amp;$D68,'Stats NZ - TLA Population'!$D:$D,0)-1,BX$2-1)</f>
        <v>10475.493478851286</v>
      </c>
      <c r="BY68" s="72">
        <f ca="1">OFFSET('Stats NZ - TLA Population'!$A$1,MATCH(BY$10&amp;"_"&amp;$D68,'Stats NZ - TLA Population'!$D:$D,0)-1,BY$2-1)</f>
        <v>11167.297768083634</v>
      </c>
      <c r="BZ68" s="81">
        <f t="shared" ca="1" si="42"/>
        <v>119.9075578597085</v>
      </c>
      <c r="CA68" s="71">
        <f t="shared" ca="1" si="43"/>
        <v>135.00007403667931</v>
      </c>
      <c r="CB68" s="70">
        <f t="shared" ca="1" si="15"/>
        <v>143.91551372014715</v>
      </c>
      <c r="CC68" s="81">
        <f ca="1">OFFSET('Stats NZ - TLA Population'!$A$1,MATCH(CC$10&amp;"_"&amp;$D68,'Stats NZ - TLA Population'!$D:$D,0)-1,CC$2-1)</f>
        <v>9801.9706899405028</v>
      </c>
      <c r="CD68" s="69">
        <f ca="1">OFFSET('Stats NZ - TLA Population'!$A$1,MATCH(CD$10&amp;"_"&amp;$D68,'Stats NZ - TLA Population'!$D:$D,0)-1,CD$2-1)</f>
        <v>10517.661866435408</v>
      </c>
      <c r="CE68" s="72">
        <f ca="1">OFFSET('Stats NZ - TLA Population'!$A$1,MATCH(CE$10&amp;"_"&amp;$D68,'Stats NZ - TLA Population'!$D:$D,0)-1,CE$2-1)</f>
        <v>11268.19309486268</v>
      </c>
      <c r="CF68" s="81">
        <f t="shared" ca="1" si="44"/>
        <v>119.76112034810336</v>
      </c>
      <c r="CG68" s="71">
        <f t="shared" ca="1" si="45"/>
        <v>136.01345323052558</v>
      </c>
      <c r="CH68" s="70">
        <f t="shared" ca="1" si="16"/>
        <v>145.71925528350022</v>
      </c>
      <c r="CI68" s="81">
        <f ca="1">OFFSET('Stats NZ - TLA Population'!$A$1,MATCH(CI$10&amp;"_"&amp;$D68,'Stats NZ - TLA Population'!$D:$D,0)-1,CI$2-1)</f>
        <v>9790</v>
      </c>
      <c r="CJ68" s="69">
        <f ca="1">OFFSET('Stats NZ - TLA Population'!$A$1,MATCH(CJ$10&amp;"_"&amp;$D68,'Stats NZ - TLA Population'!$D:$D,0)-1,CJ$2-1)</f>
        <v>10560</v>
      </c>
      <c r="CK68" s="72">
        <f ca="1">OFFSET('Stats NZ - TLA Population'!$A$1,MATCH(CK$10&amp;"_"&amp;$D68,'Stats NZ - TLA Population'!$D:$D,0)-1,CK$2-1)</f>
        <v>11370.000000000004</v>
      </c>
      <c r="CL68" s="81">
        <f t="shared" ca="1" si="46"/>
        <v>119.61486167380579</v>
      </c>
      <c r="CM68" s="71">
        <f t="shared" ca="1" si="47"/>
        <v>137.01492125725062</v>
      </c>
      <c r="CN68" s="70">
        <f t="shared" ca="1" si="17"/>
        <v>147.52458851277842</v>
      </c>
      <c r="CO68" s="81">
        <f ca="1">OFFSET('Stats NZ - TLA Population'!$A$1,MATCH(CO$10&amp;"_"&amp;$D68,'Stats NZ - TLA Population'!$D:$D,0)-1,CO$2-1)</f>
        <v>9765.8814560064711</v>
      </c>
      <c r="CP68" s="69">
        <f ca="1">OFFSET('Stats NZ - TLA Population'!$A$1,MATCH(CP$10&amp;"_"&amp;$D68,'Stats NZ - TLA Population'!$D:$D,0)-1,CP$2-1)</f>
        <v>10591.807805204819</v>
      </c>
      <c r="CQ68" s="72">
        <f ca="1">OFFSET('Stats NZ - TLA Population'!$A$1,MATCH(CQ$10&amp;"_"&amp;$D68,'Stats NZ - TLA Population'!$D:$D,0)-1,CQ$2-1)</f>
        <v>11460.546317196999</v>
      </c>
      <c r="CR68" s="81">
        <f t="shared" ca="1" si="48"/>
        <v>119.32017972247182</v>
      </c>
      <c r="CS68" s="71">
        <f t="shared" ca="1" si="49"/>
        <v>137.83337146684309</v>
      </c>
      <c r="CT68" s="70">
        <f t="shared" ca="1" si="18"/>
        <v>149.13844423941831</v>
      </c>
      <c r="CU68" s="81">
        <f ca="1">OFFSET('Stats NZ - TLA Population'!$A$1,MATCH(CU$10&amp;"_"&amp;$D68,'Stats NZ - TLA Population'!$D:$D,0)-1,CU$2-1)</f>
        <v>9741.8223302115512</v>
      </c>
      <c r="CV68" s="69">
        <f ca="1">OFFSET('Stats NZ - TLA Population'!$A$1,MATCH(CV$10&amp;"_"&amp;$D68,'Stats NZ - TLA Population'!$D:$D,0)-1,CV$2-1)</f>
        <v>10623.711418787663</v>
      </c>
      <c r="CW68" s="72">
        <f ca="1">OFFSET('Stats NZ - TLA Population'!$A$1,MATCH(CW$10&amp;"_"&amp;$D68,'Stats NZ - TLA Population'!$D:$D,0)-1,CW$2-1)</f>
        <v>11551.813710520464</v>
      </c>
      <c r="CX68" s="81">
        <f t="shared" ca="1" si="50"/>
        <v>119.02622374658296</v>
      </c>
      <c r="CY68" s="71">
        <f t="shared" ca="1" si="51"/>
        <v>138.64155592665696</v>
      </c>
      <c r="CZ68" s="70">
        <f t="shared" ca="1" si="19"/>
        <v>150.7534762069252</v>
      </c>
    </row>
    <row r="69" spans="2:104" x14ac:dyDescent="0.25">
      <c r="B69" s="93"/>
      <c r="C69" s="66" t="s">
        <v>121</v>
      </c>
      <c r="D69" s="66" t="s">
        <v>124</v>
      </c>
      <c r="E69" s="67" t="s">
        <v>15</v>
      </c>
      <c r="F69" s="68">
        <f ca="1">SUMIF('NVED - 2019 - VKT 74 TLA-Region'!$B:$B,'Model - Absolute - 66 areas'!$D69,'NVED - 2019 - VKT 74 TLA-Region'!$J:$J)</f>
        <v>183.47386776158527</v>
      </c>
      <c r="G69" s="81">
        <f ca="1">OFFSET('Stats NZ - TLA Population'!$A$1,MATCH(G$10&amp;"_"&amp;$D69,'Stats NZ - TLA Population'!$D:$D,0)-1,G$2-1)</f>
        <v>26571.486572972488</v>
      </c>
      <c r="H69" s="69">
        <f ca="1">OFFSET('Stats NZ - TLA Population'!$A$1,MATCH(H$10&amp;"_"&amp;$D69,'Stats NZ - TLA Population'!$D:$D,0)-1,H$2-1)</f>
        <v>26698.693239160802</v>
      </c>
      <c r="I69" s="72">
        <f ca="1">OFFSET('Stats NZ - TLA Population'!$A$1,MATCH(I$10&amp;"_"&amp;$D69,'Stats NZ - TLA Population'!$D:$D,0)-1,I$2-1)</f>
        <v>26823.520795405235</v>
      </c>
      <c r="J69" s="70">
        <f t="shared" ca="1" si="20"/>
        <v>6872.0167731831752</v>
      </c>
      <c r="K69" s="81">
        <f ca="1">OFFSET('Stats NZ - TLA Population'!$A$1,MATCH(K$10&amp;"_"&amp;$D69,'Stats NZ - TLA Population'!$D:$D,0)-1,K$2-1)</f>
        <v>26754.221246595574</v>
      </c>
      <c r="L69" s="69">
        <f ca="1">OFFSET('Stats NZ - TLA Population'!$A$1,MATCH(L$10&amp;"_"&amp;$D69,'Stats NZ - TLA Population'!$D:$D,0)-1,L$2-1)</f>
        <v>27010.997373202375</v>
      </c>
      <c r="M69" s="72">
        <f ca="1">OFFSET('Stats NZ - TLA Population'!$A$1,MATCH(M$10&amp;"_"&amp;$D69,'Stats NZ - TLA Population'!$D:$D,0)-1,M$2-1)</f>
        <v>27264.163238406109</v>
      </c>
      <c r="N69" s="71">
        <f t="shared" ca="1" si="21"/>
        <v>177.37971400441805</v>
      </c>
      <c r="O69" s="81">
        <f ca="1">OFFSET('Stats NZ - TLA Population'!$A$1,MATCH(O$10&amp;"_"&amp;$D69,'Stats NZ - TLA Population'!$D:$D,0)-1,O$2-1)</f>
        <v>26938.212604177701</v>
      </c>
      <c r="P69" s="69">
        <f ca="1">OFFSET('Stats NZ - TLA Population'!$A$1,MATCH(P$10&amp;"_"&amp;$D69,'Stats NZ - TLA Population'!$D:$D,0)-1,P$2-1)</f>
        <v>27326.954640049578</v>
      </c>
      <c r="Q69" s="72">
        <f ca="1">OFFSET('Stats NZ - TLA Population'!$A$1,MATCH(Q$10&amp;"_"&amp;$D69,'Stats NZ - TLA Population'!$D:$D,0)-1,Q$2-1)</f>
        <v>27712.044319617624</v>
      </c>
      <c r="R69" s="172">
        <f t="shared" ca="1" si="22"/>
        <v>185.11984885548358</v>
      </c>
      <c r="S69" s="71">
        <f t="shared" ca="1" si="23"/>
        <v>181.38172136732157</v>
      </c>
      <c r="T69" s="70">
        <f t="shared" ca="1" si="5"/>
        <v>183.93774086824592</v>
      </c>
      <c r="U69" s="81">
        <f ca="1">OFFSET('Stats NZ - TLA Population'!$A$1,MATCH(U$10&amp;"_"&amp;$D69,'Stats NZ - TLA Population'!$D:$D,0)-1,U$2-1)</f>
        <v>27123.469288055552</v>
      </c>
      <c r="V69" s="69">
        <f ca="1">OFFSET('Stats NZ - TLA Population'!$A$1,MATCH(V$10&amp;"_"&amp;$D69,'Stats NZ - TLA Population'!$D:$D,0)-1,V$2-1)</f>
        <v>27646.607771699342</v>
      </c>
      <c r="W69" s="72">
        <f ca="1">OFFSET('Stats NZ - TLA Population'!$A$1,MATCH(W$10&amp;"_"&amp;$D69,'Stats NZ - TLA Population'!$D:$D,0)-1,W$2-1)</f>
        <v>28167.282951514022</v>
      </c>
      <c r="X69" s="81">
        <f t="shared" ca="1" si="24"/>
        <v>186.39293589443648</v>
      </c>
      <c r="Y69" s="71">
        <f t="shared" ca="1" si="25"/>
        <v>187.74726276141433</v>
      </c>
      <c r="Z69" s="70">
        <f t="shared" ca="1" si="6"/>
        <v>191.28315188767743</v>
      </c>
      <c r="AA69" s="81">
        <f ca="1">OFFSET('Stats NZ - TLA Population'!$A$1,MATCH(AA$10&amp;"_"&amp;$D69,'Stats NZ - TLA Population'!$D:$D,0)-1,AA$2-1)</f>
        <v>27309.999999999989</v>
      </c>
      <c r="AB69" s="69">
        <f ca="1">OFFSET('Stats NZ - TLA Population'!$A$1,MATCH(AB$10&amp;"_"&amp;$D69,'Stats NZ - TLA Population'!$D:$D,0)-1,AB$2-1)</f>
        <v>27969.999999999985</v>
      </c>
      <c r="AC69" s="72">
        <f ca="1">OFFSET('Stats NZ - TLA Population'!$A$1,MATCH(AC$10&amp;"_"&amp;$D69,'Stats NZ - TLA Population'!$D:$D,0)-1,AC$2-1)</f>
        <v>28629.999999999989</v>
      </c>
      <c r="AD69" s="81">
        <f t="shared" ca="1" si="26"/>
        <v>187.67477807563245</v>
      </c>
      <c r="AE69" s="71">
        <f t="shared" ca="1" si="27"/>
        <v>195.70811172879471</v>
      </c>
      <c r="AF69" s="70">
        <f t="shared" ca="1" si="7"/>
        <v>200.32617943494435</v>
      </c>
      <c r="AG69" s="81">
        <f ca="1">OFFSET('Stats NZ - TLA Population'!$A$1,MATCH(AG$10&amp;"_"&amp;$D69,'Stats NZ - TLA Population'!$D:$D,0)-1,AG$2-1)</f>
        <v>27325.981285172064</v>
      </c>
      <c r="AH69" s="69">
        <f ca="1">OFFSET('Stats NZ - TLA Population'!$A$1,MATCH(AH$10&amp;"_"&amp;$D69,'Stats NZ - TLA Population'!$D:$D,0)-1,AH$2-1)</f>
        <v>28106.658069573845</v>
      </c>
      <c r="AI69" s="72">
        <f ca="1">OFFSET('Stats NZ - TLA Population'!$A$1,MATCH(AI$10&amp;"_"&amp;$D69,'Stats NZ - TLA Population'!$D:$D,0)-1,AI$2-1)</f>
        <v>28910.451465691003</v>
      </c>
      <c r="AJ69" s="81">
        <f t="shared" ca="1" si="28"/>
        <v>187.78460173539199</v>
      </c>
      <c r="AK69" s="71">
        <f t="shared" ca="1" si="29"/>
        <v>197.69355932303077</v>
      </c>
      <c r="AL69" s="70">
        <f t="shared" ca="1" si="8"/>
        <v>203.34719402571946</v>
      </c>
      <c r="AM69" s="81">
        <f ca="1">OFFSET('Stats NZ - TLA Population'!$A$1,MATCH(AM$10&amp;"_"&amp;$D69,'Stats NZ - TLA Population'!$D:$D,0)-1,AM$2-1)</f>
        <v>27341.971922283919</v>
      </c>
      <c r="AN69" s="69">
        <f ca="1">OFFSET('Stats NZ - TLA Population'!$A$1,MATCH(AN$10&amp;"_"&amp;$D69,'Stats NZ - TLA Population'!$D:$D,0)-1,AN$2-1)</f>
        <v>28243.983834105849</v>
      </c>
      <c r="AO69" s="72">
        <f ca="1">OFFSET('Stats NZ - TLA Population'!$A$1,MATCH(AO$10&amp;"_"&amp;$D69,'Stats NZ - TLA Population'!$D:$D,0)-1,AO$2-1)</f>
        <v>29193.650155433988</v>
      </c>
      <c r="AP69" s="81">
        <f t="shared" ca="1" si="30"/>
        <v>187.89448966183852</v>
      </c>
      <c r="AQ69" s="71">
        <f t="shared" ca="1" si="31"/>
        <v>199.65656272301584</v>
      </c>
      <c r="AR69" s="70">
        <f t="shared" ca="1" si="9"/>
        <v>206.36974860231197</v>
      </c>
      <c r="AS69" s="81">
        <f ca="1">OFFSET('Stats NZ - TLA Population'!$A$1,MATCH(AS$10&amp;"_"&amp;$D69,'Stats NZ - TLA Population'!$D:$D,0)-1,AS$2-1)</f>
        <v>27357.971916808139</v>
      </c>
      <c r="AT69" s="69">
        <f ca="1">OFFSET('Stats NZ - TLA Population'!$A$1,MATCH(AT$10&amp;"_"&amp;$D69,'Stats NZ - TLA Population'!$D:$D,0)-1,AT$2-1)</f>
        <v>28381.980555873593</v>
      </c>
      <c r="AU69" s="72">
        <f ca="1">OFFSET('Stats NZ - TLA Population'!$A$1,MATCH(AU$10&amp;"_"&amp;$D69,'Stats NZ - TLA Population'!$D:$D,0)-1,AU$2-1)</f>
        <v>29479.622980266748</v>
      </c>
      <c r="AV69" s="81">
        <f t="shared" ca="1" si="32"/>
        <v>188.00444189257979</v>
      </c>
      <c r="AW69" s="71">
        <f t="shared" ca="1" si="33"/>
        <v>201.59714731785661</v>
      </c>
      <c r="AX69" s="70">
        <f t="shared" ca="1" si="10"/>
        <v>209.39369911582205</v>
      </c>
      <c r="AY69" s="81">
        <f ca="1">OFFSET('Stats NZ - TLA Population'!$A$1,MATCH(AY$10&amp;"_"&amp;$D69,'Stats NZ - TLA Population'!$D:$D,0)-1,AY$2-1)</f>
        <v>27373.981274220507</v>
      </c>
      <c r="AZ69" s="69">
        <f ca="1">OFFSET('Stats NZ - TLA Population'!$A$1,MATCH(AZ$10&amp;"_"&amp;$D69,'Stats NZ - TLA Population'!$D:$D,0)-1,AZ$2-1)</f>
        <v>28520.651513093766</v>
      </c>
      <c r="BA69" s="72">
        <f ca="1">OFFSET('Stats NZ - TLA Population'!$A$1,MATCH(BA$10&amp;"_"&amp;$D69,'Stats NZ - TLA Population'!$D:$D,0)-1,BA$2-1)</f>
        <v>29768.397114840067</v>
      </c>
      <c r="BB69" s="81">
        <f t="shared" ca="1" si="34"/>
        <v>188.11445846524549</v>
      </c>
      <c r="BC69" s="71">
        <f t="shared" ca="1" si="35"/>
        <v>203.51533996512077</v>
      </c>
      <c r="BD69" s="70">
        <f t="shared" ca="1" si="11"/>
        <v>212.41890130953124</v>
      </c>
      <c r="BE69" s="81">
        <f ca="1">OFFSET('Stats NZ - TLA Population'!$A$1,MATCH(BE$10&amp;"_"&amp;$D69,'Stats NZ - TLA Population'!$D:$D,0)-1,BE$2-1)</f>
        <v>27390.000000000007</v>
      </c>
      <c r="BF69" s="69">
        <f ca="1">OFFSET('Stats NZ - TLA Population'!$A$1,MATCH(BF$10&amp;"_"&amp;$D69,'Stats NZ - TLA Population'!$D:$D,0)-1,BF$2-1)</f>
        <v>28660.000000000018</v>
      </c>
      <c r="BG69" s="72">
        <f ca="1">OFFSET('Stats NZ - TLA Population'!$A$1,MATCH(BG$10&amp;"_"&amp;$D69,'Stats NZ - TLA Population'!$D:$D,0)-1,BG$2-1)</f>
        <v>30059.999999999996</v>
      </c>
      <c r="BH69" s="81">
        <f t="shared" ca="1" si="36"/>
        <v>188.22453941748722</v>
      </c>
      <c r="BI69" s="71">
        <f t="shared" ca="1" si="37"/>
        <v>205.41116898199121</v>
      </c>
      <c r="BJ69" s="70">
        <f t="shared" ca="1" si="12"/>
        <v>215.44521073268149</v>
      </c>
      <c r="BK69" s="81">
        <f ca="1">OFFSET('Stats NZ - TLA Population'!$A$1,MATCH(BK$10&amp;"_"&amp;$D69,'Stats NZ - TLA Population'!$D:$D,0)-1,BK$2-1)</f>
        <v>27365.957829953393</v>
      </c>
      <c r="BL69" s="69">
        <f ca="1">OFFSET('Stats NZ - TLA Population'!$A$1,MATCH(BL$10&amp;"_"&amp;$D69,'Stats NZ - TLA Population'!$D:$D,0)-1,BL$2-1)</f>
        <v>28767.19512535906</v>
      </c>
      <c r="BM69" s="72">
        <f ca="1">OFFSET('Stats NZ - TLA Population'!$A$1,MATCH(BM$10&amp;"_"&amp;$D69,'Stats NZ - TLA Population'!$D:$D,0)-1,BM$2-1)</f>
        <v>30321.413577318835</v>
      </c>
      <c r="BN69" s="81">
        <f t="shared" ca="1" si="38"/>
        <v>188.05932122166317</v>
      </c>
      <c r="BO69" s="71">
        <f t="shared" ca="1" si="39"/>
        <v>206.98641456349847</v>
      </c>
      <c r="BP69" s="70">
        <f t="shared" ca="1" si="13"/>
        <v>218.16936456671223</v>
      </c>
      <c r="BQ69" s="81">
        <f ca="1">OFFSET('Stats NZ - TLA Population'!$A$1,MATCH(BQ$10&amp;"_"&amp;$D69,'Stats NZ - TLA Population'!$D:$D,0)-1,BQ$2-1)</f>
        <v>27341.93676344605</v>
      </c>
      <c r="BR69" s="69">
        <f ca="1">OFFSET('Stats NZ - TLA Population'!$A$1,MATCH(BR$10&amp;"_"&amp;$D69,'Stats NZ - TLA Population'!$D:$D,0)-1,BR$2-1)</f>
        <v>28874.791185641388</v>
      </c>
      <c r="BS69" s="72">
        <f ca="1">OFFSET('Stats NZ - TLA Population'!$A$1,MATCH(BS$10&amp;"_"&amp;$D69,'Stats NZ - TLA Population'!$D:$D,0)-1,BS$2-1)</f>
        <v>30585.100509874086</v>
      </c>
      <c r="BT69" s="81">
        <f t="shared" ca="1" si="40"/>
        <v>187.89424804971495</v>
      </c>
      <c r="BU69" s="71">
        <f t="shared" ca="1" si="41"/>
        <v>208.54215735416579</v>
      </c>
      <c r="BV69" s="70">
        <f t="shared" ca="1" si="14"/>
        <v>220.8945097547537</v>
      </c>
      <c r="BW69" s="81">
        <f ca="1">OFFSET('Stats NZ - TLA Population'!$A$1,MATCH(BW$10&amp;"_"&amp;$D69,'Stats NZ - TLA Population'!$D:$D,0)-1,BW$2-1)</f>
        <v>27317.936781953889</v>
      </c>
      <c r="BX69" s="69">
        <f ca="1">OFFSET('Stats NZ - TLA Population'!$A$1,MATCH(BX$10&amp;"_"&amp;$D69,'Stats NZ - TLA Population'!$D:$D,0)-1,BX$2-1)</f>
        <v>28982.789680437672</v>
      </c>
      <c r="BY69" s="72">
        <f ca="1">OFFSET('Stats NZ - TLA Population'!$A$1,MATCH(BY$10&amp;"_"&amp;$D69,'Stats NZ - TLA Population'!$D:$D,0)-1,BY$2-1)</f>
        <v>30851.080567656598</v>
      </c>
      <c r="BZ69" s="81">
        <f t="shared" ca="1" si="42"/>
        <v>187.72931977434473</v>
      </c>
      <c r="CA69" s="71">
        <f t="shared" ca="1" si="43"/>
        <v>210.07842917796475</v>
      </c>
      <c r="CB69" s="70">
        <f t="shared" ca="1" si="15"/>
        <v>223.62052154250253</v>
      </c>
      <c r="CC69" s="81">
        <f ca="1">OFFSET('Stats NZ - TLA Population'!$A$1,MATCH(CC$10&amp;"_"&amp;$D69,'Stats NZ - TLA Population'!$D:$D,0)-1,CC$2-1)</f>
        <v>27293.957866969067</v>
      </c>
      <c r="CD69" s="69">
        <f ca="1">OFFSET('Stats NZ - TLA Population'!$A$1,MATCH(CD$10&amp;"_"&amp;$D69,'Stats NZ - TLA Population'!$D:$D,0)-1,CD$2-1)</f>
        <v>29091.192114947436</v>
      </c>
      <c r="CE69" s="72">
        <f ca="1">OFFSET('Stats NZ - TLA Population'!$A$1,MATCH(CE$10&amp;"_"&amp;$D69,'Stats NZ - TLA Population'!$D:$D,0)-1,CE$2-1)</f>
        <v>31119.373692584828</v>
      </c>
      <c r="CF69" s="81">
        <f t="shared" ca="1" si="44"/>
        <v>187.56453626836631</v>
      </c>
      <c r="CG69" s="71">
        <f t="shared" ca="1" si="45"/>
        <v>211.59526312161165</v>
      </c>
      <c r="CH69" s="70">
        <f t="shared" ca="1" si="16"/>
        <v>226.34727510114425</v>
      </c>
      <c r="CI69" s="81">
        <f ca="1">OFFSET('Stats NZ - TLA Population'!$A$1,MATCH(CI$10&amp;"_"&amp;$D69,'Stats NZ - TLA Population'!$D:$D,0)-1,CI$2-1)</f>
        <v>27270.000000000004</v>
      </c>
      <c r="CJ69" s="69">
        <f ca="1">OFFSET('Stats NZ - TLA Population'!$A$1,MATCH(CJ$10&amp;"_"&amp;$D69,'Stats NZ - TLA Population'!$D:$D,0)-1,CJ$2-1)</f>
        <v>29199.999999999996</v>
      </c>
      <c r="CK69" s="72">
        <f ca="1">OFFSET('Stats NZ - TLA Population'!$A$1,MATCH(CK$10&amp;"_"&amp;$D69,'Stats NZ - TLA Population'!$D:$D,0)-1,CK$2-1)</f>
        <v>31390.000000000004</v>
      </c>
      <c r="CL69" s="81">
        <f t="shared" ca="1" si="46"/>
        <v>187.39989740470523</v>
      </c>
      <c r="CM69" s="71">
        <f t="shared" ca="1" si="47"/>
        <v>213.09269352598037</v>
      </c>
      <c r="CN69" s="70">
        <f t="shared" ca="1" si="17"/>
        <v>229.07464554042895</v>
      </c>
      <c r="CO69" s="81">
        <f ca="1">OFFSET('Stats NZ - TLA Population'!$A$1,MATCH(CO$10&amp;"_"&amp;$D69,'Stats NZ - TLA Population'!$D:$D,0)-1,CO$2-1)</f>
        <v>27191.549927809265</v>
      </c>
      <c r="CP69" s="69">
        <f ca="1">OFFSET('Stats NZ - TLA Population'!$A$1,MATCH(CP$10&amp;"_"&amp;$D69,'Stats NZ - TLA Population'!$D:$D,0)-1,CP$2-1)</f>
        <v>29261.738377071455</v>
      </c>
      <c r="CQ69" s="72">
        <f ca="1">OFFSET('Stats NZ - TLA Population'!$A$1,MATCH(CQ$10&amp;"_"&amp;$D69,'Stats NZ - TLA Population'!$D:$D,0)-1,CQ$2-1)</f>
        <v>31610.869834412639</v>
      </c>
      <c r="CR69" s="81">
        <f t="shared" ca="1" si="48"/>
        <v>186.86078719275301</v>
      </c>
      <c r="CS69" s="71">
        <f t="shared" ca="1" si="49"/>
        <v>214.17371555516161</v>
      </c>
      <c r="CT69" s="70">
        <f t="shared" ca="1" si="18"/>
        <v>231.36757485575956</v>
      </c>
      <c r="CU69" s="81">
        <f ca="1">OFFSET('Stats NZ - TLA Population'!$A$1,MATCH(CU$10&amp;"_"&amp;$D69,'Stats NZ - TLA Population'!$D:$D,0)-1,CU$2-1)</f>
        <v>27113.325540027286</v>
      </c>
      <c r="CV69" s="69">
        <f ca="1">OFFSET('Stats NZ - TLA Population'!$A$1,MATCH(CV$10&amp;"_"&amp;$D69,'Stats NZ - TLA Population'!$D:$D,0)-1,CV$2-1)</f>
        <v>29323.607289321109</v>
      </c>
      <c r="CW69" s="72">
        <f ca="1">OFFSET('Stats NZ - TLA Population'!$A$1,MATCH(CW$10&amp;"_"&amp;$D69,'Stats NZ - TLA Population'!$D:$D,0)-1,CW$2-1)</f>
        <v>31833.293777896746</v>
      </c>
      <c r="CX69" s="81">
        <f t="shared" ca="1" si="50"/>
        <v>186.32322788784327</v>
      </c>
      <c r="CY69" s="71">
        <f t="shared" ca="1" si="51"/>
        <v>215.23669440555631</v>
      </c>
      <c r="CZ69" s="70">
        <f t="shared" ca="1" si="19"/>
        <v>233.65791449848896</v>
      </c>
    </row>
    <row r="70" spans="2:104" x14ac:dyDescent="0.25">
      <c r="B70" s="93"/>
      <c r="C70" s="66" t="s">
        <v>121</v>
      </c>
      <c r="D70" s="66" t="s">
        <v>126</v>
      </c>
      <c r="E70" s="67" t="s">
        <v>15</v>
      </c>
      <c r="F70" s="68">
        <f ca="1">SUMIF('NVED - 2019 - VKT 74 TLA-Region'!$B:$B,'Model - Absolute - 66 areas'!$D70,'NVED - 2019 - VKT 74 TLA-Region'!$J:$J)</f>
        <v>136.05218018914368</v>
      </c>
      <c r="G70" s="81">
        <f ca="1">OFFSET('Stats NZ - TLA Population'!$A$1,MATCH(G$10&amp;"_"&amp;$D70,'Stats NZ - TLA Population'!$D:$D,0)-1,G$2-1)</f>
        <v>10993.016987375042</v>
      </c>
      <c r="H70" s="69">
        <f ca="1">OFFSET('Stats NZ - TLA Population'!$A$1,MATCH(H$10&amp;"_"&amp;$D70,'Stats NZ - TLA Population'!$D:$D,0)-1,H$2-1)</f>
        <v>11043.189064205179</v>
      </c>
      <c r="I70" s="72">
        <f ca="1">OFFSET('Stats NZ - TLA Population'!$A$1,MATCH(I$10&amp;"_"&amp;$D70,'Stats NZ - TLA Population'!$D:$D,0)-1,I$2-1)</f>
        <v>11094.343442450952</v>
      </c>
      <c r="J70" s="70">
        <f t="shared" ca="1" si="20"/>
        <v>12320.008232960185</v>
      </c>
      <c r="K70" s="81">
        <f ca="1">OFFSET('Stats NZ - TLA Population'!$A$1,MATCH(K$10&amp;"_"&amp;$D70,'Stats NZ - TLA Population'!$D:$D,0)-1,K$2-1)</f>
        <v>11066.522205560097</v>
      </c>
      <c r="L70" s="69">
        <f ca="1">OFFSET('Stats NZ - TLA Population'!$A$1,MATCH(L$10&amp;"_"&amp;$D70,'Stats NZ - TLA Population'!$D:$D,0)-1,L$2-1)</f>
        <v>11167.767830382862</v>
      </c>
      <c r="M70" s="72">
        <f ca="1">OFFSET('Stats NZ - TLA Population'!$A$1,MATCH(M$10&amp;"_"&amp;$D70,'Stats NZ - TLA Population'!$D:$D,0)-1,M$2-1)</f>
        <v>11271.470368045279</v>
      </c>
      <c r="N70" s="71">
        <f t="shared" ca="1" si="21"/>
        <v>131.47903066541323</v>
      </c>
      <c r="O70" s="81">
        <f ca="1">OFFSET('Stats NZ - TLA Population'!$A$1,MATCH(O$10&amp;"_"&amp;$D70,'Stats NZ - TLA Population'!$D:$D,0)-1,O$2-1)</f>
        <v>11140.518919128688</v>
      </c>
      <c r="P70" s="69">
        <f ca="1">OFFSET('Stats NZ - TLA Population'!$A$1,MATCH(P$10&amp;"_"&amp;$D70,'Stats NZ - TLA Population'!$D:$D,0)-1,P$2-1)</f>
        <v>11293.751975830259</v>
      </c>
      <c r="Q70" s="72">
        <f ca="1">OFFSET('Stats NZ - TLA Population'!$A$1,MATCH(Q$10&amp;"_"&amp;$D70,'Stats NZ - TLA Population'!$D:$D,0)-1,Q$2-1)</f>
        <v>11451.425216529611</v>
      </c>
      <c r="R70" s="172">
        <f t="shared" ca="1" si="22"/>
        <v>137.25128480311415</v>
      </c>
      <c r="S70" s="71">
        <f t="shared" ca="1" si="23"/>
        <v>134.39011214388137</v>
      </c>
      <c r="T70" s="70">
        <f t="shared" ca="1" si="5"/>
        <v>136.2663464143898</v>
      </c>
      <c r="U70" s="81">
        <f ca="1">OFFSET('Stats NZ - TLA Population'!$A$1,MATCH(U$10&amp;"_"&amp;$D70,'Stats NZ - TLA Population'!$D:$D,0)-1,U$2-1)</f>
        <v>11215.010414483033</v>
      </c>
      <c r="V70" s="69">
        <f ca="1">OFFSET('Stats NZ - TLA Population'!$A$1,MATCH(V$10&amp;"_"&amp;$D70,'Stats NZ - TLA Population'!$D:$D,0)-1,V$2-1)</f>
        <v>11421.157354700947</v>
      </c>
      <c r="W70" s="72">
        <f ca="1">OFFSET('Stats NZ - TLA Population'!$A$1,MATCH(W$10&amp;"_"&amp;$D70,'Stats NZ - TLA Population'!$D:$D,0)-1,W$2-1)</f>
        <v>11634.253137154099</v>
      </c>
      <c r="X70" s="81">
        <f t="shared" ca="1" si="24"/>
        <v>138.16902063916518</v>
      </c>
      <c r="Y70" s="71">
        <f t="shared" ca="1" si="25"/>
        <v>139.04925460217822</v>
      </c>
      <c r="Z70" s="70">
        <f t="shared" ca="1" si="6"/>
        <v>141.64363350693804</v>
      </c>
      <c r="AA70" s="81">
        <f ca="1">OFFSET('Stats NZ - TLA Population'!$A$1,MATCH(AA$10&amp;"_"&amp;$D70,'Stats NZ - TLA Population'!$D:$D,0)-1,AA$2-1)</f>
        <v>11290.000000000002</v>
      </c>
      <c r="AB70" s="69">
        <f ca="1">OFFSET('Stats NZ - TLA Population'!$A$1,MATCH(AB$10&amp;"_"&amp;$D70,'Stats NZ - TLA Population'!$D:$D,0)-1,AB$2-1)</f>
        <v>11550.000000000005</v>
      </c>
      <c r="AC70" s="72">
        <f ca="1">OFFSET('Stats NZ - TLA Population'!$A$1,MATCH(AC$10&amp;"_"&amp;$D70,'Stats NZ - TLA Population'!$D:$D,0)-1,AC$2-1)</f>
        <v>11820</v>
      </c>
      <c r="AD70" s="81">
        <f t="shared" ca="1" si="26"/>
        <v>139.0928929501205</v>
      </c>
      <c r="AE70" s="71">
        <f t="shared" ca="1" si="27"/>
        <v>144.88556935536877</v>
      </c>
      <c r="AF70" s="70">
        <f t="shared" ca="1" si="7"/>
        <v>148.27250474289681</v>
      </c>
      <c r="AG70" s="81">
        <f ca="1">OFFSET('Stats NZ - TLA Population'!$A$1,MATCH(AG$10&amp;"_"&amp;$D70,'Stats NZ - TLA Population'!$D:$D,0)-1,AG$2-1)</f>
        <v>11305.95484198886</v>
      </c>
      <c r="AH70" s="69">
        <f ca="1">OFFSET('Stats NZ - TLA Population'!$A$1,MATCH(AH$10&amp;"_"&amp;$D70,'Stats NZ - TLA Population'!$D:$D,0)-1,AH$2-1)</f>
        <v>11615.258391775904</v>
      </c>
      <c r="AI70" s="72">
        <f ca="1">OFFSET('Stats NZ - TLA Population'!$A$1,MATCH(AI$10&amp;"_"&amp;$D70,'Stats NZ - TLA Population'!$D:$D,0)-1,AI$2-1)</f>
        <v>11937.635122241398</v>
      </c>
      <c r="AJ70" s="81">
        <f t="shared" ca="1" si="28"/>
        <v>139.28945673477881</v>
      </c>
      <c r="AK70" s="71">
        <f t="shared" ca="1" si="29"/>
        <v>146.46672574055779</v>
      </c>
      <c r="AL70" s="70">
        <f t="shared" ca="1" si="8"/>
        <v>150.53184961241749</v>
      </c>
      <c r="AM70" s="81">
        <f ca="1">OFFSET('Stats NZ - TLA Population'!$A$1,MATCH(AM$10&amp;"_"&amp;$D70,'Stats NZ - TLA Population'!$D:$D,0)-1,AM$2-1)</f>
        <v>11321.932231097549</v>
      </c>
      <c r="AN70" s="69">
        <f ca="1">OFFSET('Stats NZ - TLA Population'!$A$1,MATCH(AN$10&amp;"_"&amp;$D70,'Stats NZ - TLA Population'!$D:$D,0)-1,AN$2-1)</f>
        <v>11680.885498503943</v>
      </c>
      <c r="AO70" s="72">
        <f ca="1">OFFSET('Stats NZ - TLA Population'!$A$1,MATCH(AO$10&amp;"_"&amp;$D70,'Stats NZ - TLA Population'!$D:$D,0)-1,AO$2-1)</f>
        <v>12056.440973923131</v>
      </c>
      <c r="AP70" s="81">
        <f t="shared" ca="1" si="30"/>
        <v>139.48629830013908</v>
      </c>
      <c r="AQ70" s="71">
        <f t="shared" ca="1" si="31"/>
        <v>148.03356216786028</v>
      </c>
      <c r="AR70" s="70">
        <f t="shared" ca="1" si="9"/>
        <v>152.79303137291899</v>
      </c>
      <c r="AS70" s="81">
        <f ca="1">OFFSET('Stats NZ - TLA Population'!$A$1,MATCH(AS$10&amp;"_"&amp;$D70,'Stats NZ - TLA Population'!$D:$D,0)-1,AS$2-1)</f>
        <v>11337.932199189287</v>
      </c>
      <c r="AT70" s="69">
        <f ca="1">OFFSET('Stats NZ - TLA Population'!$A$1,MATCH(AT$10&amp;"_"&amp;$D70,'Stats NZ - TLA Population'!$D:$D,0)-1,AT$2-1)</f>
        <v>11746.883403452068</v>
      </c>
      <c r="AU70" s="72">
        <f ca="1">OFFSET('Stats NZ - TLA Population'!$A$1,MATCH(AU$10&amp;"_"&amp;$D70,'Stats NZ - TLA Population'!$D:$D,0)-1,AU$2-1)</f>
        <v>12176.429206390443</v>
      </c>
      <c r="AV70" s="81">
        <f t="shared" ca="1" si="32"/>
        <v>139.68341803875637</v>
      </c>
      <c r="AW70" s="71">
        <f t="shared" ca="1" si="33"/>
        <v>149.58606212635539</v>
      </c>
      <c r="AX70" s="70">
        <f t="shared" ca="1" si="10"/>
        <v>155.05594404802085</v>
      </c>
      <c r="AY70" s="81">
        <f ca="1">OFFSET('Stats NZ - TLA Population'!$A$1,MATCH(AY$10&amp;"_"&amp;$D70,'Stats NZ - TLA Population'!$D:$D,0)-1,AY$2-1)</f>
        <v>11353.954778172323</v>
      </c>
      <c r="AZ70" s="69">
        <f ca="1">OFFSET('Stats NZ - TLA Population'!$A$1,MATCH(AZ$10&amp;"_"&amp;$D70,'Stats NZ - TLA Population'!$D:$D,0)-1,AZ$2-1)</f>
        <v>11813.25420165885</v>
      </c>
      <c r="BA70" s="72">
        <f ca="1">OFFSET('Stats NZ - TLA Population'!$A$1,MATCH(BA$10&amp;"_"&amp;$D70,'Stats NZ - TLA Population'!$D:$D,0)-1,BA$2-1)</f>
        <v>12297.611586945222</v>
      </c>
      <c r="BB70" s="81">
        <f t="shared" ca="1" si="34"/>
        <v>139.88081634374063</v>
      </c>
      <c r="BC70" s="71">
        <f t="shared" ca="1" si="35"/>
        <v>151.12421019775442</v>
      </c>
      <c r="BD70" s="70">
        <f t="shared" ca="1" si="11"/>
        <v>157.32048144150482</v>
      </c>
      <c r="BE70" s="81">
        <f ca="1">OFFSET('Stats NZ - TLA Population'!$A$1,MATCH(BE$10&amp;"_"&amp;$D70,'Stats NZ - TLA Population'!$D:$D,0)-1,BE$2-1)</f>
        <v>11369.999999999991</v>
      </c>
      <c r="BF70" s="69">
        <f ca="1">OFFSET('Stats NZ - TLA Population'!$A$1,MATCH(BF$10&amp;"_"&amp;$D70,'Stats NZ - TLA Population'!$D:$D,0)-1,BF$2-1)</f>
        <v>11879.999999999995</v>
      </c>
      <c r="BG70" s="72">
        <f ca="1">OFFSET('Stats NZ - TLA Population'!$A$1,MATCH(BG$10&amp;"_"&amp;$D70,'Stats NZ - TLA Population'!$D:$D,0)-1,BG$2-1)</f>
        <v>12420.000000000004</v>
      </c>
      <c r="BH70" s="81">
        <f t="shared" ca="1" si="36"/>
        <v>140.07849360875719</v>
      </c>
      <c r="BI70" s="71">
        <f t="shared" ca="1" si="37"/>
        <v>152.64799205401178</v>
      </c>
      <c r="BJ70" s="70">
        <f t="shared" ca="1" si="12"/>
        <v>159.58653714737608</v>
      </c>
      <c r="BK70" s="81">
        <f ca="1">OFFSET('Stats NZ - TLA Population'!$A$1,MATCH(BK$10&amp;"_"&amp;$D70,'Stats NZ - TLA Population'!$D:$D,0)-1,BK$2-1)</f>
        <v>11359.982363295132</v>
      </c>
      <c r="BL70" s="69">
        <f ca="1">OFFSET('Stats NZ - TLA Population'!$A$1,MATCH(BL$10&amp;"_"&amp;$D70,'Stats NZ - TLA Population'!$D:$D,0)-1,BL$2-1)</f>
        <v>11925.647853790324</v>
      </c>
      <c r="BM70" s="72">
        <f ca="1">OFFSET('Stats NZ - TLA Population'!$A$1,MATCH(BM$10&amp;"_"&amp;$D70,'Stats NZ - TLA Population'!$D:$D,0)-1,BM$2-1)</f>
        <v>12526.169293614841</v>
      </c>
      <c r="BN70" s="81">
        <f t="shared" ca="1" si="38"/>
        <v>139.95507624207852</v>
      </c>
      <c r="BO70" s="71">
        <f t="shared" ca="1" si="39"/>
        <v>153.83426856279482</v>
      </c>
      <c r="BP70" s="70">
        <f t="shared" ca="1" si="13"/>
        <v>161.58066335696276</v>
      </c>
      <c r="BQ70" s="81">
        <f ca="1">OFFSET('Stats NZ - TLA Population'!$A$1,MATCH(BQ$10&amp;"_"&amp;$D70,'Stats NZ - TLA Population'!$D:$D,0)-1,BQ$2-1)</f>
        <v>11349.973552715606</v>
      </c>
      <c r="BR70" s="69">
        <f ca="1">OFFSET('Stats NZ - TLA Population'!$A$1,MATCH(BR$10&amp;"_"&amp;$D70,'Stats NZ - TLA Population'!$D:$D,0)-1,BR$2-1)</f>
        <v>11971.47110543887</v>
      </c>
      <c r="BS70" s="72">
        <f ca="1">OFFSET('Stats NZ - TLA Population'!$A$1,MATCH(BS$10&amp;"_"&amp;$D70,'Stats NZ - TLA Population'!$D:$D,0)-1,BS$2-1)</f>
        <v>12633.246149138429</v>
      </c>
      <c r="BT70" s="81">
        <f t="shared" ca="1" si="40"/>
        <v>139.83176761333661</v>
      </c>
      <c r="BU70" s="71">
        <f t="shared" ca="1" si="41"/>
        <v>155.00628887259722</v>
      </c>
      <c r="BV70" s="70">
        <f t="shared" ca="1" si="14"/>
        <v>163.57493450427452</v>
      </c>
      <c r="BW70" s="81">
        <f ca="1">OFFSET('Stats NZ - TLA Population'!$A$1,MATCH(BW$10&amp;"_"&amp;$D70,'Stats NZ - TLA Population'!$D:$D,0)-1,BW$2-1)</f>
        <v>11339.97356048509</v>
      </c>
      <c r="BX70" s="69">
        <f ca="1">OFFSET('Stats NZ - TLA Population'!$A$1,MATCH(BX$10&amp;"_"&amp;$D70,'Stats NZ - TLA Population'!$D:$D,0)-1,BX$2-1)</f>
        <v>12017.470428896459</v>
      </c>
      <c r="BY70" s="72">
        <f ca="1">OFFSET('Stats NZ - TLA Population'!$A$1,MATCH(BY$10&amp;"_"&amp;$D70,'Stats NZ - TLA Population'!$D:$D,0)-1,BY$2-1)</f>
        <v>12741.238324638949</v>
      </c>
      <c r="BZ70" s="81">
        <f t="shared" ca="1" si="42"/>
        <v>139.70856762672713</v>
      </c>
      <c r="CA70" s="71">
        <f t="shared" ca="1" si="43"/>
        <v>156.16407224970027</v>
      </c>
      <c r="CB70" s="70">
        <f t="shared" ca="1" si="15"/>
        <v>165.56925802747989</v>
      </c>
      <c r="CC70" s="81">
        <f ca="1">OFFSET('Stats NZ - TLA Population'!$A$1,MATCH(CC$10&amp;"_"&amp;$D70,'Stats NZ - TLA Population'!$D:$D,0)-1,CC$2-1)</f>
        <v>11329.982378834102</v>
      </c>
      <c r="CD70" s="69">
        <f ca="1">OFFSET('Stats NZ - TLA Population'!$A$1,MATCH(CD$10&amp;"_"&amp;$D70,'Stats NZ - TLA Population'!$D:$D,0)-1,CD$2-1)</f>
        <v>12063.646500703517</v>
      </c>
      <c r="CE70" s="72">
        <f ca="1">OFFSET('Stats NZ - TLA Population'!$A$1,MATCH(CE$10&amp;"_"&amp;$D70,'Stats NZ - TLA Population'!$D:$D,0)-1,CE$2-1)</f>
        <v>12850.153644502494</v>
      </c>
      <c r="CF70" s="81">
        <f t="shared" ca="1" si="44"/>
        <v>139.58547618652997</v>
      </c>
      <c r="CG70" s="71">
        <f t="shared" ca="1" si="45"/>
        <v>157.30763890789194</v>
      </c>
      <c r="CH70" s="70">
        <f t="shared" ca="1" si="16"/>
        <v>167.56354136391894</v>
      </c>
      <c r="CI70" s="81">
        <f ca="1">OFFSET('Stats NZ - TLA Population'!$A$1,MATCH(CI$10&amp;"_"&amp;$D70,'Stats NZ - TLA Population'!$D:$D,0)-1,CI$2-1)</f>
        <v>11320</v>
      </c>
      <c r="CJ70" s="69">
        <f ca="1">OFFSET('Stats NZ - TLA Population'!$A$1,MATCH(CJ$10&amp;"_"&amp;$D70,'Stats NZ - TLA Population'!$D:$D,0)-1,CJ$2-1)</f>
        <v>12110.000000000004</v>
      </c>
      <c r="CK70" s="72">
        <f ca="1">OFFSET('Stats NZ - TLA Population'!$A$1,MATCH(CK$10&amp;"_"&amp;$D70,'Stats NZ - TLA Population'!$D:$D,0)-1,CK$2-1)</f>
        <v>12959.999999999996</v>
      </c>
      <c r="CL70" s="81">
        <f t="shared" ca="1" si="46"/>
        <v>139.46249319710927</v>
      </c>
      <c r="CM70" s="71">
        <f t="shared" ca="1" si="47"/>
        <v>158.4370100025624</v>
      </c>
      <c r="CN70" s="70">
        <f t="shared" ca="1" si="17"/>
        <v>169.55769195980241</v>
      </c>
      <c r="CO70" s="81">
        <f ca="1">OFFSET('Stats NZ - TLA Population'!$A$1,MATCH(CO$10&amp;"_"&amp;$D70,'Stats NZ - TLA Population'!$D:$D,0)-1,CO$2-1)</f>
        <v>11289.83971333497</v>
      </c>
      <c r="CP70" s="69">
        <f ca="1">OFFSET('Stats NZ - TLA Population'!$A$1,MATCH(CP$10&amp;"_"&amp;$D70,'Stats NZ - TLA Population'!$D:$D,0)-1,CP$2-1)</f>
        <v>12139.852457676832</v>
      </c>
      <c r="CQ70" s="72">
        <f ca="1">OFFSET('Stats NZ - TLA Population'!$A$1,MATCH(CQ$10&amp;"_"&amp;$D70,'Stats NZ - TLA Population'!$D:$D,0)-1,CQ$2-1)</f>
        <v>13042.931815171998</v>
      </c>
      <c r="CR70" s="81">
        <f t="shared" ca="1" si="48"/>
        <v>139.09091821708768</v>
      </c>
      <c r="CS70" s="71">
        <f t="shared" ca="1" si="49"/>
        <v>159.29650365347769</v>
      </c>
      <c r="CT70" s="70">
        <f t="shared" ca="1" si="18"/>
        <v>171.14651457182606</v>
      </c>
      <c r="CU70" s="81">
        <f ca="1">OFFSET('Stats NZ - TLA Population'!$A$1,MATCH(CU$10&amp;"_"&amp;$D70,'Stats NZ - TLA Population'!$D:$D,0)-1,CU$2-1)</f>
        <v>11259.759783815849</v>
      </c>
      <c r="CV70" s="69">
        <f ca="1">OFFSET('Stats NZ - TLA Population'!$A$1,MATCH(CV$10&amp;"_"&amp;$D70,'Stats NZ - TLA Population'!$D:$D,0)-1,CV$2-1)</f>
        <v>12169.778504885402</v>
      </c>
      <c r="CW70" s="72">
        <f ca="1">OFFSET('Stats NZ - TLA Population'!$A$1,MATCH(CW$10&amp;"_"&amp;$D70,'Stats NZ - TLA Population'!$D:$D,0)-1,CW$2-1)</f>
        <v>13126.394315989655</v>
      </c>
      <c r="CX70" s="81">
        <f t="shared" ca="1" si="50"/>
        <v>138.72033323776526</v>
      </c>
      <c r="CY70" s="71">
        <f t="shared" ca="1" si="51"/>
        <v>160.1431548892092</v>
      </c>
      <c r="CZ70" s="70">
        <f t="shared" ca="1" si="19"/>
        <v>172.73134406172673</v>
      </c>
    </row>
    <row r="71" spans="2:104" x14ac:dyDescent="0.25">
      <c r="B71" s="93"/>
      <c r="C71" s="66" t="s">
        <v>11</v>
      </c>
      <c r="D71" s="66" t="s">
        <v>103</v>
      </c>
      <c r="E71" s="67" t="s">
        <v>11</v>
      </c>
      <c r="F71" s="68">
        <f ca="1">SUMIF('NVED - 2019 - VKT 74 TLA-Region'!$B:$B,'Model - Absolute - 66 areas'!$D71,'NVED - 2019 - VKT 74 TLA-Region'!$J:$J)</f>
        <v>130.56910559878929</v>
      </c>
      <c r="G71" s="81">
        <f ca="1">OFFSET('Stats NZ - TLA Population'!$A$1,MATCH(G$10&amp;"_"&amp;$D71,'Stats NZ - TLA Population'!$D:$D,0)-1,G$2-1)</f>
        <v>12733.6652362025</v>
      </c>
      <c r="H71" s="69">
        <f ca="1">OFFSET('Stats NZ - TLA Population'!$A$1,MATCH(H$10&amp;"_"&amp;$D71,'Stats NZ - TLA Population'!$D:$D,0)-1,H$2-1)</f>
        <v>12797.949508967346</v>
      </c>
      <c r="I71" s="72">
        <f ca="1">OFFSET('Stats NZ - TLA Population'!$A$1,MATCH(I$10&amp;"_"&amp;$D71,'Stats NZ - TLA Population'!$D:$D,0)-1,I$2-1)</f>
        <v>12862.917059404119</v>
      </c>
      <c r="J71" s="70">
        <f t="shared" ca="1" si="20"/>
        <v>10202.345735721285</v>
      </c>
      <c r="K71" s="81">
        <f ca="1">OFFSET('Stats NZ - TLA Population'!$A$1,MATCH(K$10&amp;"_"&amp;$D71,'Stats NZ - TLA Population'!$D:$D,0)-1,K$2-1)</f>
        <v>12687.49846225916</v>
      </c>
      <c r="L71" s="69">
        <f ca="1">OFFSET('Stats NZ - TLA Population'!$A$1,MATCH(L$10&amp;"_"&amp;$D71,'Stats NZ - TLA Population'!$D:$D,0)-1,L$2-1)</f>
        <v>12815.924228018584</v>
      </c>
      <c r="M71" s="72">
        <f ca="1">OFFSET('Stats NZ - TLA Population'!$A$1,MATCH(M$10&amp;"_"&amp;$D71,'Stats NZ - TLA Population'!$D:$D,0)-1,M$2-1)</f>
        <v>12946.372087410758</v>
      </c>
      <c r="N71" s="71">
        <f t="shared" ca="1" si="21"/>
        <v>124.94793604449549</v>
      </c>
      <c r="O71" s="81">
        <f ca="1">OFFSET('Stats NZ - TLA Population'!$A$1,MATCH(O$10&amp;"_"&amp;$D71,'Stats NZ - TLA Population'!$D:$D,0)-1,O$2-1)</f>
        <v>12641.49906911128</v>
      </c>
      <c r="P71" s="69">
        <f ca="1">OFFSET('Stats NZ - TLA Population'!$A$1,MATCH(P$10&amp;"_"&amp;$D71,'Stats NZ - TLA Population'!$D:$D,0)-1,P$2-1)</f>
        <v>12833.924192561279</v>
      </c>
      <c r="Q71" s="72">
        <f ca="1">OFFSET('Stats NZ - TLA Population'!$A$1,MATCH(Q$10&amp;"_"&amp;$D71,'Stats NZ - TLA Population'!$D:$D,0)-1,Q$2-1)</f>
        <v>13030.368574377868</v>
      </c>
      <c r="R71" s="172">
        <f t="shared" ca="1" si="22"/>
        <v>128.97294412087206</v>
      </c>
      <c r="S71" s="71">
        <f t="shared" ca="1" si="23"/>
        <v>126.46710550734734</v>
      </c>
      <c r="T71" s="70">
        <f t="shared" ca="1" si="5"/>
        <v>128.40289318917922</v>
      </c>
      <c r="U71" s="81">
        <f ca="1">OFFSET('Stats NZ - TLA Population'!$A$1,MATCH(U$10&amp;"_"&amp;$D71,'Stats NZ - TLA Population'!$D:$D,0)-1,U$2-1)</f>
        <v>12595.666449908338</v>
      </c>
      <c r="V71" s="69">
        <f ca="1">OFFSET('Stats NZ - TLA Population'!$A$1,MATCH(V$10&amp;"_"&amp;$D71,'Stats NZ - TLA Population'!$D:$D,0)-1,V$2-1)</f>
        <v>12851.949438052721</v>
      </c>
      <c r="W71" s="72">
        <f ca="1">OFFSET('Stats NZ - TLA Population'!$A$1,MATCH(W$10&amp;"_"&amp;$D71,'Stats NZ - TLA Population'!$D:$D,0)-1,W$2-1)</f>
        <v>13114.910033308952</v>
      </c>
      <c r="X71" s="81">
        <f t="shared" ca="1" si="24"/>
        <v>128.50534389378998</v>
      </c>
      <c r="Y71" s="71">
        <f t="shared" ca="1" si="25"/>
        <v>129.57362145349637</v>
      </c>
      <c r="Z71" s="70">
        <f t="shared" ca="1" si="6"/>
        <v>132.22479564237329</v>
      </c>
      <c r="AA71" s="81">
        <f ca="1">OFFSET('Stats NZ - TLA Population'!$A$1,MATCH(AA$10&amp;"_"&amp;$D71,'Stats NZ - TLA Population'!$D:$D,0)-1,AA$2-1)</f>
        <v>12549.999999999998</v>
      </c>
      <c r="AB71" s="69">
        <f ca="1">OFFSET('Stats NZ - TLA Population'!$A$1,MATCH(AB$10&amp;"_"&amp;$D71,'Stats NZ - TLA Population'!$D:$D,0)-1,AB$2-1)</f>
        <v>12869.999999999996</v>
      </c>
      <c r="AC71" s="72">
        <f ca="1">OFFSET('Stats NZ - TLA Population'!$A$1,MATCH(AC$10&amp;"_"&amp;$D71,'Stats NZ - TLA Population'!$D:$D,0)-1,AC$2-1)</f>
        <v>13199.999999999998</v>
      </c>
      <c r="AD71" s="81">
        <f t="shared" ca="1" si="26"/>
        <v>128.03943898330209</v>
      </c>
      <c r="AE71" s="71">
        <f t="shared" ca="1" si="27"/>
        <v>133.69363551073354</v>
      </c>
      <c r="AF71" s="70">
        <f t="shared" ca="1" si="7"/>
        <v>137.1216774469062</v>
      </c>
      <c r="AG71" s="81">
        <f ca="1">OFFSET('Stats NZ - TLA Population'!$A$1,MATCH(AG$10&amp;"_"&amp;$D71,'Stats NZ - TLA Population'!$D:$D,0)-1,AG$2-1)</f>
        <v>12493.493442731156</v>
      </c>
      <c r="AH71" s="69">
        <f ca="1">OFFSET('Stats NZ - TLA Population'!$A$1,MATCH(AH$10&amp;"_"&amp;$D71,'Stats NZ - TLA Population'!$D:$D,0)-1,AH$2-1)</f>
        <v>12877.990072896391</v>
      </c>
      <c r="AI71" s="72">
        <f ca="1">OFFSET('Stats NZ - TLA Population'!$A$1,MATCH(AI$10&amp;"_"&amp;$D71,'Stats NZ - TLA Population'!$D:$D,0)-1,AI$2-1)</f>
        <v>13282.95087514379</v>
      </c>
      <c r="AJ71" s="81">
        <f t="shared" ca="1" si="28"/>
        <v>127.46293954971004</v>
      </c>
      <c r="AK71" s="71">
        <f t="shared" ca="1" si="29"/>
        <v>134.47675543764342</v>
      </c>
      <c r="AL71" s="70">
        <f t="shared" ca="1" si="8"/>
        <v>138.7055065437861</v>
      </c>
      <c r="AM71" s="81">
        <f ca="1">OFFSET('Stats NZ - TLA Population'!$A$1,MATCH(AM$10&amp;"_"&amp;$D71,'Stats NZ - TLA Population'!$D:$D,0)-1,AM$2-1)</f>
        <v>12437.241307057086</v>
      </c>
      <c r="AN71" s="69">
        <f ca="1">OFFSET('Stats NZ - TLA Population'!$A$1,MATCH(AN$10&amp;"_"&amp;$D71,'Stats NZ - TLA Population'!$D:$D,0)-1,AN$2-1)</f>
        <v>12885.985106264023</v>
      </c>
      <c r="AO71" s="72">
        <f ca="1">OFFSET('Stats NZ - TLA Population'!$A$1,MATCH(AO$10&amp;"_"&amp;$D71,'Stats NZ - TLA Population'!$D:$D,0)-1,AO$2-1)</f>
        <v>13366.423026627514</v>
      </c>
      <c r="AP71" s="81">
        <f t="shared" ca="1" si="30"/>
        <v>126.88903581319047</v>
      </c>
      <c r="AQ71" s="71">
        <f t="shared" ca="1" si="31"/>
        <v>135.23561698990048</v>
      </c>
      <c r="AR71" s="70">
        <f t="shared" ca="1" si="9"/>
        <v>140.27770869262309</v>
      </c>
      <c r="AS71" s="81">
        <f ca="1">OFFSET('Stats NZ - TLA Population'!$A$1,MATCH(AS$10&amp;"_"&amp;$D71,'Stats NZ - TLA Population'!$D:$D,0)-1,AS$2-1)</f>
        <v>12381.242447440858</v>
      </c>
      <c r="AT71" s="69">
        <f ca="1">OFFSET('Stats NZ - TLA Population'!$A$1,MATCH(AT$10&amp;"_"&amp;$D71,'Stats NZ - TLA Population'!$D:$D,0)-1,AT$2-1)</f>
        <v>12893.985103182506</v>
      </c>
      <c r="AU71" s="72">
        <f ca="1">OFFSET('Stats NZ - TLA Population'!$A$1,MATCH(AU$10&amp;"_"&amp;$D71,'Stats NZ - TLA Population'!$D:$D,0)-1,AU$2-1)</f>
        <v>13450.41973023364</v>
      </c>
      <c r="AV71" s="81">
        <f t="shared" ca="1" si="32"/>
        <v>126.31771608657961</v>
      </c>
      <c r="AW71" s="71">
        <f t="shared" ca="1" si="33"/>
        <v>135.97049362828952</v>
      </c>
      <c r="AX71" s="70">
        <f t="shared" ca="1" si="10"/>
        <v>141.8382443901034</v>
      </c>
      <c r="AY71" s="81">
        <f ca="1">OFFSET('Stats NZ - TLA Population'!$A$1,MATCH(AY$10&amp;"_"&amp;$D71,'Stats NZ - TLA Population'!$D:$D,0)-1,AY$2-1)</f>
        <v>12325.495723503349</v>
      </c>
      <c r="AZ71" s="69">
        <f ca="1">OFFSET('Stats NZ - TLA Population'!$A$1,MATCH(AZ$10&amp;"_"&amp;$D71,'Stats NZ - TLA Population'!$D:$D,0)-1,AZ$2-1)</f>
        <v>12901.990066733351</v>
      </c>
      <c r="BA71" s="72">
        <f ca="1">OFFSET('Stats NZ - TLA Population'!$A$1,MATCH(BA$10&amp;"_"&amp;$D71,'Stats NZ - TLA Population'!$D:$D,0)-1,BA$2-1)</f>
        <v>13534.944282330169</v>
      </c>
      <c r="BB71" s="81">
        <f t="shared" ca="1" si="34"/>
        <v>125.74896873533532</v>
      </c>
      <c r="BC71" s="71">
        <f t="shared" ca="1" si="35"/>
        <v>136.68165749628878</v>
      </c>
      <c r="BD71" s="70">
        <f t="shared" ca="1" si="11"/>
        <v>143.38707509927568</v>
      </c>
      <c r="BE71" s="81">
        <f ca="1">OFFSET('Stats NZ - TLA Population'!$A$1,MATCH(BE$10&amp;"_"&amp;$D71,'Stats NZ - TLA Population'!$D:$D,0)-1,BE$2-1)</f>
        <v>12270</v>
      </c>
      <c r="BF71" s="69">
        <f ca="1">OFFSET('Stats NZ - TLA Population'!$A$1,MATCH(BF$10&amp;"_"&amp;$D71,'Stats NZ - TLA Population'!$D:$D,0)-1,BF$2-1)</f>
        <v>12909.999999999996</v>
      </c>
      <c r="BG71" s="72">
        <f ca="1">OFFSET('Stats NZ - TLA Population'!$A$1,MATCH(BG$10&amp;"_"&amp;$D71,'Stats NZ - TLA Population'!$D:$D,0)-1,BG$2-1)</f>
        <v>13619.999999999996</v>
      </c>
      <c r="BH71" s="81">
        <f t="shared" ca="1" si="36"/>
        <v>125.18278217730017</v>
      </c>
      <c r="BI71" s="71">
        <f t="shared" ca="1" si="37"/>
        <v>137.36937940994065</v>
      </c>
      <c r="BJ71" s="70">
        <f t="shared" ca="1" si="12"/>
        <v>144.92416325045639</v>
      </c>
      <c r="BK71" s="81">
        <f ca="1">OFFSET('Stats NZ - TLA Population'!$A$1,MATCH(BK$10&amp;"_"&amp;$D71,'Stats NZ - TLA Population'!$D:$D,0)-1,BK$2-1)</f>
        <v>12203.278297731227</v>
      </c>
      <c r="BL71" s="69">
        <f ca="1">OFFSET('Stats NZ - TLA Population'!$A$1,MATCH(BL$10&amp;"_"&amp;$D71,'Stats NZ - TLA Population'!$D:$D,0)-1,BL$2-1)</f>
        <v>12907.999380037174</v>
      </c>
      <c r="BM71" s="72">
        <f ca="1">OFFSET('Stats NZ - TLA Population'!$A$1,MATCH(BM$10&amp;"_"&amp;$D71,'Stats NZ - TLA Population'!$D:$D,0)-1,BM$2-1)</f>
        <v>13695.165762340164</v>
      </c>
      <c r="BN71" s="81">
        <f t="shared" ca="1" si="38"/>
        <v>124.50206430267829</v>
      </c>
      <c r="BO71" s="71">
        <f t="shared" ca="1" si="39"/>
        <v>137.88565432395959</v>
      </c>
      <c r="BP71" s="70">
        <f t="shared" ca="1" si="13"/>
        <v>146.29431228016713</v>
      </c>
      <c r="BQ71" s="81">
        <f ca="1">OFFSET('Stats NZ - TLA Population'!$A$1,MATCH(BQ$10&amp;"_"&amp;$D71,'Stats NZ - TLA Population'!$D:$D,0)-1,BQ$2-1)</f>
        <v>12136.919414170983</v>
      </c>
      <c r="BR71" s="69">
        <f ca="1">OFFSET('Stats NZ - TLA Population'!$A$1,MATCH(BR$10&amp;"_"&amp;$D71,'Stats NZ - TLA Population'!$D:$D,0)-1,BR$2-1)</f>
        <v>12905.999070103802</v>
      </c>
      <c r="BS71" s="72">
        <f ca="1">OFFSET('Stats NZ - TLA Population'!$A$1,MATCH(BS$10&amp;"_"&amp;$D71,'Stats NZ - TLA Population'!$D:$D,0)-1,BS$2-1)</f>
        <v>13770.746347868888</v>
      </c>
      <c r="BT71" s="81">
        <f t="shared" ca="1" si="40"/>
        <v>123.8250480299602</v>
      </c>
      <c r="BU71" s="71">
        <f t="shared" ca="1" si="41"/>
        <v>138.38291196765303</v>
      </c>
      <c r="BV71" s="70">
        <f t="shared" ca="1" si="14"/>
        <v>147.6550532225238</v>
      </c>
      <c r="BW71" s="81">
        <f ca="1">OFFSET('Stats NZ - TLA Population'!$A$1,MATCH(BW$10&amp;"_"&amp;$D71,'Stats NZ - TLA Population'!$D:$D,0)-1,BW$2-1)</f>
        <v>12070.921376386761</v>
      </c>
      <c r="BX71" s="69">
        <f ca="1">OFFSET('Stats NZ - TLA Population'!$A$1,MATCH(BX$10&amp;"_"&amp;$D71,'Stats NZ - TLA Population'!$D:$D,0)-1,BX$2-1)</f>
        <v>12903.999070151838</v>
      </c>
      <c r="BY71" s="72">
        <f ca="1">OFFSET('Stats NZ - TLA Population'!$A$1,MATCH(BY$10&amp;"_"&amp;$D71,'Stats NZ - TLA Population'!$D:$D,0)-1,BY$2-1)</f>
        <v>13846.744045903439</v>
      </c>
      <c r="BZ71" s="81">
        <f t="shared" ca="1" si="42"/>
        <v>123.15171323060638</v>
      </c>
      <c r="CA71" s="71">
        <f t="shared" ca="1" si="43"/>
        <v>138.86136342376182</v>
      </c>
      <c r="CB71" s="70">
        <f t="shared" ca="1" si="15"/>
        <v>149.0063465396222</v>
      </c>
      <c r="CC71" s="81">
        <f ca="1">OFFSET('Stats NZ - TLA Population'!$A$1,MATCH(CC$10&amp;"_"&amp;$D71,'Stats NZ - TLA Population'!$D:$D,0)-1,CC$2-1)</f>
        <v>12005.28222217445</v>
      </c>
      <c r="CD71" s="69">
        <f ca="1">OFFSET('Stats NZ - TLA Population'!$A$1,MATCH(CD$10&amp;"_"&amp;$D71,'Stats NZ - TLA Population'!$D:$D,0)-1,CD$2-1)</f>
        <v>12901.999380133248</v>
      </c>
      <c r="CE71" s="72">
        <f ca="1">OFFSET('Stats NZ - TLA Population'!$A$1,MATCH(CE$10&amp;"_"&amp;$D71,'Stats NZ - TLA Population'!$D:$D,0)-1,CE$2-1)</f>
        <v>13923.161158395324</v>
      </c>
      <c r="CF71" s="81">
        <f t="shared" ca="1" si="44"/>
        <v>122.48203988553205</v>
      </c>
      <c r="CG71" s="71">
        <f t="shared" ca="1" si="45"/>
        <v>139.32121889640104</v>
      </c>
      <c r="CH71" s="70">
        <f t="shared" ca="1" si="16"/>
        <v>150.34815351685671</v>
      </c>
      <c r="CI71" s="81">
        <f ca="1">OFFSET('Stats NZ - TLA Population'!$A$1,MATCH(CI$10&amp;"_"&amp;$D71,'Stats NZ - TLA Population'!$D:$D,0)-1,CI$2-1)</f>
        <v>11939.999999999998</v>
      </c>
      <c r="CJ71" s="69">
        <f ca="1">OFFSET('Stats NZ - TLA Population'!$A$1,MATCH(CJ$10&amp;"_"&amp;$D71,'Stats NZ - TLA Population'!$D:$D,0)-1,CJ$2-1)</f>
        <v>12899.999999999998</v>
      </c>
      <c r="CK71" s="72">
        <f ca="1">OFFSET('Stats NZ - TLA Population'!$A$1,MATCH(CK$10&amp;"_"&amp;$D71,'Stats NZ - TLA Population'!$D:$D,0)-1,CK$2-1)</f>
        <v>14000.000000000004</v>
      </c>
      <c r="CL71" s="81">
        <f t="shared" ca="1" si="46"/>
        <v>121.81600808451212</v>
      </c>
      <c r="CM71" s="71">
        <f t="shared" ca="1" si="47"/>
        <v>139.7626877010959</v>
      </c>
      <c r="CN71" s="70">
        <f t="shared" ca="1" si="17"/>
        <v>151.68043626475531</v>
      </c>
      <c r="CO71" s="81">
        <f ca="1">OFFSET('Stats NZ - TLA Population'!$A$1,MATCH(CO$10&amp;"_"&amp;$D71,'Stats NZ - TLA Population'!$D:$D,0)-1,CO$2-1)</f>
        <v>11856.849923958165</v>
      </c>
      <c r="CP71" s="69">
        <f ca="1">OFFSET('Stats NZ - TLA Population'!$A$1,MATCH(CP$10&amp;"_"&amp;$D71,'Stats NZ - TLA Population'!$D:$D,0)-1,CP$2-1)</f>
        <v>12885.969513089378</v>
      </c>
      <c r="CQ71" s="72">
        <f ca="1">OFFSET('Stats NZ - TLA Population'!$A$1,MATCH(CQ$10&amp;"_"&amp;$D71,'Stats NZ - TLA Population'!$D:$D,0)-1,CQ$2-1)</f>
        <v>14057.52531612313</v>
      </c>
      <c r="CR71" s="81">
        <f t="shared" ca="1" si="48"/>
        <v>120.96768226078183</v>
      </c>
      <c r="CS71" s="71">
        <f t="shared" ca="1" si="49"/>
        <v>140.02286948427624</v>
      </c>
      <c r="CT71" s="70">
        <f t="shared" ca="1" si="18"/>
        <v>152.75335166763912</v>
      </c>
      <c r="CU71" s="81">
        <f ca="1">OFFSET('Stats NZ - TLA Population'!$A$1,MATCH(CU$10&amp;"_"&amp;$D71,'Stats NZ - TLA Population'!$D:$D,0)-1,CU$2-1)</f>
        <v>11774.2789044612</v>
      </c>
      <c r="CV71" s="69">
        <f ca="1">OFFSET('Stats NZ - TLA Population'!$A$1,MATCH(CV$10&amp;"_"&amp;$D71,'Stats NZ - TLA Population'!$D:$D,0)-1,CV$2-1)</f>
        <v>12871.954286222393</v>
      </c>
      <c r="CW71" s="72">
        <f ca="1">OFFSET('Stats NZ - TLA Population'!$A$1,MATCH(CW$10&amp;"_"&amp;$D71,'Stats NZ - TLA Population'!$D:$D,0)-1,CW$2-1)</f>
        <v>14115.287000960192</v>
      </c>
      <c r="CX71" s="81">
        <f t="shared" ca="1" si="50"/>
        <v>120.12526417212281</v>
      </c>
      <c r="CY71" s="71">
        <f t="shared" ca="1" si="51"/>
        <v>140.26820310276273</v>
      </c>
      <c r="CZ71" s="70">
        <f t="shared" ca="1" si="19"/>
        <v>153.81704284202604</v>
      </c>
    </row>
    <row r="72" spans="2:104" x14ac:dyDescent="0.25">
      <c r="B72" s="93"/>
      <c r="C72" s="66" t="s">
        <v>11</v>
      </c>
      <c r="D72" s="66" t="s">
        <v>104</v>
      </c>
      <c r="E72" s="67" t="s">
        <v>11</v>
      </c>
      <c r="F72" s="68">
        <f ca="1">SUMIF('NVED - 2019 - VKT 74 TLA-Region'!$B:$B,'Model - Absolute - 66 areas'!$D72,'NVED - 2019 - VKT 74 TLA-Region'!$J:$J)</f>
        <v>307.89035569064384</v>
      </c>
      <c r="G72" s="81">
        <f ca="1">OFFSET('Stats NZ - TLA Population'!$A$1,MATCH(G$10&amp;"_"&amp;$D72,'Stats NZ - TLA Population'!$D:$D,0)-1,G$2-1)</f>
        <v>55901.815008641483</v>
      </c>
      <c r="H72" s="69">
        <f ca="1">OFFSET('Stats NZ - TLA Population'!$A$1,MATCH(H$10&amp;"_"&amp;$D72,'Stats NZ - TLA Population'!$D:$D,0)-1,H$2-1)</f>
        <v>56208.824117323558</v>
      </c>
      <c r="I72" s="72">
        <f ca="1">OFFSET('Stats NZ - TLA Population'!$A$1,MATCH(I$10&amp;"_"&amp;$D72,'Stats NZ - TLA Population'!$D:$D,0)-1,I$2-1)</f>
        <v>56514.98422031659</v>
      </c>
      <c r="J72" s="70">
        <f t="shared" ca="1" si="20"/>
        <v>5477.6160242738833</v>
      </c>
      <c r="K72" s="81">
        <f ca="1">OFFSET('Stats NZ - TLA Population'!$A$1,MATCH(K$10&amp;"_"&amp;$D72,'Stats NZ - TLA Population'!$D:$D,0)-1,K$2-1)</f>
        <v>55973.722394060074</v>
      </c>
      <c r="L72" s="69">
        <f ca="1">OFFSET('Stats NZ - TLA Population'!$A$1,MATCH(L$10&amp;"_"&amp;$D72,'Stats NZ - TLA Population'!$D:$D,0)-1,L$2-1)</f>
        <v>56590.218675482975</v>
      </c>
      <c r="M72" s="72">
        <f ca="1">OFFSET('Stats NZ - TLA Population'!$A$1,MATCH(M$10&amp;"_"&amp;$D72,'Stats NZ - TLA Population'!$D:$D,0)-1,M$2-1)</f>
        <v>57208.372585037308</v>
      </c>
      <c r="N72" s="71">
        <f t="shared" ca="1" si="21"/>
        <v>296.21843034453866</v>
      </c>
      <c r="O72" s="81">
        <f ca="1">OFFSET('Stats NZ - TLA Population'!$A$1,MATCH(O$10&amp;"_"&amp;$D72,'Stats NZ - TLA Population'!$D:$D,0)-1,O$2-1)</f>
        <v>56045.722275081491</v>
      </c>
      <c r="P72" s="69">
        <f ca="1">OFFSET('Stats NZ - TLA Population'!$A$1,MATCH(P$10&amp;"_"&amp;$D72,'Stats NZ - TLA Population'!$D:$D,0)-1,P$2-1)</f>
        <v>56974.20111572813</v>
      </c>
      <c r="Q72" s="72">
        <f ca="1">OFFSET('Stats NZ - TLA Population'!$A$1,MATCH(Q$10&amp;"_"&amp;$D72,'Stats NZ - TLA Population'!$D:$D,0)-1,Q$2-1)</f>
        <v>57910.268205505563</v>
      </c>
      <c r="R72" s="172">
        <f t="shared" ca="1" si="22"/>
        <v>306.99694642599013</v>
      </c>
      <c r="S72" s="71">
        <f t="shared" ca="1" si="23"/>
        <v>301.43099147166788</v>
      </c>
      <c r="T72" s="70">
        <f t="shared" ca="1" si="5"/>
        <v>306.38340195623931</v>
      </c>
      <c r="U72" s="81">
        <f ca="1">OFFSET('Stats NZ - TLA Population'!$A$1,MATCH(U$10&amp;"_"&amp;$D72,'Stats NZ - TLA Population'!$D:$D,0)-1,U$2-1)</f>
        <v>56117.814770684257</v>
      </c>
      <c r="V72" s="69">
        <f ca="1">OFFSET('Stats NZ - TLA Population'!$A$1,MATCH(V$10&amp;"_"&amp;$D72,'Stats NZ - TLA Population'!$D:$D,0)-1,V$2-1)</f>
        <v>57360.788997653275</v>
      </c>
      <c r="W72" s="72">
        <f ca="1">OFFSET('Stats NZ - TLA Population'!$A$1,MATCH(W$10&amp;"_"&amp;$D72,'Stats NZ - TLA Population'!$D:$D,0)-1,W$2-1)</f>
        <v>58620.775458148819</v>
      </c>
      <c r="X72" s="81">
        <f t="shared" ca="1" si="24"/>
        <v>307.3918414351337</v>
      </c>
      <c r="Y72" s="71">
        <f t="shared" ca="1" si="25"/>
        <v>310.49474460493627</v>
      </c>
      <c r="Z72" s="70">
        <f t="shared" ca="1" si="6"/>
        <v>317.31506875133607</v>
      </c>
      <c r="AA72" s="81">
        <f ca="1">OFFSET('Stats NZ - TLA Population'!$A$1,MATCH(AA$10&amp;"_"&amp;$D72,'Stats NZ - TLA Population'!$D:$D,0)-1,AA$2-1)</f>
        <v>56189.999999999993</v>
      </c>
      <c r="AB72" s="69">
        <f ca="1">OFFSET('Stats NZ - TLA Population'!$A$1,MATCH(AB$10&amp;"_"&amp;$D72,'Stats NZ - TLA Population'!$D:$D,0)-1,AB$2-1)</f>
        <v>57750.000000000022</v>
      </c>
      <c r="AC72" s="72">
        <f ca="1">OFFSET('Stats NZ - TLA Population'!$A$1,MATCH(AC$10&amp;"_"&amp;$D72,'Stats NZ - TLA Population'!$D:$D,0)-1,AC$2-1)</f>
        <v>59340.000000000044</v>
      </c>
      <c r="AD72" s="81">
        <f t="shared" ca="1" si="26"/>
        <v>307.78724440394944</v>
      </c>
      <c r="AE72" s="71">
        <f t="shared" ca="1" si="27"/>
        <v>322.08887420374901</v>
      </c>
      <c r="AF72" s="70">
        <f t="shared" ca="1" si="7"/>
        <v>330.95677567533284</v>
      </c>
      <c r="AG72" s="81">
        <f ca="1">OFFSET('Stats NZ - TLA Population'!$A$1,MATCH(AG$10&amp;"_"&amp;$D72,'Stats NZ - TLA Population'!$D:$D,0)-1,AG$2-1)</f>
        <v>56117.814770684257</v>
      </c>
      <c r="AH72" s="69">
        <f ca="1">OFFSET('Stats NZ - TLA Population'!$A$1,MATCH(AH$10&amp;"_"&amp;$D72,'Stats NZ - TLA Population'!$D:$D,0)-1,AH$2-1)</f>
        <v>57984.094448531396</v>
      </c>
      <c r="AI72" s="72">
        <f ca="1">OFFSET('Stats NZ - TLA Population'!$A$1,MATCH(AI$10&amp;"_"&amp;$D72,'Stats NZ - TLA Population'!$D:$D,0)-1,AI$2-1)</f>
        <v>59895.501704368828</v>
      </c>
      <c r="AJ72" s="81">
        <f t="shared" ca="1" si="28"/>
        <v>307.3918414351337</v>
      </c>
      <c r="AK72" s="71">
        <f t="shared" ca="1" si="29"/>
        <v>325.08697093698117</v>
      </c>
      <c r="AL72" s="70">
        <f t="shared" ca="1" si="8"/>
        <v>335.80324754588304</v>
      </c>
      <c r="AM72" s="81">
        <f ca="1">OFFSET('Stats NZ - TLA Population'!$A$1,MATCH(AM$10&amp;"_"&amp;$D72,'Stats NZ - TLA Population'!$D:$D,0)-1,AM$2-1)</f>
        <v>56045.722275081476</v>
      </c>
      <c r="AN72" s="69">
        <f ca="1">OFFSET('Stats NZ - TLA Population'!$A$1,MATCH(AN$10&amp;"_"&amp;$D72,'Stats NZ - TLA Population'!$D:$D,0)-1,AN$2-1)</f>
        <v>58219.137818462499</v>
      </c>
      <c r="AO72" s="72">
        <f ca="1">OFFSET('Stats NZ - TLA Population'!$A$1,MATCH(AO$10&amp;"_"&amp;$D72,'Stats NZ - TLA Population'!$D:$D,0)-1,AO$2-1)</f>
        <v>60456.203647085422</v>
      </c>
      <c r="AP72" s="81">
        <f t="shared" ca="1" si="30"/>
        <v>306.99694642599002</v>
      </c>
      <c r="AQ72" s="71">
        <f t="shared" ca="1" si="31"/>
        <v>328.04300374236021</v>
      </c>
      <c r="AR72" s="70">
        <f t="shared" ca="1" si="9"/>
        <v>340.64803056840395</v>
      </c>
      <c r="AS72" s="81">
        <f ca="1">OFFSET('Stats NZ - TLA Population'!$A$1,MATCH(AS$10&amp;"_"&amp;$D72,'Stats NZ - TLA Population'!$D:$D,0)-1,AS$2-1)</f>
        <v>55973.722394060067</v>
      </c>
      <c r="AT72" s="69">
        <f ca="1">OFFSET('Stats NZ - TLA Population'!$A$1,MATCH(AT$10&amp;"_"&amp;$D72,'Stats NZ - TLA Population'!$D:$D,0)-1,AT$2-1)</f>
        <v>58455.133956325459</v>
      </c>
      <c r="AU72" s="72">
        <f ca="1">OFFSET('Stats NZ - TLA Population'!$A$1,MATCH(AU$10&amp;"_"&amp;$D72,'Stats NZ - TLA Population'!$D:$D,0)-1,AU$2-1)</f>
        <v>61022.154509330532</v>
      </c>
      <c r="AV72" s="81">
        <f t="shared" ca="1" si="32"/>
        <v>306.60255872396135</v>
      </c>
      <c r="AW72" s="71">
        <f t="shared" ca="1" si="33"/>
        <v>330.95711246583312</v>
      </c>
      <c r="AX72" s="70">
        <f t="shared" ca="1" si="10"/>
        <v>345.49088653087523</v>
      </c>
      <c r="AY72" s="81">
        <f ca="1">OFFSET('Stats NZ - TLA Population'!$A$1,MATCH(AY$10&amp;"_"&amp;$D72,'Stats NZ - TLA Population'!$D:$D,0)-1,AY$2-1)</f>
        <v>55901.815008641461</v>
      </c>
      <c r="AZ72" s="69">
        <f ca="1">OFFSET('Stats NZ - TLA Population'!$A$1,MATCH(AZ$10&amp;"_"&amp;$D72,'Stats NZ - TLA Population'!$D:$D,0)-1,AZ$2-1)</f>
        <v>58692.086724244684</v>
      </c>
      <c r="BA72" s="72">
        <f ca="1">OFFSET('Stats NZ - TLA Population'!$A$1,MATCH(BA$10&amp;"_"&amp;$D72,'Stats NZ - TLA Population'!$D:$D,0)-1,BA$2-1)</f>
        <v>61593.403428005819</v>
      </c>
      <c r="BB72" s="81">
        <f t="shared" ca="1" si="34"/>
        <v>306.20867767732875</v>
      </c>
      <c r="BC72" s="71">
        <f t="shared" ca="1" si="35"/>
        <v>333.82943906494648</v>
      </c>
      <c r="BD72" s="70">
        <f t="shared" ca="1" si="11"/>
        <v>350.3315772887396</v>
      </c>
      <c r="BE72" s="81">
        <f ca="1">OFFSET('Stats NZ - TLA Population'!$A$1,MATCH(BE$10&amp;"_"&amp;$D72,'Stats NZ - TLA Population'!$D:$D,0)-1,BE$2-1)</f>
        <v>55829.999999999978</v>
      </c>
      <c r="BF72" s="69">
        <f ca="1">OFFSET('Stats NZ - TLA Population'!$A$1,MATCH(BF$10&amp;"_"&amp;$D72,'Stats NZ - TLA Population'!$D:$D,0)-1,BF$2-1)</f>
        <v>58929.999999999993</v>
      </c>
      <c r="BG72" s="72">
        <f ca="1">OFFSET('Stats NZ - TLA Population'!$A$1,MATCH(BG$10&amp;"_"&amp;$D72,'Stats NZ - TLA Population'!$D:$D,0)-1,BG$2-1)</f>
        <v>62169.999999999978</v>
      </c>
      <c r="BH72" s="81">
        <f t="shared" ca="1" si="36"/>
        <v>305.8153026352108</v>
      </c>
      <c r="BI72" s="71">
        <f t="shared" ca="1" si="37"/>
        <v>336.66012758487614</v>
      </c>
      <c r="BJ72" s="70">
        <f t="shared" ca="1" si="12"/>
        <v>355.16986478791353</v>
      </c>
      <c r="BK72" s="81">
        <f ca="1">OFFSET('Stats NZ - TLA Population'!$A$1,MATCH(BK$10&amp;"_"&amp;$D72,'Stats NZ - TLA Population'!$D:$D,0)-1,BK$2-1)</f>
        <v>55701.409005848684</v>
      </c>
      <c r="BL72" s="69">
        <f ca="1">OFFSET('Stats NZ - TLA Population'!$A$1,MATCH(BL$10&amp;"_"&amp;$D72,'Stats NZ - TLA Population'!$D:$D,0)-1,BL$2-1)</f>
        <v>59112.861622454991</v>
      </c>
      <c r="BM72" s="72">
        <f ca="1">OFFSET('Stats NZ - TLA Population'!$A$1,MATCH(BM$10&amp;"_"&amp;$D72,'Stats NZ - TLA Population'!$D:$D,0)-1,BM$2-1)</f>
        <v>62708.587101870056</v>
      </c>
      <c r="BN72" s="81">
        <f t="shared" ca="1" si="38"/>
        <v>305.11093054507035</v>
      </c>
      <c r="BO72" s="71">
        <f t="shared" ca="1" si="39"/>
        <v>339.02652713300648</v>
      </c>
      <c r="BP72" s="70">
        <f t="shared" ca="1" si="13"/>
        <v>359.64888051517943</v>
      </c>
      <c r="BQ72" s="81">
        <f ca="1">OFFSET('Stats NZ - TLA Population'!$A$1,MATCH(BQ$10&amp;"_"&amp;$D72,'Stats NZ - TLA Population'!$D:$D,0)-1,BQ$2-1)</f>
        <v>55573.114190163724</v>
      </c>
      <c r="BR72" s="69">
        <f ca="1">OFFSET('Stats NZ - TLA Population'!$A$1,MATCH(BR$10&amp;"_"&amp;$D72,'Stats NZ - TLA Population'!$D:$D,0)-1,BR$2-1)</f>
        <v>59296.290670210619</v>
      </c>
      <c r="BS72" s="72">
        <f ca="1">OFFSET('Stats NZ - TLA Population'!$A$1,MATCH(BS$10&amp;"_"&amp;$D72,'Stats NZ - TLA Population'!$D:$D,0)-1,BS$2-1)</f>
        <v>63251.840056503519</v>
      </c>
      <c r="BT72" s="81">
        <f t="shared" ca="1" si="40"/>
        <v>304.40818080684318</v>
      </c>
      <c r="BU72" s="71">
        <f t="shared" ca="1" si="41"/>
        <v>341.35786281560308</v>
      </c>
      <c r="BV72" s="70">
        <f t="shared" ca="1" si="14"/>
        <v>364.12923467554413</v>
      </c>
      <c r="BW72" s="81">
        <f ca="1">OFFSET('Stats NZ - TLA Population'!$A$1,MATCH(BW$10&amp;"_"&amp;$D72,'Stats NZ - TLA Population'!$D:$D,0)-1,BW$2-1)</f>
        <v>55445.114870769175</v>
      </c>
      <c r="BX72" s="69">
        <f ca="1">OFFSET('Stats NZ - TLA Population'!$A$1,MATCH(BX$10&amp;"_"&amp;$D72,'Stats NZ - TLA Population'!$D:$D,0)-1,BX$2-1)</f>
        <v>59480.288904005254</v>
      </c>
      <c r="BY72" s="72">
        <f ca="1">OFFSET('Stats NZ - TLA Population'!$A$1,MATCH(BY$10&amp;"_"&amp;$D72,'Stats NZ - TLA Population'!$D:$D,0)-1,BY$2-1)</f>
        <v>63799.799284812681</v>
      </c>
      <c r="BZ72" s="81">
        <f t="shared" ca="1" si="42"/>
        <v>303.70704968383137</v>
      </c>
      <c r="CA72" s="71">
        <f t="shared" ca="1" si="43"/>
        <v>343.65425052305102</v>
      </c>
      <c r="CB72" s="70">
        <f t="shared" ca="1" si="15"/>
        <v>368.61072147998601</v>
      </c>
      <c r="CC72" s="81">
        <f ca="1">OFFSET('Stats NZ - TLA Population'!$A$1,MATCH(CC$10&amp;"_"&amp;$D72,'Stats NZ - TLA Population'!$D:$D,0)-1,CC$2-1)</f>
        <v>55317.410367060307</v>
      </c>
      <c r="CD72" s="69">
        <f ca="1">OFFSET('Stats NZ - TLA Population'!$A$1,MATCH(CD$10&amp;"_"&amp;$D72,'Stats NZ - TLA Population'!$D:$D,0)-1,CD$2-1)</f>
        <v>59664.858090040841</v>
      </c>
      <c r="CE72" s="72">
        <f ca="1">OFFSET('Stats NZ - TLA Population'!$A$1,MATCH(CE$10&amp;"_"&amp;$D72,'Stats NZ - TLA Population'!$D:$D,0)-1,CE$2-1)</f>
        <v>64352.505557881661</v>
      </c>
      <c r="CF72" s="81">
        <f t="shared" ca="1" si="44"/>
        <v>303.00753344794379</v>
      </c>
      <c r="CG72" s="71">
        <f t="shared" ca="1" si="45"/>
        <v>345.91580799809589</v>
      </c>
      <c r="CH72" s="70">
        <f t="shared" ca="1" si="16"/>
        <v>373.09313504379702</v>
      </c>
      <c r="CI72" s="81">
        <f ca="1">OFFSET('Stats NZ - TLA Population'!$A$1,MATCH(CI$10&amp;"_"&amp;$D72,'Stats NZ - TLA Population'!$D:$D,0)-1,CI$2-1)</f>
        <v>55190.000000000007</v>
      </c>
      <c r="CJ72" s="69">
        <f ca="1">OFFSET('Stats NZ - TLA Population'!$A$1,MATCH(CJ$10&amp;"_"&amp;$D72,'Stats NZ - TLA Population'!$D:$D,0)-1,CJ$2-1)</f>
        <v>59849.999999999971</v>
      </c>
      <c r="CK72" s="72">
        <f ca="1">OFFSET('Stats NZ - TLA Population'!$A$1,MATCH(CK$10&amp;"_"&amp;$D72,'Stats NZ - TLA Population'!$D:$D,0)-1,CK$2-1)</f>
        <v>64909.999999999978</v>
      </c>
      <c r="CL72" s="81">
        <f t="shared" ca="1" si="46"/>
        <v>302.3096283796757</v>
      </c>
      <c r="CM72" s="71">
        <f t="shared" ca="1" si="47"/>
        <v>348.14265481555765</v>
      </c>
      <c r="CN72" s="70">
        <f t="shared" ca="1" si="17"/>
        <v>377.57626940815123</v>
      </c>
      <c r="CO72" s="81">
        <f ca="1">OFFSET('Stats NZ - TLA Population'!$A$1,MATCH(CO$10&amp;"_"&amp;$D72,'Stats NZ - TLA Population'!$D:$D,0)-1,CO$2-1)</f>
        <v>54994.62156784656</v>
      </c>
      <c r="CP72" s="69">
        <f ca="1">OFFSET('Stats NZ - TLA Population'!$A$1,MATCH(CP$10&amp;"_"&amp;$D72,'Stats NZ - TLA Population'!$D:$D,0)-1,CP$2-1)</f>
        <v>59989.349588226789</v>
      </c>
      <c r="CQ72" s="72">
        <f ca="1">OFFSET('Stats NZ - TLA Population'!$A$1,MATCH(CQ$10&amp;"_"&amp;$D72,'Stats NZ - TLA Population'!$D:$D,0)-1,CQ$2-1)</f>
        <v>65404.410694271202</v>
      </c>
      <c r="CR72" s="81">
        <f t="shared" ca="1" si="48"/>
        <v>301.23942034891445</v>
      </c>
      <c r="CS72" s="71">
        <f t="shared" ca="1" si="49"/>
        <v>349.98350465292145</v>
      </c>
      <c r="CT72" s="70">
        <f t="shared" ca="1" si="18"/>
        <v>381.57548017544138</v>
      </c>
      <c r="CU72" s="81">
        <f ca="1">OFFSET('Stats NZ - TLA Population'!$A$1,MATCH(CU$10&amp;"_"&amp;$D72,'Stats NZ - TLA Population'!$D:$D,0)-1,CU$2-1)</f>
        <v>54799.934795989386</v>
      </c>
      <c r="CV72" s="69">
        <f ca="1">OFFSET('Stats NZ - TLA Population'!$A$1,MATCH(CV$10&amp;"_"&amp;$D72,'Stats NZ - TLA Population'!$D:$D,0)-1,CV$2-1)</f>
        <v>60129.023626039852</v>
      </c>
      <c r="CW72" s="72">
        <f ca="1">OFFSET('Stats NZ - TLA Population'!$A$1,MATCH(CW$10&amp;"_"&amp;$D72,'Stats NZ - TLA Population'!$D:$D,0)-1,CW$2-1)</f>
        <v>65902.587247957141</v>
      </c>
      <c r="CX72" s="81">
        <f t="shared" ca="1" si="50"/>
        <v>300.17300096767542</v>
      </c>
      <c r="CY72" s="71">
        <f t="shared" ca="1" si="51"/>
        <v>351.79563394298145</v>
      </c>
      <c r="CZ72" s="70">
        <f t="shared" ca="1" si="19"/>
        <v>385.57490312111793</v>
      </c>
    </row>
    <row r="73" spans="2:104" x14ac:dyDescent="0.25">
      <c r="B73" s="93"/>
      <c r="C73" s="66" t="s">
        <v>11</v>
      </c>
      <c r="D73" s="66" t="s">
        <v>105</v>
      </c>
      <c r="E73" s="67" t="s">
        <v>11</v>
      </c>
      <c r="F73" s="68">
        <f ca="1">SUMIF('NVED - 2019 - VKT 74 TLA-Region'!$B:$B,'Model - Absolute - 66 areas'!$D73,'NVED - 2019 - VKT 74 TLA-Region'!$J:$J)</f>
        <v>591.74053871056492</v>
      </c>
      <c r="G73" s="81">
        <f ca="1">OFFSET('Stats NZ - TLA Population'!$A$1,MATCH(G$10&amp;"_"&amp;$D73,'Stats NZ - TLA Population'!$D:$D,0)-1,G$2-1)</f>
        <v>31977.40298788948</v>
      </c>
      <c r="H73" s="69">
        <f ca="1">OFFSET('Stats NZ - TLA Population'!$A$1,MATCH(H$10&amp;"_"&amp;$D73,'Stats NZ - TLA Population'!$D:$D,0)-1,H$2-1)</f>
        <v>32128.10799742641</v>
      </c>
      <c r="I73" s="72">
        <f ca="1">OFFSET('Stats NZ - TLA Population'!$A$1,MATCH(I$10&amp;"_"&amp;$D73,'Stats NZ - TLA Population'!$D:$D,0)-1,I$2-1)</f>
        <v>32281.746127206792</v>
      </c>
      <c r="J73" s="70">
        <f t="shared" ca="1" si="20"/>
        <v>18418.15704671952</v>
      </c>
      <c r="K73" s="81">
        <f ca="1">OFFSET('Stats NZ - TLA Population'!$A$1,MATCH(K$10&amp;"_"&amp;$D73,'Stats NZ - TLA Population'!$D:$D,0)-1,K$2-1)</f>
        <v>32075.103571200849</v>
      </c>
      <c r="L73" s="69">
        <f ca="1">OFFSET('Stats NZ - TLA Population'!$A$1,MATCH(L$10&amp;"_"&amp;$D73,'Stats NZ - TLA Population'!$D:$D,0)-1,L$2-1)</f>
        <v>32378.146910109626</v>
      </c>
      <c r="M73" s="72">
        <f ca="1">OFFSET('Stats NZ - TLA Population'!$A$1,MATCH(M$10&amp;"_"&amp;$D73,'Stats NZ - TLA Population'!$D:$D,0)-1,M$2-1)</f>
        <v>32688.554988125175</v>
      </c>
      <c r="N73" s="71">
        <f t="shared" ca="1" si="21"/>
        <v>569.87194868539189</v>
      </c>
      <c r="O73" s="81">
        <f ca="1">OFFSET('Stats NZ - TLA Population'!$A$1,MATCH(O$10&amp;"_"&amp;$D73,'Stats NZ - TLA Population'!$D:$D,0)-1,O$2-1)</f>
        <v>32173.102659177624</v>
      </c>
      <c r="P73" s="69">
        <f ca="1">OFFSET('Stats NZ - TLA Population'!$A$1,MATCH(P$10&amp;"_"&amp;$D73,'Stats NZ - TLA Population'!$D:$D,0)-1,P$2-1)</f>
        <v>32630.131765512553</v>
      </c>
      <c r="Q73" s="72">
        <f ca="1">OFFSET('Stats NZ - TLA Population'!$A$1,MATCH(Q$10&amp;"_"&amp;$D73,'Stats NZ - TLA Population'!$D:$D,0)-1,Q$2-1)</f>
        <v>33100.490382430871</v>
      </c>
      <c r="R73" s="172">
        <f t="shared" ca="1" si="22"/>
        <v>592.56925745696287</v>
      </c>
      <c r="S73" s="71">
        <f t="shared" ca="1" si="23"/>
        <v>580.47440054430456</v>
      </c>
      <c r="T73" s="70">
        <f t="shared" ca="1" si="5"/>
        <v>588.84185483957287</v>
      </c>
      <c r="U73" s="81">
        <f ca="1">OFFSET('Stats NZ - TLA Population'!$A$1,MATCH(U$10&amp;"_"&amp;$D73,'Stats NZ - TLA Population'!$D:$D,0)-1,U$2-1)</f>
        <v>32271.401163841332</v>
      </c>
      <c r="V73" s="69">
        <f ca="1">OFFSET('Stats NZ - TLA Population'!$A$1,MATCH(V$10&amp;"_"&amp;$D73,'Stats NZ - TLA Population'!$D:$D,0)-1,V$2-1)</f>
        <v>32884.077708050238</v>
      </c>
      <c r="W73" s="72">
        <f ca="1">OFFSET('Stats NZ - TLA Population'!$A$1,MATCH(W$10&amp;"_"&amp;$D73,'Stats NZ - TLA Population'!$D:$D,0)-1,W$2-1)</f>
        <v>33517.616913791826</v>
      </c>
      <c r="X73" s="81">
        <f t="shared" ca="1" si="24"/>
        <v>594.37973475331671</v>
      </c>
      <c r="Y73" s="71">
        <f t="shared" ca="1" si="25"/>
        <v>598.52099543190207</v>
      </c>
      <c r="Z73" s="70">
        <f t="shared" ca="1" si="6"/>
        <v>610.05200200085824</v>
      </c>
      <c r="AA73" s="81">
        <f ca="1">OFFSET('Stats NZ - TLA Population'!$A$1,MATCH(AA$10&amp;"_"&amp;$D73,'Stats NZ - TLA Population'!$D:$D,0)-1,AA$2-1)</f>
        <v>32369.999999999996</v>
      </c>
      <c r="AB73" s="69">
        <f ca="1">OFFSET('Stats NZ - TLA Population'!$A$1,MATCH(AB$10&amp;"_"&amp;$D73,'Stats NZ - TLA Population'!$D:$D,0)-1,AB$2-1)</f>
        <v>33140.000000000007</v>
      </c>
      <c r="AC73" s="72">
        <f ca="1">OFFSET('Stats NZ - TLA Population'!$A$1,MATCH(AC$10&amp;"_"&amp;$D73,'Stats NZ - TLA Population'!$D:$D,0)-1,AC$2-1)</f>
        <v>33940.000000000007</v>
      </c>
      <c r="AD73" s="81">
        <f t="shared" ca="1" si="26"/>
        <v>596.19574360231081</v>
      </c>
      <c r="AE73" s="71">
        <f t="shared" ca="1" si="27"/>
        <v>621.48524935805438</v>
      </c>
      <c r="AF73" s="70">
        <f t="shared" ca="1" si="7"/>
        <v>636.48791077888848</v>
      </c>
      <c r="AG73" s="81">
        <f ca="1">OFFSET('Stats NZ - TLA Population'!$A$1,MATCH(AG$10&amp;"_"&amp;$D73,'Stats NZ - TLA Population'!$D:$D,0)-1,AG$2-1)</f>
        <v>32351.979948004038</v>
      </c>
      <c r="AH73" s="69">
        <f ca="1">OFFSET('Stats NZ - TLA Population'!$A$1,MATCH(AH$10&amp;"_"&amp;$D73,'Stats NZ - TLA Population'!$D:$D,0)-1,AH$2-1)</f>
        <v>33280.798513838025</v>
      </c>
      <c r="AI73" s="72">
        <f ca="1">OFFSET('Stats NZ - TLA Population'!$A$1,MATCH(AI$10&amp;"_"&amp;$D73,'Stats NZ - TLA Population'!$D:$D,0)-1,AI$2-1)</f>
        <v>34246.417035750732</v>
      </c>
      <c r="AJ73" s="81">
        <f t="shared" ca="1" si="28"/>
        <v>595.86384745465921</v>
      </c>
      <c r="AK73" s="71">
        <f t="shared" ca="1" si="29"/>
        <v>627.39204691832219</v>
      </c>
      <c r="AL73" s="70">
        <f t="shared" ca="1" si="8"/>
        <v>645.5953776092357</v>
      </c>
      <c r="AM73" s="81">
        <f ca="1">OFFSET('Stats NZ - TLA Population'!$A$1,MATCH(AM$10&amp;"_"&amp;$D73,'Stats NZ - TLA Population'!$D:$D,0)-1,AM$2-1)</f>
        <v>32333.96992758898</v>
      </c>
      <c r="AN73" s="69">
        <f ca="1">OFFSET('Stats NZ - TLA Population'!$A$1,MATCH(AN$10&amp;"_"&amp;$D73,'Stats NZ - TLA Population'!$D:$D,0)-1,AN$2-1)</f>
        <v>33422.195223858886</v>
      </c>
      <c r="AO73" s="72">
        <f ca="1">OFFSET('Stats NZ - TLA Population'!$A$1,MATCH(AO$10&amp;"_"&amp;$D73,'Stats NZ - TLA Population'!$D:$D,0)-1,AO$2-1)</f>
        <v>34555.600465131349</v>
      </c>
      <c r="AP73" s="81">
        <f t="shared" ca="1" si="30"/>
        <v>595.53213607023997</v>
      </c>
      <c r="AQ73" s="71">
        <f t="shared" ca="1" si="31"/>
        <v>633.21991973745526</v>
      </c>
      <c r="AR73" s="70">
        <f t="shared" ca="1" si="9"/>
        <v>654.69351747995859</v>
      </c>
      <c r="AS73" s="81">
        <f ca="1">OFFSET('Stats NZ - TLA Population'!$A$1,MATCH(AS$10&amp;"_"&amp;$D73,'Stats NZ - TLA Population'!$D:$D,0)-1,AS$2-1)</f>
        <v>32315.969933170352</v>
      </c>
      <c r="AT73" s="69">
        <f ca="1">OFFSET('Stats NZ - TLA Population'!$A$1,MATCH(AT$10&amp;"_"&amp;$D73,'Stats NZ - TLA Population'!$D:$D,0)-1,AT$2-1)</f>
        <v>33564.192671557248</v>
      </c>
      <c r="AU73" s="72">
        <f ca="1">OFFSET('Stats NZ - TLA Population'!$A$1,MATCH(AU$10&amp;"_"&amp;$D73,'Stats NZ - TLA Population'!$D:$D,0)-1,AU$2-1)</f>
        <v>34867.575263690924</v>
      </c>
      <c r="AV73" s="81">
        <f t="shared" ca="1" si="32"/>
        <v>595.20060934619755</v>
      </c>
      <c r="AW73" s="71">
        <f t="shared" ca="1" si="33"/>
        <v>638.96909116013569</v>
      </c>
      <c r="AX73" s="70">
        <f t="shared" ca="1" si="10"/>
        <v>663.78187895691588</v>
      </c>
      <c r="AY73" s="81">
        <f ca="1">OFFSET('Stats NZ - TLA Population'!$A$1,MATCH(AY$10&amp;"_"&amp;$D73,'Stats NZ - TLA Population'!$D:$D,0)-1,AY$2-1)</f>
        <v>32297.979959166776</v>
      </c>
      <c r="AZ73" s="69">
        <f ca="1">OFFSET('Stats NZ - TLA Population'!$A$1,MATCH(AZ$10&amp;"_"&amp;$D73,'Stats NZ - TLA Population'!$D:$D,0)-1,AZ$2-1)</f>
        <v>33706.793409225589</v>
      </c>
      <c r="BA73" s="72">
        <f ca="1">OFFSET('Stats NZ - TLA Population'!$A$1,MATCH(BA$10&amp;"_"&amp;$D73,'Stats NZ - TLA Population'!$D:$D,0)-1,BA$2-1)</f>
        <v>35182.366632462748</v>
      </c>
      <c r="BB73" s="81">
        <f t="shared" ca="1" si="34"/>
        <v>594.86926717973336</v>
      </c>
      <c r="BC73" s="71">
        <f t="shared" ca="1" si="35"/>
        <v>644.63978880019488</v>
      </c>
      <c r="BD73" s="70">
        <f t="shared" ca="1" si="11"/>
        <v>672.86001133629873</v>
      </c>
      <c r="BE73" s="81">
        <f ca="1">OFFSET('Stats NZ - TLA Population'!$A$1,MATCH(BE$10&amp;"_"&amp;$D73,'Stats NZ - TLA Population'!$D:$D,0)-1,BE$2-1)</f>
        <v>32279.999999999996</v>
      </c>
      <c r="BF73" s="69">
        <f ca="1">OFFSET('Stats NZ - TLA Population'!$A$1,MATCH(BF$10&amp;"_"&amp;$D73,'Stats NZ - TLA Population'!$D:$D,0)-1,BF$2-1)</f>
        <v>33850.000000000007</v>
      </c>
      <c r="BG73" s="72">
        <f ca="1">OFFSET('Stats NZ - TLA Population'!$A$1,MATCH(BG$10&amp;"_"&amp;$D73,'Stats NZ - TLA Population'!$D:$D,0)-1,BG$2-1)</f>
        <v>35500.000000000022</v>
      </c>
      <c r="BH73" s="81">
        <f t="shared" ca="1" si="36"/>
        <v>594.53810946810609</v>
      </c>
      <c r="BI73" s="71">
        <f t="shared" ca="1" si="37"/>
        <v>650.23224449837164</v>
      </c>
      <c r="BJ73" s="70">
        <f t="shared" ca="1" si="12"/>
        <v>681.92746468810049</v>
      </c>
      <c r="BK73" s="81">
        <f ca="1">OFFSET('Stats NZ - TLA Population'!$A$1,MATCH(BK$10&amp;"_"&amp;$D73,'Stats NZ - TLA Population'!$D:$D,0)-1,BK$2-1)</f>
        <v>32215.744700547111</v>
      </c>
      <c r="BL73" s="69">
        <f ca="1">OFFSET('Stats NZ - TLA Population'!$A$1,MATCH(BL$10&amp;"_"&amp;$D73,'Stats NZ - TLA Population'!$D:$D,0)-1,BL$2-1)</f>
        <v>33949.414340920965</v>
      </c>
      <c r="BM73" s="72">
        <f ca="1">OFFSET('Stats NZ - TLA Population'!$A$1,MATCH(BM$10&amp;"_"&amp;$D73,'Stats NZ - TLA Population'!$D:$D,0)-1,BM$2-1)</f>
        <v>35775.68480988271</v>
      </c>
      <c r="BN73" s="81">
        <f t="shared" ca="1" si="38"/>
        <v>593.35464527169881</v>
      </c>
      <c r="BO73" s="71">
        <f t="shared" ca="1" si="39"/>
        <v>654.69431563865385</v>
      </c>
      <c r="BP73" s="70">
        <f t="shared" ca="1" si="13"/>
        <v>689.91285822796772</v>
      </c>
      <c r="BQ73" s="81">
        <f ca="1">OFFSET('Stats NZ - TLA Population'!$A$1,MATCH(BQ$10&amp;"_"&amp;$D73,'Stats NZ - TLA Population'!$D:$D,0)-1,BQ$2-1)</f>
        <v>32151.617305168187</v>
      </c>
      <c r="BR73" s="69">
        <f ca="1">OFFSET('Stats NZ - TLA Population'!$A$1,MATCH(BR$10&amp;"_"&amp;$D73,'Stats NZ - TLA Population'!$D:$D,0)-1,BR$2-1)</f>
        <v>34049.120652630132</v>
      </c>
      <c r="BS73" s="72">
        <f ca="1">OFFSET('Stats NZ - TLA Population'!$A$1,MATCH(BS$10&amp;"_"&amp;$D73,'Stats NZ - TLA Population'!$D:$D,0)-1,BS$2-1)</f>
        <v>36053.510524396406</v>
      </c>
      <c r="BT73" s="81">
        <f t="shared" ca="1" si="40"/>
        <v>592.17353683261274</v>
      </c>
      <c r="BU73" s="71">
        <f t="shared" ca="1" si="41"/>
        <v>659.08719039007781</v>
      </c>
      <c r="BV73" s="70">
        <f t="shared" ca="1" si="14"/>
        <v>697.88606870785668</v>
      </c>
      <c r="BW73" s="81">
        <f ca="1">OFFSET('Stats NZ - TLA Population'!$A$1,MATCH(BW$10&amp;"_"&amp;$D73,'Stats NZ - TLA Population'!$D:$D,0)-1,BW$2-1)</f>
        <v>32087.617559262417</v>
      </c>
      <c r="BX73" s="69">
        <f ca="1">OFFSET('Stats NZ - TLA Population'!$A$1,MATCH(BX$10&amp;"_"&amp;$D73,'Stats NZ - TLA Population'!$D:$D,0)-1,BX$2-1)</f>
        <v>34149.119792618898</v>
      </c>
      <c r="BY73" s="72">
        <f ca="1">OFFSET('Stats NZ - TLA Population'!$A$1,MATCH(BY$10&amp;"_"&amp;$D73,'Stats NZ - TLA Population'!$D:$D,0)-1,BY$2-1)</f>
        <v>36333.493769312532</v>
      </c>
      <c r="BZ73" s="81">
        <f t="shared" ca="1" si="42"/>
        <v>590.99477946157003</v>
      </c>
      <c r="CA73" s="71">
        <f t="shared" ca="1" si="43"/>
        <v>663.4111264830683</v>
      </c>
      <c r="CB73" s="70">
        <f t="shared" ca="1" si="15"/>
        <v>705.84671514066667</v>
      </c>
      <c r="CC73" s="81">
        <f ca="1">OFFSET('Stats NZ - TLA Population'!$A$1,MATCH(CC$10&amp;"_"&amp;$D73,'Stats NZ - TLA Population'!$D:$D,0)-1,CC$2-1)</f>
        <v>32023.745208735767</v>
      </c>
      <c r="CD73" s="69">
        <f ca="1">OFFSET('Stats NZ - TLA Population'!$A$1,MATCH(CD$10&amp;"_"&amp;$D73,'Stats NZ - TLA Population'!$D:$D,0)-1,CD$2-1)</f>
        <v>34249.412620897012</v>
      </c>
      <c r="CE73" s="72">
        <f ca="1">OFFSET('Stats NZ - TLA Population'!$A$1,MATCH(CE$10&amp;"_"&amp;$D73,'Stats NZ - TLA Population'!$D:$D,0)-1,CE$2-1)</f>
        <v>36615.651299514422</v>
      </c>
      <c r="CF73" s="81">
        <f t="shared" ca="1" si="44"/>
        <v>589.81836847862712</v>
      </c>
      <c r="CG73" s="71">
        <f t="shared" ca="1" si="45"/>
        <v>667.66638506394395</v>
      </c>
      <c r="CH73" s="70">
        <f t="shared" ca="1" si="16"/>
        <v>713.79441774696386</v>
      </c>
      <c r="CI73" s="81">
        <f ca="1">OFFSET('Stats NZ - TLA Population'!$A$1,MATCH(CI$10&amp;"_"&amp;$D73,'Stats NZ - TLA Population'!$D:$D,0)-1,CI$2-1)</f>
        <v>31960.000000000007</v>
      </c>
      <c r="CJ73" s="69">
        <f ca="1">OFFSET('Stats NZ - TLA Population'!$A$1,MATCH(CJ$10&amp;"_"&amp;$D73,'Stats NZ - TLA Population'!$D:$D,0)-1,CJ$2-1)</f>
        <v>34350.000000000015</v>
      </c>
      <c r="CK73" s="72">
        <f ca="1">OFFSET('Stats NZ - TLA Population'!$A$1,MATCH(CK$10&amp;"_"&amp;$D73,'Stats NZ - TLA Population'!$D:$D,0)-1,CK$2-1)</f>
        <v>36900.000000000007</v>
      </c>
      <c r="CL73" s="81">
        <f t="shared" ca="1" si="46"/>
        <v>588.64429921315593</v>
      </c>
      <c r="CM73" s="71">
        <f t="shared" ca="1" si="47"/>
        <v>671.85323065287025</v>
      </c>
      <c r="CN73" s="70">
        <f t="shared" ca="1" si="17"/>
        <v>721.72879799391296</v>
      </c>
      <c r="CO73" s="81">
        <f ca="1">OFFSET('Stats NZ - TLA Population'!$A$1,MATCH(CO$10&amp;"_"&amp;$D73,'Stats NZ - TLA Population'!$D:$D,0)-1,CO$2-1)</f>
        <v>31832.994593220043</v>
      </c>
      <c r="CP73" s="69">
        <f ca="1">OFFSET('Stats NZ - TLA Population'!$A$1,MATCH(CP$10&amp;"_"&amp;$D73,'Stats NZ - TLA Population'!$D:$D,0)-1,CP$2-1)</f>
        <v>34397.866411161594</v>
      </c>
      <c r="CQ73" s="72">
        <f ca="1">OFFSET('Stats NZ - TLA Population'!$A$1,MATCH(CQ$10&amp;"_"&amp;$D73,'Stats NZ - TLA Population'!$D:$D,0)-1,CQ$2-1)</f>
        <v>37134.987961355873</v>
      </c>
      <c r="CR73" s="81">
        <f t="shared" ca="1" si="48"/>
        <v>586.30509368530011</v>
      </c>
      <c r="CS73" s="71">
        <f t="shared" ca="1" si="49"/>
        <v>674.77582429884035</v>
      </c>
      <c r="CT73" s="70">
        <f t="shared" ca="1" si="18"/>
        <v>728.4693711067074</v>
      </c>
      <c r="CU73" s="81">
        <f ca="1">OFFSET('Stats NZ - TLA Population'!$A$1,MATCH(CU$10&amp;"_"&amp;$D73,'Stats NZ - TLA Population'!$D:$D,0)-1,CU$2-1)</f>
        <v>31706.493891488626</v>
      </c>
      <c r="CV73" s="69">
        <f ca="1">OFFSET('Stats NZ - TLA Population'!$A$1,MATCH(CV$10&amp;"_"&amp;$D73,'Stats NZ - TLA Population'!$D:$D,0)-1,CV$2-1)</f>
        <v>34445.799523729809</v>
      </c>
      <c r="CW73" s="72">
        <f ca="1">OFFSET('Stats NZ - TLA Population'!$A$1,MATCH(CW$10&amp;"_"&amp;$D73,'Stats NZ - TLA Population'!$D:$D,0)-1,CW$2-1)</f>
        <v>37371.472381844062</v>
      </c>
      <c r="CX73" s="81">
        <f t="shared" ca="1" si="50"/>
        <v>583.97518389429069</v>
      </c>
      <c r="CY73" s="71">
        <f t="shared" ca="1" si="51"/>
        <v>677.63705982109775</v>
      </c>
      <c r="CZ73" s="70">
        <f t="shared" ca="1" si="19"/>
        <v>735.19253482771353</v>
      </c>
    </row>
    <row r="74" spans="2:104" x14ac:dyDescent="0.25">
      <c r="B74" s="93"/>
      <c r="C74" s="66" t="s">
        <v>16</v>
      </c>
      <c r="D74" s="66" t="s">
        <v>129</v>
      </c>
      <c r="E74" s="67" t="s">
        <v>16</v>
      </c>
      <c r="F74" s="68">
        <f ca="1">SUMIF('NVED - 2019 - VKT 74 TLA-Region'!$B:$B,'Model - Absolute - 66 areas'!$D74,'NVED - 2019 - VKT 74 TLA-Region'!$J:$J)</f>
        <v>140.35164626253803</v>
      </c>
      <c r="G74" s="81">
        <f ca="1">OFFSET('Stats NZ - TLA Population'!$A$1,MATCH(G$10&amp;"_"&amp;$D74,'Stats NZ - TLA Population'!$D:$D,0)-1,G$2-1)</f>
        <v>9751.6445039951141</v>
      </c>
      <c r="H74" s="69">
        <f ca="1">OFFSET('Stats NZ - TLA Population'!$A$1,MATCH(H$10&amp;"_"&amp;$D74,'Stats NZ - TLA Population'!$D:$D,0)-1,H$2-1)</f>
        <v>9797.205243692626</v>
      </c>
      <c r="I74" s="72">
        <f ca="1">OFFSET('Stats NZ - TLA Population'!$A$1,MATCH(I$10&amp;"_"&amp;$D74,'Stats NZ - TLA Population'!$D:$D,0)-1,I$2-1)</f>
        <v>9853.992684409659</v>
      </c>
      <c r="J74" s="70">
        <f t="shared" ca="1" si="20"/>
        <v>14325.681944133554</v>
      </c>
      <c r="K74" s="81">
        <f ca="1">OFFSET('Stats NZ - TLA Population'!$A$1,MATCH(K$10&amp;"_"&amp;$D74,'Stats NZ - TLA Population'!$D:$D,0)-1,K$2-1)</f>
        <v>9644.4797700099516</v>
      </c>
      <c r="L74" s="69">
        <f ca="1">OFFSET('Stats NZ - TLA Population'!$A$1,MATCH(L$10&amp;"_"&amp;$D74,'Stats NZ - TLA Population'!$D:$D,0)-1,L$2-1)</f>
        <v>9734.8104043649364</v>
      </c>
      <c r="M74" s="72">
        <f ca="1">OFFSET('Stats NZ - TLA Population'!$A$1,MATCH(M$10&amp;"_"&amp;$D74,'Stats NZ - TLA Population'!$D:$D,0)-1,M$2-1)</f>
        <v>9847.98902884372</v>
      </c>
      <c r="N74" s="71">
        <f t="shared" ca="1" si="21"/>
        <v>133.26678516080426</v>
      </c>
      <c r="O74" s="81">
        <f ca="1">OFFSET('Stats NZ - TLA Population'!$A$1,MATCH(O$10&amp;"_"&amp;$D74,'Stats NZ - TLA Population'!$D:$D,0)-1,O$2-1)</f>
        <v>9538.4927122829213</v>
      </c>
      <c r="P74" s="69">
        <f ca="1">OFFSET('Stats NZ - TLA Population'!$A$1,MATCH(P$10&amp;"_"&amp;$D74,'Stats NZ - TLA Population'!$D:$D,0)-1,P$2-1)</f>
        <v>9672.812935091044</v>
      </c>
      <c r="Q74" s="72">
        <f ca="1">OFFSET('Stats NZ - TLA Population'!$A$1,MATCH(Q$10&amp;"_"&amp;$D74,'Stats NZ - TLA Population'!$D:$D,0)-1,Q$2-1)</f>
        <v>9841.9890310722731</v>
      </c>
      <c r="R74" s="172">
        <f t="shared" ca="1" si="22"/>
        <v>136.64541282260092</v>
      </c>
      <c r="S74" s="71">
        <f t="shared" ca="1" si="23"/>
        <v>133.840073405634</v>
      </c>
      <c r="T74" s="70">
        <f t="shared" ca="1" si="5"/>
        <v>136.1809168868993</v>
      </c>
      <c r="U74" s="81">
        <f ca="1">OFFSET('Stats NZ - TLA Population'!$A$1,MATCH(U$10&amp;"_"&amp;$D74,'Stats NZ - TLA Population'!$D:$D,0)-1,U$2-1)</f>
        <v>9433.670388857121</v>
      </c>
      <c r="V74" s="69">
        <f ca="1">OFFSET('Stats NZ - TLA Population'!$A$1,MATCH(V$10&amp;"_"&amp;$D74,'Stats NZ - TLA Population'!$D:$D,0)-1,V$2-1)</f>
        <v>9611.2103051654994</v>
      </c>
      <c r="W74" s="72">
        <f ca="1">OFFSET('Stats NZ - TLA Population'!$A$1,MATCH(W$10&amp;"_"&amp;$D74,'Stats NZ - TLA Population'!$D:$D,0)-1,W$2-1)</f>
        <v>9835.9926888667633</v>
      </c>
      <c r="X74" s="81">
        <f t="shared" ca="1" si="24"/>
        <v>135.14376155655785</v>
      </c>
      <c r="Y74" s="71">
        <f t="shared" ca="1" si="25"/>
        <v>136.06328031825615</v>
      </c>
      <c r="Z74" s="70">
        <f t="shared" ca="1" si="6"/>
        <v>139.24546315611514</v>
      </c>
      <c r="AA74" s="81">
        <f ca="1">OFFSET('Stats NZ - TLA Population'!$A$1,MATCH(AA$10&amp;"_"&amp;$D74,'Stats NZ - TLA Population'!$D:$D,0)-1,AA$2-1)</f>
        <v>9330</v>
      </c>
      <c r="AB74" s="69">
        <f ca="1">OFFSET('Stats NZ - TLA Population'!$A$1,MATCH(AB$10&amp;"_"&amp;$D74,'Stats NZ - TLA Population'!$D:$D,0)-1,AB$2-1)</f>
        <v>9550.0000000000018</v>
      </c>
      <c r="AC74" s="72">
        <f ca="1">OFFSET('Stats NZ - TLA Population'!$A$1,MATCH(AC$10&amp;"_"&amp;$D74,'Stats NZ - TLA Population'!$D:$D,0)-1,AC$2-1)</f>
        <v>9829.9999999999982</v>
      </c>
      <c r="AD74" s="81">
        <f t="shared" ca="1" si="26"/>
        <v>133.65861253876605</v>
      </c>
      <c r="AE74" s="71">
        <f t="shared" ca="1" si="27"/>
        <v>139.29990681028985</v>
      </c>
      <c r="AF74" s="70">
        <f t="shared" ca="1" si="7"/>
        <v>143.38409255970149</v>
      </c>
      <c r="AG74" s="81">
        <f ca="1">OFFSET('Stats NZ - TLA Population'!$A$1,MATCH(AG$10&amp;"_"&amp;$D74,'Stats NZ - TLA Population'!$D:$D,0)-1,AG$2-1)</f>
        <v>9275.3638413164972</v>
      </c>
      <c r="AH74" s="69">
        <f ca="1">OFFSET('Stats NZ - TLA Population'!$A$1,MATCH(AH$10&amp;"_"&amp;$D74,'Stats NZ - TLA Population'!$D:$D,0)-1,AH$2-1)</f>
        <v>9537.9697287484851</v>
      </c>
      <c r="AI74" s="72">
        <f ca="1">OFFSET('Stats NZ - TLA Population'!$A$1,MATCH(AI$10&amp;"_"&amp;$D74,'Stats NZ - TLA Population'!$D:$D,0)-1,AI$2-1)</f>
        <v>9873.6113116332435</v>
      </c>
      <c r="AJ74" s="81">
        <f t="shared" ca="1" si="28"/>
        <v>132.87591230681699</v>
      </c>
      <c r="AK74" s="71">
        <f t="shared" ca="1" si="29"/>
        <v>139.85253536309079</v>
      </c>
      <c r="AL74" s="70">
        <f t="shared" ca="1" si="8"/>
        <v>144.77395236006774</v>
      </c>
      <c r="AM74" s="81">
        <f ca="1">OFFSET('Stats NZ - TLA Population'!$A$1,MATCH(AM$10&amp;"_"&amp;$D74,'Stats NZ - TLA Population'!$D:$D,0)-1,AM$2-1)</f>
        <v>9221.0476300966257</v>
      </c>
      <c r="AN74" s="69">
        <f ca="1">OFFSET('Stats NZ - TLA Population'!$A$1,MATCH(AN$10&amp;"_"&amp;$D74,'Stats NZ - TLA Population'!$D:$D,0)-1,AN$2-1)</f>
        <v>9525.9546122013016</v>
      </c>
      <c r="AO74" s="72">
        <f ca="1">OFFSET('Stats NZ - TLA Population'!$A$1,MATCH(AO$10&amp;"_"&amp;$D74,'Stats NZ - TLA Population'!$D:$D,0)-1,AO$2-1)</f>
        <v>9917.4161071426188</v>
      </c>
      <c r="AP74" s="81">
        <f t="shared" ca="1" si="30"/>
        <v>132.09779554047071</v>
      </c>
      <c r="AQ74" s="71">
        <f t="shared" ca="1" si="31"/>
        <v>140.37741400316469</v>
      </c>
      <c r="AR74" s="70">
        <f t="shared" ca="1" si="9"/>
        <v>146.14611169056386</v>
      </c>
      <c r="AS74" s="81">
        <f ca="1">OFFSET('Stats NZ - TLA Population'!$A$1,MATCH(AS$10&amp;"_"&amp;$D74,'Stats NZ - TLA Population'!$D:$D,0)-1,AS$2-1)</f>
        <v>9167.0494927390591</v>
      </c>
      <c r="AT74" s="69">
        <f ca="1">OFFSET('Stats NZ - TLA Population'!$A$1,MATCH(AT$10&amp;"_"&amp;$D74,'Stats NZ - TLA Population'!$D:$D,0)-1,AT$2-1)</f>
        <v>9513.9546312678558</v>
      </c>
      <c r="AU74" s="72">
        <f ca="1">OFFSET('Stats NZ - TLA Population'!$A$1,MATCH(AU$10&amp;"_"&amp;$D74,'Stats NZ - TLA Population'!$D:$D,0)-1,AU$2-1)</f>
        <v>9961.4152449295107</v>
      </c>
      <c r="AV74" s="81">
        <f t="shared" ca="1" si="32"/>
        <v>131.32423539911059</v>
      </c>
      <c r="AW74" s="71">
        <f t="shared" ca="1" si="33"/>
        <v>140.87497573227597</v>
      </c>
      <c r="AX74" s="70">
        <f t="shared" ca="1" si="10"/>
        <v>147.50061202483991</v>
      </c>
      <c r="AY74" s="81">
        <f ca="1">OFFSET('Stats NZ - TLA Population'!$A$1,MATCH(AY$10&amp;"_"&amp;$D74,'Stats NZ - TLA Population'!$D:$D,0)-1,AY$2-1)</f>
        <v>9113.3675666142135</v>
      </c>
      <c r="AZ74" s="69">
        <f ca="1">OFFSET('Stats NZ - TLA Population'!$A$1,MATCH(AZ$10&amp;"_"&amp;$D74,'Stats NZ - TLA Population'!$D:$D,0)-1,AZ$2-1)</f>
        <v>9501.9697668815988</v>
      </c>
      <c r="BA74" s="72">
        <f ca="1">OFFSET('Stats NZ - TLA Population'!$A$1,MATCH(BA$10&amp;"_"&amp;$D74,'Stats NZ - TLA Population'!$D:$D,0)-1,BA$2-1)</f>
        <v>10005.609587203648</v>
      </c>
      <c r="BB74" s="81">
        <f t="shared" ca="1" si="34"/>
        <v>130.55520519929757</v>
      </c>
      <c r="BC74" s="71">
        <f t="shared" ca="1" si="35"/>
        <v>141.34564950651264</v>
      </c>
      <c r="BD74" s="70">
        <f t="shared" ca="1" si="11"/>
        <v>148.83749585703262</v>
      </c>
      <c r="BE74" s="81">
        <f ca="1">OFFSET('Stats NZ - TLA Population'!$A$1,MATCH(BE$10&amp;"_"&amp;$D74,'Stats NZ - TLA Population'!$D:$D,0)-1,BE$2-1)</f>
        <v>9059.9999999999982</v>
      </c>
      <c r="BF74" s="69">
        <f ca="1">OFFSET('Stats NZ - TLA Population'!$A$1,MATCH(BF$10&amp;"_"&amp;$D74,'Stats NZ - TLA Population'!$D:$D,0)-1,BF$2-1)</f>
        <v>9489.9999999999982</v>
      </c>
      <c r="BG74" s="72">
        <f ca="1">OFFSET('Stats NZ - TLA Population'!$A$1,MATCH(BG$10&amp;"_"&amp;$D74,'Stats NZ - TLA Population'!$D:$D,0)-1,BG$2-1)</f>
        <v>10049.999999999996</v>
      </c>
      <c r="BH74" s="81">
        <f t="shared" ca="1" si="36"/>
        <v>129.79067841384997</v>
      </c>
      <c r="BI74" s="71">
        <f t="shared" ca="1" si="37"/>
        <v>141.78986025035783</v>
      </c>
      <c r="BJ74" s="70">
        <f t="shared" ca="1" si="12"/>
        <v>150.15680669295003</v>
      </c>
      <c r="BK74" s="81">
        <f ca="1">OFFSET('Stats NZ - TLA Population'!$A$1,MATCH(BK$10&amp;"_"&amp;$D74,'Stats NZ - TLA Population'!$D:$D,0)-1,BK$2-1)</f>
        <v>8988.8925517590778</v>
      </c>
      <c r="BL74" s="69">
        <f ca="1">OFFSET('Stats NZ - TLA Population'!$A$1,MATCH(BL$10&amp;"_"&amp;$D74,'Stats NZ - TLA Population'!$D:$D,0)-1,BL$2-1)</f>
        <v>9473.9457739669724</v>
      </c>
      <c r="BM74" s="72">
        <f ca="1">OFFSET('Stats NZ - TLA Population'!$A$1,MATCH(BM$10&amp;"_"&amp;$D74,'Stats NZ - TLA Population'!$D:$D,0)-1,BM$2-1)</f>
        <v>10089.68534175276</v>
      </c>
      <c r="BN74" s="81">
        <f t="shared" ca="1" si="38"/>
        <v>128.77201572649159</v>
      </c>
      <c r="BO74" s="71">
        <f t="shared" ca="1" si="39"/>
        <v>142.10400274134378</v>
      </c>
      <c r="BP74" s="70">
        <f t="shared" ca="1" si="13"/>
        <v>151.33975934331002</v>
      </c>
      <c r="BQ74" s="81">
        <f ca="1">OFFSET('Stats NZ - TLA Population'!$A$1,MATCH(BQ$10&amp;"_"&amp;$D74,'Stats NZ - TLA Population'!$D:$D,0)-1,BQ$2-1)</f>
        <v>8918.3431906258102</v>
      </c>
      <c r="BR74" s="69">
        <f ca="1">OFFSET('Stats NZ - TLA Population'!$A$1,MATCH(BR$10&amp;"_"&amp;$D74,'Stats NZ - TLA Population'!$D:$D,0)-1,BR$2-1)</f>
        <v>9457.9187068563369</v>
      </c>
      <c r="BS74" s="72">
        <f ca="1">OFFSET('Stats NZ - TLA Population'!$A$1,MATCH(BS$10&amp;"_"&amp;$D74,'Stats NZ - TLA Population'!$D:$D,0)-1,BS$2-1)</f>
        <v>10129.527392595077</v>
      </c>
      <c r="BT74" s="81">
        <f t="shared" ca="1" si="40"/>
        <v>127.7613480175346</v>
      </c>
      <c r="BU74" s="71">
        <f t="shared" ca="1" si="41"/>
        <v>142.39727568524219</v>
      </c>
      <c r="BV74" s="70">
        <f t="shared" ca="1" si="14"/>
        <v>152.50893451208466</v>
      </c>
      <c r="BW74" s="81">
        <f ca="1">OFFSET('Stats NZ - TLA Population'!$A$1,MATCH(BW$10&amp;"_"&amp;$D74,'Stats NZ - TLA Population'!$D:$D,0)-1,BW$2-1)</f>
        <v>8848.3475364511742</v>
      </c>
      <c r="BX74" s="69">
        <f ca="1">OFFSET('Stats NZ - TLA Population'!$A$1,MATCH(BX$10&amp;"_"&amp;$D74,'Stats NZ - TLA Population'!$D:$D,0)-1,BX$2-1)</f>
        <v>9441.918752723368</v>
      </c>
      <c r="BY74" s="72">
        <f ca="1">OFFSET('Stats NZ - TLA Population'!$A$1,MATCH(BY$10&amp;"_"&amp;$D74,'Stats NZ - TLA Population'!$D:$D,0)-1,BY$2-1)</f>
        <v>10169.526771338271</v>
      </c>
      <c r="BZ74" s="81">
        <f t="shared" ca="1" si="42"/>
        <v>126.7586125383572</v>
      </c>
      <c r="CA74" s="71">
        <f t="shared" ca="1" si="43"/>
        <v>142.66998944084477</v>
      </c>
      <c r="CB74" s="70">
        <f t="shared" ca="1" si="15"/>
        <v>153.66434673743984</v>
      </c>
      <c r="CC74" s="81">
        <f ca="1">OFFSET('Stats NZ - TLA Population'!$A$1,MATCH(CC$10&amp;"_"&amp;$D74,'Stats NZ - TLA Population'!$D:$D,0)-1,CC$2-1)</f>
        <v>8778.9012434637698</v>
      </c>
      <c r="CD74" s="69">
        <f ca="1">OFFSET('Stats NZ - TLA Population'!$A$1,MATCH(CD$10&amp;"_"&amp;$D74,'Stats NZ - TLA Population'!$D:$D,0)-1,CD$2-1)</f>
        <v>9425.94586570106</v>
      </c>
      <c r="CE74" s="72">
        <f ca="1">OFFSET('Stats NZ - TLA Population'!$A$1,MATCH(CE$10&amp;"_"&amp;$D74,'Stats NZ - TLA Population'!$D:$D,0)-1,CE$2-1)</f>
        <v>10209.684099237218</v>
      </c>
      <c r="CF74" s="81">
        <f t="shared" ca="1" si="44"/>
        <v>125.76374703282052</v>
      </c>
      <c r="CG74" s="71">
        <f t="shared" ca="1" si="45"/>
        <v>142.92245184800132</v>
      </c>
      <c r="CH74" s="70">
        <f t="shared" ca="1" si="16"/>
        <v>154.80601149707618</v>
      </c>
      <c r="CI74" s="81">
        <f ca="1">OFFSET('Stats NZ - TLA Population'!$A$1,MATCH(CI$10&amp;"_"&amp;$D74,'Stats NZ - TLA Population'!$D:$D,0)-1,CI$2-1)</f>
        <v>8710</v>
      </c>
      <c r="CJ74" s="69">
        <f ca="1">OFFSET('Stats NZ - TLA Population'!$A$1,MATCH(CJ$10&amp;"_"&amp;$D74,'Stats NZ - TLA Population'!$D:$D,0)-1,CJ$2-1)</f>
        <v>9410</v>
      </c>
      <c r="CK74" s="72">
        <f ca="1">OFFSET('Stats NZ - TLA Population'!$A$1,MATCH(CK$10&amp;"_"&amp;$D74,'Stats NZ - TLA Population'!$D:$D,0)-1,CK$2-1)</f>
        <v>10249.999999999998</v>
      </c>
      <c r="CL74" s="81">
        <f t="shared" ca="1" si="46"/>
        <v>124.77668973340324</v>
      </c>
      <c r="CM74" s="71">
        <f t="shared" ca="1" si="47"/>
        <v>143.1549682301879</v>
      </c>
      <c r="CN74" s="70">
        <f t="shared" ca="1" si="17"/>
        <v>155.93394520291451</v>
      </c>
      <c r="CO74" s="81">
        <f ca="1">OFFSET('Stats NZ - TLA Population'!$A$1,MATCH(CO$10&amp;"_"&amp;$D74,'Stats NZ - TLA Population'!$D:$D,0)-1,CO$2-1)</f>
        <v>8624.3312745062067</v>
      </c>
      <c r="CP74" s="69">
        <f ca="1">OFFSET('Stats NZ - TLA Population'!$A$1,MATCH(CP$10&amp;"_"&amp;$D74,'Stats NZ - TLA Population'!$D:$D,0)-1,CP$2-1)</f>
        <v>9375.7516065527525</v>
      </c>
      <c r="CQ74" s="72">
        <f ca="1">OFFSET('Stats NZ - TLA Population'!$A$1,MATCH(CQ$10&amp;"_"&amp;$D74,'Stats NZ - TLA Population'!$D:$D,0)-1,CQ$2-1)</f>
        <v>10269.922404993284</v>
      </c>
      <c r="CR74" s="81">
        <f t="shared" ca="1" si="48"/>
        <v>123.54942681941989</v>
      </c>
      <c r="CS74" s="71">
        <f t="shared" ca="1" si="49"/>
        <v>143.05506364803341</v>
      </c>
      <c r="CT74" s="70">
        <f t="shared" ca="1" si="18"/>
        <v>156.69830696878461</v>
      </c>
      <c r="CU74" s="81">
        <f ca="1">OFFSET('Stats NZ - TLA Population'!$A$1,MATCH(CU$10&amp;"_"&amp;$D74,'Stats NZ - TLA Population'!$D:$D,0)-1,CU$2-1)</f>
        <v>8539.5051587170892</v>
      </c>
      <c r="CV74" s="69">
        <f ca="1">OFFSET('Stats NZ - TLA Population'!$A$1,MATCH(CV$10&amp;"_"&amp;$D74,'Stats NZ - TLA Population'!$D:$D,0)-1,CV$2-1)</f>
        <v>9341.6278626755047</v>
      </c>
      <c r="CW74" s="72">
        <f ca="1">OFFSET('Stats NZ - TLA Population'!$A$1,MATCH(CW$10&amp;"_"&amp;$D74,'Stats NZ - TLA Population'!$D:$D,0)-1,CW$2-1)</f>
        <v>10289.883532154441</v>
      </c>
      <c r="CX74" s="81">
        <f t="shared" ca="1" si="50"/>
        <v>122.33423486406875</v>
      </c>
      <c r="CY74" s="71">
        <f t="shared" ca="1" si="51"/>
        <v>142.93960426164446</v>
      </c>
      <c r="CZ74" s="70">
        <f t="shared" ca="1" si="19"/>
        <v>157.44920495723022</v>
      </c>
    </row>
    <row r="75" spans="2:104" x14ac:dyDescent="0.25">
      <c r="B75" s="93"/>
      <c r="C75" s="66" t="s">
        <v>16</v>
      </c>
      <c r="D75" s="66" t="s">
        <v>130</v>
      </c>
      <c r="E75" s="67" t="s">
        <v>16</v>
      </c>
      <c r="F75" s="68">
        <f ca="1">SUMIF('NVED - 2019 - VKT 74 TLA-Region'!$B:$B,'Model - Absolute - 66 areas'!$D75,'NVED - 2019 - VKT 74 TLA-Region'!$J:$J)</f>
        <v>124.38843013946409</v>
      </c>
      <c r="G75" s="81">
        <f ca="1">OFFSET('Stats NZ - TLA Population'!$A$1,MATCH(G$10&amp;"_"&amp;$D75,'Stats NZ - TLA Population'!$D:$D,0)-1,G$2-1)</f>
        <v>13713.901038842087</v>
      </c>
      <c r="H75" s="69">
        <f ca="1">OFFSET('Stats NZ - TLA Population'!$A$1,MATCH(H$10&amp;"_"&amp;$D75,'Stats NZ - TLA Population'!$D:$D,0)-1,H$2-1)</f>
        <v>13783.720872368192</v>
      </c>
      <c r="I75" s="72">
        <f ca="1">OFFSET('Stats NZ - TLA Population'!$A$1,MATCH(I$10&amp;"_"&amp;$D75,'Stats NZ - TLA Population'!$D:$D,0)-1,I$2-1)</f>
        <v>13850.217505642226</v>
      </c>
      <c r="J75" s="70">
        <f t="shared" ca="1" si="20"/>
        <v>9024.299845538937</v>
      </c>
      <c r="K75" s="81">
        <f ca="1">OFFSET('Stats NZ - TLA Population'!$A$1,MATCH(K$10&amp;"_"&amp;$D75,'Stats NZ - TLA Population'!$D:$D,0)-1,K$2-1)</f>
        <v>13687.851652340179</v>
      </c>
      <c r="L75" s="69">
        <f ca="1">OFFSET('Stats NZ - TLA Population'!$A$1,MATCH(L$10&amp;"_"&amp;$D75,'Stats NZ - TLA Population'!$D:$D,0)-1,L$2-1)</f>
        <v>13827.580865164378</v>
      </c>
      <c r="M75" s="72">
        <f ca="1">OFFSET('Stats NZ - TLA Population'!$A$1,MATCH(M$10&amp;"_"&amp;$D75,'Stats NZ - TLA Population'!$D:$D,0)-1,M$2-1)</f>
        <v>13961.319137816472</v>
      </c>
      <c r="N75" s="71">
        <f t="shared" ca="1" si="21"/>
        <v>119.24463338772492</v>
      </c>
      <c r="O75" s="81">
        <f ca="1">OFFSET('Stats NZ - TLA Population'!$A$1,MATCH(O$10&amp;"_"&amp;$D75,'Stats NZ - TLA Population'!$D:$D,0)-1,O$2-1)</f>
        <v>13661.851746327829</v>
      </c>
      <c r="P75" s="69">
        <f ca="1">OFFSET('Stats NZ - TLA Population'!$A$1,MATCH(P$10&amp;"_"&amp;$D75,'Stats NZ - TLA Population'!$D:$D,0)-1,P$2-1)</f>
        <v>13871.580421071707</v>
      </c>
      <c r="Q75" s="72">
        <f ca="1">OFFSET('Stats NZ - TLA Population'!$A$1,MATCH(Q$10&amp;"_"&amp;$D75,'Stats NZ - TLA Population'!$D:$D,0)-1,Q$2-1)</f>
        <v>14073.311988678566</v>
      </c>
      <c r="R75" s="172">
        <f t="shared" ca="1" si="22"/>
        <v>123.28864660416208</v>
      </c>
      <c r="S75" s="71">
        <f t="shared" ca="1" si="23"/>
        <v>120.90869491081477</v>
      </c>
      <c r="T75" s="70">
        <f ca="1">((Q75)*$J75/10^6)*T$6</f>
        <v>122.66704542469037</v>
      </c>
      <c r="U75" s="81">
        <f ca="1">OFFSET('Stats NZ - TLA Population'!$A$1,MATCH(U$10&amp;"_"&amp;$D75,'Stats NZ - TLA Population'!$D:$D,0)-1,U$2-1)</f>
        <v>13635.901226817452</v>
      </c>
      <c r="V75" s="69">
        <f ca="1">OFFSET('Stats NZ - TLA Population'!$A$1,MATCH(V$10&amp;"_"&amp;$D75,'Stats NZ - TLA Population'!$D:$D,0)-1,V$2-1)</f>
        <v>13915.719984181955</v>
      </c>
      <c r="W75" s="72">
        <f ca="1">OFFSET('Stats NZ - TLA Population'!$A$1,MATCH(W$10&amp;"_"&amp;$D75,'Stats NZ - TLA Population'!$D:$D,0)-1,W$2-1)</f>
        <v>14186.203207275143</v>
      </c>
      <c r="X75" s="81">
        <f t="shared" ca="1" si="24"/>
        <v>123.05446133495293</v>
      </c>
      <c r="Y75" s="71">
        <f t="shared" ca="1" si="25"/>
        <v>124.09856228508673</v>
      </c>
      <c r="Z75" s="70">
        <f ca="1">((W75)*$J75/10^6)*Z$6</f>
        <v>126.51069612697607</v>
      </c>
      <c r="AA75" s="81">
        <f ca="1">OFFSET('Stats NZ - TLA Population'!$A$1,MATCH(AA$10&amp;"_"&amp;$D75,'Stats NZ - TLA Population'!$D:$D,0)-1,AA$2-1)</f>
        <v>13609.999999999996</v>
      </c>
      <c r="AB75" s="69">
        <f ca="1">OFFSET('Stats NZ - TLA Population'!$A$1,MATCH(AB$10&amp;"_"&amp;$D75,'Stats NZ - TLA Population'!$D:$D,0)-1,AB$2-1)</f>
        <v>13960</v>
      </c>
      <c r="AC75" s="72">
        <f ca="1">OFFSET('Stats NZ - TLA Population'!$A$1,MATCH(AC$10&amp;"_"&amp;$D75,'Stats NZ - TLA Population'!$D:$D,0)-1,AC$2-1)</f>
        <v>14300.000000000004</v>
      </c>
      <c r="AD75" s="81">
        <f t="shared" ca="1" si="26"/>
        <v>122.82072089778491</v>
      </c>
      <c r="AE75" s="71">
        <f t="shared" ca="1" si="27"/>
        <v>128.27176917035908</v>
      </c>
      <c r="AF75" s="70">
        <f ca="1">((AC75)*$J75/10^6)*AF$6</f>
        <v>131.39586670029621</v>
      </c>
      <c r="AG75" s="81">
        <f ca="1">OFFSET('Stats NZ - TLA Population'!$A$1,MATCH(AG$10&amp;"_"&amp;$D75,'Stats NZ - TLA Population'!$D:$D,0)-1,AG$2-1)</f>
        <v>13559.628521296894</v>
      </c>
      <c r="AH75" s="69">
        <f ca="1">OFFSET('Stats NZ - TLA Population'!$A$1,MATCH(AH$10&amp;"_"&amp;$D75,'Stats NZ - TLA Population'!$D:$D,0)-1,AH$2-1)</f>
        <v>13977.953760410703</v>
      </c>
      <c r="AI75" s="72">
        <f ca="1">OFFSET('Stats NZ - TLA Population'!$A$1,MATCH(AI$10&amp;"_"&amp;$D75,'Stats NZ - TLA Population'!$D:$D,0)-1,AI$2-1)</f>
        <v>14402.51946012207</v>
      </c>
      <c r="AJ75" s="81">
        <f t="shared" ca="1" si="28"/>
        <v>122.36615357030493</v>
      </c>
      <c r="AK75" s="71">
        <f t="shared" ca="1" si="29"/>
        <v>129.10891037911739</v>
      </c>
      <c r="AL75" s="70">
        <f ca="1">((AI75)*$J75/10^6)*AL$6</f>
        <v>133.03045825469655</v>
      </c>
      <c r="AM75" s="81">
        <f ca="1">OFFSET('Stats NZ - TLA Population'!$A$1,MATCH(AM$10&amp;"_"&amp;$D75,'Stats NZ - TLA Population'!$D:$D,0)-1,AM$2-1)</f>
        <v>13509.443470651595</v>
      </c>
      <c r="AN75" s="69">
        <f ca="1">OFFSET('Stats NZ - TLA Population'!$A$1,MATCH(AN$10&amp;"_"&amp;$D75,'Stats NZ - TLA Population'!$D:$D,0)-1,AN$2-1)</f>
        <v>13995.930610901125</v>
      </c>
      <c r="AO75" s="72">
        <f ca="1">OFFSET('Stats NZ - TLA Population'!$A$1,MATCH(AO$10&amp;"_"&amp;$D75,'Stats NZ - TLA Population'!$D:$D,0)-1,AO$2-1)</f>
        <v>14505.773902041601</v>
      </c>
      <c r="AP75" s="81">
        <f t="shared" ca="1" si="30"/>
        <v>121.91326862551819</v>
      </c>
      <c r="AQ75" s="71">
        <f t="shared" ca="1" si="31"/>
        <v>129.92380247720649</v>
      </c>
      <c r="AR75" s="70">
        <f ca="1">((AO75)*$J75/10^6)*AR$6</f>
        <v>134.65666239870899</v>
      </c>
      <c r="AS75" s="81">
        <f ca="1">OFFSET('Stats NZ - TLA Population'!$A$1,MATCH(AS$10&amp;"_"&amp;$D75,'Stats NZ - TLA Population'!$D:$D,0)-1,AS$2-1)</f>
        <v>13459.444158081958</v>
      </c>
      <c r="AT75" s="69">
        <f ca="1">OFFSET('Stats NZ - TLA Population'!$A$1,MATCH(AT$10&amp;"_"&amp;$D75,'Stats NZ - TLA Population'!$D:$D,0)-1,AT$2-1)</f>
        <v>14013.930581167097</v>
      </c>
      <c r="AU75" s="72">
        <f ca="1">OFFSET('Stats NZ - TLA Population'!$A$1,MATCH(AU$10&amp;"_"&amp;$D75,'Stats NZ - TLA Population'!$D:$D,0)-1,AU$2-1)</f>
        <v>14609.768594984964</v>
      </c>
      <c r="AV75" s="81">
        <f t="shared" ca="1" si="32"/>
        <v>121.46205983681897</v>
      </c>
      <c r="AW75" s="71">
        <f t="shared" ca="1" si="33"/>
        <v>130.71666291006795</v>
      </c>
      <c r="AX75" s="70">
        <f ca="1">((AU75)*$J75/10^6)*AX$6</f>
        <v>136.2744153443424</v>
      </c>
      <c r="AY75" s="81">
        <f ca="1">OFFSET('Stats NZ - TLA Population'!$A$1,MATCH(AY$10&amp;"_"&amp;$D75,'Stats NZ - TLA Population'!$D:$D,0)-1,AY$2-1)</f>
        <v>13409.629896159515</v>
      </c>
      <c r="AZ75" s="69">
        <f ca="1">OFFSET('Stats NZ - TLA Population'!$A$1,MATCH(AZ$10&amp;"_"&amp;$D75,'Stats NZ - TLA Population'!$D:$D,0)-1,AZ$2-1)</f>
        <v>14031.953700942631</v>
      </c>
      <c r="BA75" s="72">
        <f ca="1">OFFSET('Stats NZ - TLA Population'!$A$1,MATCH(BA$10&amp;"_"&amp;$D75,'Stats NZ - TLA Population'!$D:$D,0)-1,BA$2-1)</f>
        <v>14714.50884595463</v>
      </c>
      <c r="BB75" s="81">
        <f t="shared" ca="1" si="34"/>
        <v>121.01252100064661</v>
      </c>
      <c r="BC75" s="71">
        <f t="shared" ca="1" si="35"/>
        <v>131.4877084941302</v>
      </c>
      <c r="BD75" s="70">
        <f ca="1">((BA75)*$J75/10^6)*BD$6</f>
        <v>137.8836540517668</v>
      </c>
      <c r="BE75" s="81">
        <f ca="1">OFFSET('Stats NZ - TLA Population'!$A$1,MATCH(BE$10&amp;"_"&amp;$D75,'Stats NZ - TLA Population'!$D:$D,0)-1,BE$2-1)</f>
        <v>13360.000000000005</v>
      </c>
      <c r="BF75" s="69">
        <f ca="1">OFFSET('Stats NZ - TLA Population'!$A$1,MATCH(BF$10&amp;"_"&amp;$D75,'Stats NZ - TLA Population'!$D:$D,0)-1,BF$2-1)</f>
        <v>14049.999999999995</v>
      </c>
      <c r="BG75" s="72">
        <f ca="1">OFFSET('Stats NZ - TLA Population'!$A$1,MATCH(BG$10&amp;"_"&amp;$D75,'Stats NZ - TLA Population'!$D:$D,0)-1,BG$2-1)</f>
        <v>14819.999999999991</v>
      </c>
      <c r="BH75" s="81">
        <f t="shared" ca="1" si="36"/>
        <v>120.56464593640025</v>
      </c>
      <c r="BI75" s="71">
        <f t="shared" ca="1" si="37"/>
        <v>132.23715540393908</v>
      </c>
      <c r="BJ75" s="70">
        <f ca="1">((BG75)*$J75/10^6)*BJ$6</f>
        <v>139.48431623390582</v>
      </c>
      <c r="BK75" s="81">
        <f ca="1">OFFSET('Stats NZ - TLA Population'!$A$1,MATCH(BK$10&amp;"_"&amp;$D75,'Stats NZ - TLA Population'!$D:$D,0)-1,BK$2-1)</f>
        <v>13299.45370080232</v>
      </c>
      <c r="BL75" s="69">
        <f ca="1">OFFSET('Stats NZ - TLA Population'!$A$1,MATCH(BL$10&amp;"_"&amp;$D75,'Stats NZ - TLA Population'!$D:$D,0)-1,BL$2-1)</f>
        <v>14051.99943084802</v>
      </c>
      <c r="BM75" s="72">
        <f ca="1">OFFSET('Stats NZ - TLA Population'!$A$1,MATCH(BM$10&amp;"_"&amp;$D75,'Stats NZ - TLA Population'!$D:$D,0)-1,BM$2-1)</f>
        <v>14910.878580717255</v>
      </c>
      <c r="BN75" s="81">
        <f t="shared" ca="1" si="38"/>
        <v>120.01825797790262</v>
      </c>
      <c r="BO75" s="71">
        <f t="shared" ca="1" si="39"/>
        <v>132.77360654545316</v>
      </c>
      <c r="BP75" s="70">
        <f ca="1">((BM75)*$J75/10^6)*BP$6</f>
        <v>140.88892727799529</v>
      </c>
      <c r="BQ75" s="81">
        <f ca="1">OFFSET('Stats NZ - TLA Population'!$A$1,MATCH(BQ$10&amp;"_"&amp;$D75,'Stats NZ - TLA Population'!$D:$D,0)-1,BQ$2-1)</f>
        <v>13239.181791900037</v>
      </c>
      <c r="BR75" s="69">
        <f ca="1">OFFSET('Stats NZ - TLA Population'!$A$1,MATCH(BR$10&amp;"_"&amp;$D75,'Stats NZ - TLA Population'!$D:$D,0)-1,BR$2-1)</f>
        <v>14053.999146231536</v>
      </c>
      <c r="BS75" s="72">
        <f ca="1">OFFSET('Stats NZ - TLA Population'!$A$1,MATCH(BS$10&amp;"_"&amp;$D75,'Stats NZ - TLA Population'!$D:$D,0)-1,BS$2-1)</f>
        <v>15002.314443245117</v>
      </c>
      <c r="BT75" s="81">
        <f t="shared" ca="1" si="40"/>
        <v>119.47434619970541</v>
      </c>
      <c r="BU75" s="71">
        <f t="shared" ca="1" si="41"/>
        <v>133.29204733531859</v>
      </c>
      <c r="BV75" s="70">
        <f ca="1">((BS75)*$J75/10^6)*BV$6</f>
        <v>142.28613408195363</v>
      </c>
      <c r="BW75" s="81">
        <f ca="1">OFFSET('Stats NZ - TLA Population'!$A$1,MATCH(BW$10&amp;"_"&amp;$D75,'Stats NZ - TLA Population'!$D:$D,0)-1,BW$2-1)</f>
        <v>13179.183029781409</v>
      </c>
      <c r="BX75" s="69">
        <f ca="1">OFFSET('Stats NZ - TLA Population'!$A$1,MATCH(BX$10&amp;"_"&amp;$D75,'Stats NZ - TLA Population'!$D:$D,0)-1,BX$2-1)</f>
        <v>14055.999146191038</v>
      </c>
      <c r="BY75" s="72">
        <f ca="1">OFFSET('Stats NZ - TLA Population'!$A$1,MATCH(BY$10&amp;"_"&amp;$D75,'Stats NZ - TLA Population'!$D:$D,0)-1,BY$2-1)</f>
        <v>15094.311004923664</v>
      </c>
      <c r="BZ75" s="81">
        <f t="shared" ca="1" si="42"/>
        <v>118.93289937998576</v>
      </c>
      <c r="CA75" s="71">
        <f t="shared" ca="1" si="43"/>
        <v>133.79266494800416</v>
      </c>
      <c r="CB75" s="70">
        <f ca="1">((BY75)*$J75/10^6)*CB$6</f>
        <v>143.67588343586232</v>
      </c>
      <c r="CC75" s="81">
        <f ca="1">OFFSET('Stats NZ - TLA Population'!$A$1,MATCH(CC$10&amp;"_"&amp;$D75,'Stats NZ - TLA Population'!$D:$D,0)-1,CC$2-1)</f>
        <v>13119.456176570171</v>
      </c>
      <c r="CD75" s="69">
        <f ca="1">OFFSET('Stats NZ - TLA Population'!$A$1,MATCH(CD$10&amp;"_"&amp;$D75,'Stats NZ - TLA Population'!$D:$D,0)-1,CD$2-1)</f>
        <v>14057.999430767026</v>
      </c>
      <c r="CE75" s="72">
        <f ca="1">OFFSET('Stats NZ - TLA Population'!$A$1,MATCH(CE$10&amp;"_"&amp;$D75,'Stats NZ - TLA Population'!$D:$D,0)-1,CE$2-1)</f>
        <v>15186.871704048654</v>
      </c>
      <c r="CF75" s="81">
        <f t="shared" ca="1" si="44"/>
        <v>118.39390634777705</v>
      </c>
      <c r="CG75" s="71">
        <f t="shared" ca="1" si="45"/>
        <v>134.27564594338438</v>
      </c>
      <c r="CH75" s="70">
        <f ca="1">((CE75)*$J75/10^6)*CH$6</f>
        <v>145.05812281208608</v>
      </c>
      <c r="CI75" s="81">
        <f ca="1">OFFSET('Stats NZ - TLA Population'!$A$1,MATCH(CI$10&amp;"_"&amp;$D75,'Stats NZ - TLA Population'!$D:$D,0)-1,CI$2-1)</f>
        <v>13060.000000000002</v>
      </c>
      <c r="CJ75" s="69">
        <f ca="1">OFFSET('Stats NZ - TLA Population'!$A$1,MATCH(CJ$10&amp;"_"&amp;$D75,'Stats NZ - TLA Population'!$D:$D,0)-1,CJ$2-1)</f>
        <v>14060.000000000002</v>
      </c>
      <c r="CK75" s="72">
        <f ca="1">OFFSET('Stats NZ - TLA Population'!$A$1,MATCH(CK$10&amp;"_"&amp;$D75,'Stats NZ - TLA Population'!$D:$D,0)-1,CK$2-1)</f>
        <v>15280.000000000002</v>
      </c>
      <c r="CL75" s="81">
        <f t="shared" ca="1" si="46"/>
        <v>117.85735598273854</v>
      </c>
      <c r="CM75" s="71">
        <f t="shared" ca="1" si="47"/>
        <v>134.74117625604936</v>
      </c>
      <c r="CN75" s="70">
        <f ca="1">((CK75)*$J75/10^6)*CN$6</f>
        <v>146.43280036930543</v>
      </c>
      <c r="CO75" s="81">
        <f ca="1">OFFSET('Stats NZ - TLA Population'!$A$1,MATCH(CO$10&amp;"_"&amp;$D75,'Stats NZ - TLA Population'!$D:$D,0)-1,CO$2-1)</f>
        <v>12968.733291631203</v>
      </c>
      <c r="CP75" s="69">
        <f ca="1">OFFSET('Stats NZ - TLA Population'!$A$1,MATCH(CP$10&amp;"_"&amp;$D75,'Stats NZ - TLA Population'!$D:$D,0)-1,CP$2-1)</f>
        <v>14037.930827241218</v>
      </c>
      <c r="CQ75" s="72">
        <f ca="1">OFFSET('Stats NZ - TLA Population'!$A$1,MATCH(CQ$10&amp;"_"&amp;$D75,'Stats NZ - TLA Population'!$D:$D,0)-1,CQ$2-1)</f>
        <v>15355.25506725487</v>
      </c>
      <c r="CR75" s="81">
        <f t="shared" ca="1" si="48"/>
        <v>117.03373784050312</v>
      </c>
      <c r="CS75" s="71">
        <f t="shared" ca="1" si="49"/>
        <v>134.92687196110612</v>
      </c>
      <c r="CT75" s="70">
        <f ca="1">((CQ75)*$J75/10^6)*CT$6</f>
        <v>147.58845586908964</v>
      </c>
      <c r="CU75" s="81">
        <f ca="1">OFFSET('Stats NZ - TLA Population'!$A$1,MATCH(CU$10&amp;"_"&amp;$D75,'Stats NZ - TLA Population'!$D:$D,0)-1,CU$2-1)</f>
        <v>12878.104378978829</v>
      </c>
      <c r="CV75" s="69">
        <f ca="1">OFFSET('Stats NZ - TLA Population'!$A$1,MATCH(CV$10&amp;"_"&amp;$D75,'Stats NZ - TLA Population'!$D:$D,0)-1,CV$2-1)</f>
        <v>14015.896295192695</v>
      </c>
      <c r="CW75" s="72">
        <f ca="1">OFFSET('Stats NZ - TLA Population'!$A$1,MATCH(CW$10&amp;"_"&amp;$D75,'Stats NZ - TLA Population'!$D:$D,0)-1,CW$2-1)</f>
        <v>15430.880770972273</v>
      </c>
      <c r="CX75" s="81">
        <f t="shared" ca="1" si="50"/>
        <v>116.21587535805295</v>
      </c>
      <c r="CY75" s="71">
        <f t="shared" ca="1" si="51"/>
        <v>135.09805620879905</v>
      </c>
      <c r="CZ75" s="70">
        <f ca="1">((CW75)*$J75/10^6)*CZ$6</f>
        <v>148.73697363636407</v>
      </c>
    </row>
    <row r="76" spans="2:104" ht="15.75" thickBot="1" x14ac:dyDescent="0.3">
      <c r="B76" s="94"/>
      <c r="C76" s="74" t="s">
        <v>16</v>
      </c>
      <c r="D76" s="74" t="s">
        <v>131</v>
      </c>
      <c r="E76" s="75" t="s">
        <v>16</v>
      </c>
      <c r="F76" s="76">
        <f ca="1">SUMIF('NVED - 2019 - VKT 74 TLA-Region'!$B:$B,'Model - Absolute - 66 areas'!$D76,'NVED - 2019 - VKT 74 TLA-Region'!$J:$J)</f>
        <v>199.28398567184334</v>
      </c>
      <c r="G76" s="82">
        <f ca="1">OFFSET('Stats NZ - TLA Population'!$A$1,MATCH(G$10&amp;"_"&amp;$D76,'Stats NZ - TLA Population'!$D:$D,0)-1,G$2-1)</f>
        <v>8819.9088831183326</v>
      </c>
      <c r="H76" s="77">
        <f ca="1">OFFSET('Stats NZ - TLA Population'!$A$1,MATCH(H$10&amp;"_"&amp;$D76,'Stats NZ - TLA Population'!$D:$D,0)-1,H$2-1)</f>
        <v>8865.8483945662392</v>
      </c>
      <c r="I76" s="80">
        <f ca="1">OFFSET('Stats NZ - TLA Population'!$A$1,MATCH(I$10&amp;"_"&amp;$D76,'Stats NZ - TLA Population'!$D:$D,0)-1,I$2-1)</f>
        <v>8914.7259349878368</v>
      </c>
      <c r="J76" s="78">
        <f ca="1">F76/H76*10^6</f>
        <v>22477.711867257043</v>
      </c>
      <c r="K76" s="82">
        <f ca="1">OFFSET('Stats NZ - TLA Population'!$A$1,MATCH(K$10&amp;"_"&amp;$D76,'Stats NZ - TLA Population'!$D:$D,0)-1,K$2-1)</f>
        <v>8799.863428338198</v>
      </c>
      <c r="L76" s="77">
        <f ca="1">OFFSET('Stats NZ - TLA Population'!$A$1,MATCH(L$10&amp;"_"&amp;$D76,'Stats NZ - TLA Population'!$D:$D,0)-1,L$2-1)</f>
        <v>8891.7723705240678</v>
      </c>
      <c r="M76" s="80">
        <f ca="1">OFFSET('Stats NZ - TLA Population'!$A$1,MATCH(M$10&amp;"_"&amp;$D76,'Stats NZ - TLA Population'!$D:$D,0)-1,M$2-1)</f>
        <v>8990.0835402652447</v>
      </c>
      <c r="N76" s="79">
        <f ca="1">(L76*J76/10^6)*N$6</f>
        <v>190.99392551193603</v>
      </c>
      <c r="O76" s="82">
        <f ca="1">OFFSET('Stats NZ - TLA Population'!$A$1,MATCH(O$10&amp;"_"&amp;$D76,'Stats NZ - TLA Population'!$D:$D,0)-1,O$2-1)</f>
        <v>8779.8635318810193</v>
      </c>
      <c r="P76" s="77">
        <f ca="1">OFFSET('Stats NZ - TLA Population'!$A$1,MATCH(P$10&amp;"_"&amp;$D76,'Stats NZ - TLA Population'!$D:$D,0)-1,P$2-1)</f>
        <v>8917.7721488754796</v>
      </c>
      <c r="Q76" s="80">
        <f ca="1">OFFSET('Stats NZ - TLA Population'!$A$1,MATCH(Q$10&amp;"_"&amp;$D76,'Stats NZ - TLA Population'!$D:$D,0)-1,Q$2-1)</f>
        <v>9066.0781554422902</v>
      </c>
      <c r="R76" s="173">
        <f ca="1">O76*$J76/10^6</f>
        <v>197.35124270345932</v>
      </c>
      <c r="S76" s="79">
        <f ca="1">((P76)*$J76/10^6)*S$6</f>
        <v>193.60944682490489</v>
      </c>
      <c r="T76" s="78">
        <f ca="1">((Q76)*$J76/10^6)*T$6</f>
        <v>196.82924695131109</v>
      </c>
      <c r="U76" s="82">
        <f ca="1">OFFSET('Stats NZ - TLA Population'!$A$1,MATCH(U$10&amp;"_"&amp;$D76,'Stats NZ - TLA Population'!$D:$D,0)-1,U$2-1)</f>
        <v>8759.9090902040825</v>
      </c>
      <c r="V76" s="77">
        <f ca="1">OFFSET('Stats NZ - TLA Population'!$A$1,MATCH(V$10&amp;"_"&amp;$D76,'Stats NZ - TLA Population'!$D:$D,0)-1,V$2-1)</f>
        <v>8943.8479512686863</v>
      </c>
      <c r="W76" s="80">
        <f ca="1">OFFSET('Stats NZ - TLA Population'!$A$1,MATCH(W$10&amp;"_"&amp;$D76,'Stats NZ - TLA Population'!$D:$D,0)-1,W$2-1)</f>
        <v>9142.7151652656212</v>
      </c>
      <c r="X76" s="82">
        <f ca="1">U76*$J76/10^6</f>
        <v>196.90271251297315</v>
      </c>
      <c r="Y76" s="79">
        <f ca="1">((V76)*$J76/10^6)*Y$6</f>
        <v>198.66623404802667</v>
      </c>
      <c r="Z76" s="78">
        <f ca="1">((W76)*$J76/10^6)*Z$6</f>
        <v>203.08359452817547</v>
      </c>
      <c r="AA76" s="82">
        <f ca="1">OFFSET('Stats NZ - TLA Population'!$A$1,MATCH(AA$10&amp;"_"&amp;$D76,'Stats NZ - TLA Population'!$D:$D,0)-1,AA$2-1)</f>
        <v>8740.0000000000018</v>
      </c>
      <c r="AB76" s="77">
        <f ca="1">OFFSET('Stats NZ - TLA Population'!$A$1,MATCH(AB$10&amp;"_"&amp;$D76,'Stats NZ - TLA Population'!$D:$D,0)-1,AB$2-1)</f>
        <v>8970.0000000000036</v>
      </c>
      <c r="AC76" s="80">
        <f ca="1">OFFSET('Stats NZ - TLA Population'!$A$1,MATCH(AC$10&amp;"_"&amp;$D76,'Stats NZ - TLA Population'!$D:$D,0)-1,AC$2-1)</f>
        <v>9220.0000000000036</v>
      </c>
      <c r="AD76" s="82">
        <f ca="1">AA76*$J76/10^6</f>
        <v>196.45520171982662</v>
      </c>
      <c r="AE76" s="79">
        <f ca="1">((AB76)*$J76/10^6)*AE$6</f>
        <v>205.29420595956782</v>
      </c>
      <c r="AF76" s="78">
        <f ca="1">((AC76)*$J76/10^6)*AF$6</f>
        <v>211.01589508887571</v>
      </c>
      <c r="AG76" s="82">
        <f ca="1">OFFSET('Stats NZ - TLA Population'!$A$1,MATCH(AG$10&amp;"_"&amp;$D76,'Stats NZ - TLA Population'!$D:$D,0)-1,AG$2-1)</f>
        <v>8703.6997141431748</v>
      </c>
      <c r="AH76" s="77">
        <f ca="1">OFFSET('Stats NZ - TLA Population'!$A$1,MATCH(AH$10&amp;"_"&amp;$D76,'Stats NZ - TLA Population'!$D:$D,0)-1,AH$2-1)</f>
        <v>8983.9565022836323</v>
      </c>
      <c r="AI76" s="80">
        <f ca="1">OFFSET('Stats NZ - TLA Population'!$A$1,MATCH(AI$10&amp;"_"&amp;$D76,'Stats NZ - TLA Population'!$D:$D,0)-1,AI$2-1)</f>
        <v>9287.018598848279</v>
      </c>
      <c r="AJ76" s="82">
        <f ca="1">AG76*$J76/10^6</f>
        <v>195.6392543536378</v>
      </c>
      <c r="AK76" s="79">
        <f ca="1">((AH76)*$J76/10^6)*AK$6</f>
        <v>206.68970236187724</v>
      </c>
      <c r="AL76" s="78">
        <f ca="1">((AI76)*$J76/10^6)*AL$6</f>
        <v>213.66211084584427</v>
      </c>
      <c r="AM76" s="82">
        <f ca="1">OFFSET('Stats NZ - TLA Population'!$A$1,MATCH(AM$10&amp;"_"&amp;$D76,'Stats NZ - TLA Population'!$D:$D,0)-1,AM$2-1)</f>
        <v>8667.5501961070931</v>
      </c>
      <c r="AN76" s="77">
        <f ca="1">OFFSET('Stats NZ - TLA Population'!$A$1,MATCH(AN$10&amp;"_"&amp;$D76,'Stats NZ - TLA Population'!$D:$D,0)-1,AN$2-1)</f>
        <v>8997.9347196125254</v>
      </c>
      <c r="AO76" s="80">
        <f ca="1">OFFSET('Stats NZ - TLA Population'!$A$1,MATCH(AO$10&amp;"_"&amp;$D76,'Stats NZ - TLA Population'!$D:$D,0)-1,AO$2-1)</f>
        <v>9354.5243443984637</v>
      </c>
      <c r="AP76" s="82">
        <f ca="1">AM76*$J76/10^6</f>
        <v>194.82669590308251</v>
      </c>
      <c r="AQ76" s="79">
        <f ca="1">((AN76)*$J76/10^6)*AQ$6</f>
        <v>208.05030789263239</v>
      </c>
      <c r="AR76" s="78">
        <f ca="1">((AO76)*$J76/10^6)*AR$6</f>
        <v>216.29537562648983</v>
      </c>
      <c r="AS76" s="82">
        <f ca="1">OFFSET('Stats NZ - TLA Population'!$A$1,MATCH(AS$10&amp;"_"&amp;$D76,'Stats NZ - TLA Population'!$D:$D,0)-1,AS$2-1)</f>
        <v>8631.5508197001054</v>
      </c>
      <c r="AT76" s="77">
        <f ca="1">OFFSET('Stats NZ - TLA Population'!$A$1,MATCH(AT$10&amp;"_"&amp;$D76,'Stats NZ - TLA Population'!$D:$D,0)-1,AT$2-1)</f>
        <v>9011.934685773309</v>
      </c>
      <c r="AU76" s="80">
        <f ca="1">OFFSET('Stats NZ - TLA Population'!$A$1,MATCH(AU$10&amp;"_"&amp;$D76,'Stats NZ - TLA Population'!$D:$D,0)-1,AU$2-1)</f>
        <v>9422.5207776363932</v>
      </c>
      <c r="AV76" s="82">
        <f ca="1">AS76*$J76/10^6</f>
        <v>194.01751229280532</v>
      </c>
      <c r="AW76" s="79">
        <f ca="1">((AT76)*$J76/10^6)*AW$6</f>
        <v>209.37634233983056</v>
      </c>
      <c r="AX76" s="78">
        <f ca="1">((AU76)*$J76/10^6)*AX$6</f>
        <v>218.91558303867961</v>
      </c>
      <c r="AY76" s="82">
        <f ca="1">OFFSET('Stats NZ - TLA Population'!$A$1,MATCH(AY$10&amp;"_"&amp;$D76,'Stats NZ - TLA Population'!$D:$D,0)-1,AY$2-1)</f>
        <v>8595.7009613313621</v>
      </c>
      <c r="AZ76" s="77">
        <f ca="1">OFFSET('Stats NZ - TLA Population'!$A$1,MATCH(AZ$10&amp;"_"&amp;$D76,'Stats NZ - TLA Population'!$D:$D,0)-1,AZ$2-1)</f>
        <v>9025.9564346051866</v>
      </c>
      <c r="BA76" s="80">
        <f ca="1">OFFSET('Stats NZ - TLA Population'!$A$1,MATCH(BA$10&amp;"_"&amp;$D76,'Stats NZ - TLA Population'!$D:$D,0)-1,BA$2-1)</f>
        <v>9491.0114652867142</v>
      </c>
      <c r="BB76" s="82">
        <f ca="1">AY76*$J76/10^6</f>
        <v>193.21168950591073</v>
      </c>
      <c r="BC76" s="79">
        <f ca="1">((AZ76)*$J76/10^6)*BC$6</f>
        <v>210.66812484368273</v>
      </c>
      <c r="BD76" s="78">
        <f ca="1">((BA76)*$J76/10^6)*BD$6</f>
        <v>221.52262785094041</v>
      </c>
      <c r="BE76" s="82">
        <f ca="1">OFFSET('Stats NZ - TLA Population'!$A$1,MATCH(BE$10&amp;"_"&amp;$D76,'Stats NZ - TLA Population'!$D:$D,0)-1,BE$2-1)</f>
        <v>8559.9999999999982</v>
      </c>
      <c r="BF76" s="77">
        <f ca="1">OFFSET('Stats NZ - TLA Population'!$A$1,MATCH(BF$10&amp;"_"&amp;$D76,'Stats NZ - TLA Population'!$D:$D,0)-1,BF$2-1)</f>
        <v>9040.0000000000073</v>
      </c>
      <c r="BG76" s="80">
        <f ca="1">OFFSET('Stats NZ - TLA Population'!$A$1,MATCH(BG$10&amp;"_"&amp;$D76,'Stats NZ - TLA Population'!$D:$D,0)-1,BG$2-1)</f>
        <v>9559.9999999999964</v>
      </c>
      <c r="BH76" s="82">
        <f ca="1">BE76*$J76/10^6</f>
        <v>192.40921358372023</v>
      </c>
      <c r="BI76" s="79">
        <f ca="1">((BF76)*$J76/10^6)*BI$6</f>
        <v>211.92597387487663</v>
      </c>
      <c r="BJ76" s="78">
        <f ca="1">((BG76)*$J76/10^6)*BJ$6</f>
        <v>224.11640600042236</v>
      </c>
      <c r="BK76" s="82">
        <f ca="1">OFFSET('Stats NZ - TLA Population'!$A$1,MATCH(BK$10&amp;"_"&amp;$D76,'Stats NZ - TLA Population'!$D:$D,0)-1,BK$2-1)</f>
        <v>8501.1976530539923</v>
      </c>
      <c r="BL76" s="77">
        <f ca="1">OFFSET('Stats NZ - TLA Population'!$A$1,MATCH(BL$10&amp;"_"&amp;$D76,'Stats NZ - TLA Population'!$D:$D,0)-1,BL$2-1)</f>
        <v>9031.9858030000978</v>
      </c>
      <c r="BM76" s="80">
        <f ca="1">OFFSET('Stats NZ - TLA Population'!$A$1,MATCH(BM$10&amp;"_"&amp;$D76,'Stats NZ - TLA Population'!$D:$D,0)-1,BM$2-1)</f>
        <v>9609.485046416723</v>
      </c>
      <c r="BN76" s="82">
        <f ca="1">BK76*$J76/10^6</f>
        <v>191.08747137194945</v>
      </c>
      <c r="BO76" s="79">
        <f ca="1">((BL76)*$J76/10^6)*BO$6</f>
        <v>212.56681134957665</v>
      </c>
      <c r="BP76" s="78">
        <f ca="1">((BM76)*$J76/10^6)*BP$6</f>
        <v>226.15819373296009</v>
      </c>
      <c r="BQ76" s="82">
        <f ca="1">OFFSET('Stats NZ - TLA Population'!$A$1,MATCH(BQ$10&amp;"_"&amp;$D76,'Stats NZ - TLA Population'!$D:$D,0)-1,BQ$2-1)</f>
        <v>8442.799244893773</v>
      </c>
      <c r="BR76" s="77">
        <f ca="1">OFFSET('Stats NZ - TLA Population'!$A$1,MATCH(BR$10&amp;"_"&amp;$D76,'Stats NZ - TLA Population'!$D:$D,0)-1,BR$2-1)</f>
        <v>9023.9787107959437</v>
      </c>
      <c r="BS76" s="80">
        <f ca="1">OFFSET('Stats NZ - TLA Population'!$A$1,MATCH(BS$10&amp;"_"&amp;$D76,'Stats NZ - TLA Population'!$D:$D,0)-1,BS$2-1)</f>
        <v>9659.2262403040386</v>
      </c>
      <c r="BT76" s="82">
        <f ca="1">BQ76*$J76/10^6</f>
        <v>189.77480877981756</v>
      </c>
      <c r="BU76" s="79">
        <f ca="1">((BR76)*$J76/10^6)*BU$6</f>
        <v>213.17730171526475</v>
      </c>
      <c r="BV76" s="78">
        <f ca="1">((BS76)*$J76/10^6)*BV$6</f>
        <v>228.18402531267438</v>
      </c>
      <c r="BW76" s="82">
        <f ca="1">OFFSET('Stats NZ - TLA Population'!$A$1,MATCH(BW$10&amp;"_"&amp;$D76,'Stats NZ - TLA Population'!$D:$D,0)-1,BW$2-1)</f>
        <v>8384.8020006888964</v>
      </c>
      <c r="BX76" s="77">
        <f ca="1">OFFSET('Stats NZ - TLA Population'!$A$1,MATCH(BX$10&amp;"_"&amp;$D76,'Stats NZ - TLA Population'!$D:$D,0)-1,BX$2-1)</f>
        <v>9015.9787170889485</v>
      </c>
      <c r="BY76" s="80">
        <f ca="1">OFFSET('Stats NZ - TLA Population'!$A$1,MATCH(BY$10&amp;"_"&amp;$D76,'Stats NZ - TLA Population'!$D:$D,0)-1,BY$2-1)</f>
        <v>9709.2249075478758</v>
      </c>
      <c r="BZ76" s="82">
        <f ca="1">BW76*$J76/10^6</f>
        <v>188.47116343548538</v>
      </c>
      <c r="CA76" s="79">
        <f ca="1">((BX76)*$J76/10^6)*CA$6</f>
        <v>213.75783540483741</v>
      </c>
      <c r="CB76" s="78">
        <f ca="1">((BY76)*$J76/10^6)*CB$6</f>
        <v>230.19385524528752</v>
      </c>
      <c r="CC76" s="82">
        <f ca="1">OFFSET('Stats NZ - TLA Population'!$A$1,MATCH(CC$10&amp;"_"&amp;$D76,'Stats NZ - TLA Population'!$D:$D,0)-1,CC$2-1)</f>
        <v>8327.2031646704272</v>
      </c>
      <c r="CD76" s="77">
        <f ca="1">OFFSET('Stats NZ - TLA Population'!$A$1,MATCH(CD$10&amp;"_"&amp;$D76,'Stats NZ - TLA Population'!$D:$D,0)-1,CD$2-1)</f>
        <v>9007.9858155861093</v>
      </c>
      <c r="CE76" s="80">
        <f ca="1">OFFSET('Stats NZ - TLA Population'!$A$1,MATCH(CE$10&amp;"_"&amp;$D76,'Stats NZ - TLA Population'!$D:$D,0)-1,CE$2-1)</f>
        <v>9759.4823808972924</v>
      </c>
      <c r="CF76" s="82">
        <f ca="1">CC76*$J76/10^6</f>
        <v>187.17647339557288</v>
      </c>
      <c r="CG76" s="79">
        <f ca="1">((CD76)*$J76/10^6)*CG$6</f>
        <v>214.30880045339381</v>
      </c>
      <c r="CH76" s="78">
        <f ca="1">((CE76)*$J76/10^6)*CH$6</f>
        <v>232.18763938074022</v>
      </c>
      <c r="CI76" s="82">
        <f ca="1">OFFSET('Stats NZ - TLA Population'!$A$1,MATCH(CI$10&amp;"_"&amp;$D76,'Stats NZ - TLA Population'!$D:$D,0)-1,CI$2-1)</f>
        <v>8270.0000000000018</v>
      </c>
      <c r="CJ76" s="77">
        <f ca="1">OFFSET('Stats NZ - TLA Population'!$A$1,MATCH(CJ$10&amp;"_"&amp;$D76,'Stats NZ - TLA Population'!$D:$D,0)-1,CJ$2-1)</f>
        <v>9000</v>
      </c>
      <c r="CK76" s="80">
        <f ca="1">OFFSET('Stats NZ - TLA Population'!$A$1,MATCH(CK$10&amp;"_"&amp;$D76,'Stats NZ - TLA Population'!$D:$D,0)-1,CK$2-1)</f>
        <v>9810.0000000000018</v>
      </c>
      <c r="CL76" s="82">
        <f ca="1">CI76*$J76/10^6</f>
        <v>185.89067714221579</v>
      </c>
      <c r="CM76" s="79">
        <f ca="1">((CJ76)*$J76/10^6)*CM$6</f>
        <v>214.83058248971949</v>
      </c>
      <c r="CN76" s="78">
        <f ca="1">((CK76)*$J76/10^6)*CN$6</f>
        <v>234.16533491379431</v>
      </c>
      <c r="CO76" s="82">
        <f ca="1">OFFSET('Stats NZ - TLA Population'!$A$1,MATCH(CO$10&amp;"_"&amp;$D76,'Stats NZ - TLA Population'!$D:$D,0)-1,CO$2-1)</f>
        <v>8196.7125355416811</v>
      </c>
      <c r="CP76" s="77">
        <f ca="1">OFFSET('Stats NZ - TLA Population'!$A$1,MATCH(CP$10&amp;"_"&amp;$D76,'Stats NZ - TLA Population'!$D:$D,0)-1,CP$2-1)</f>
        <v>8977.891648892286</v>
      </c>
      <c r="CQ76" s="80">
        <f ca="1">OFFSET('Stats NZ - TLA Population'!$A$1,MATCH(CQ$10&amp;"_"&amp;$D76,'Stats NZ - TLA Population'!$D:$D,0)-1,CQ$2-1)</f>
        <v>9843.7667432543767</v>
      </c>
      <c r="CR76" s="82">
        <f ca="1">CO76*$J76/10^6</f>
        <v>184.24334263263984</v>
      </c>
      <c r="CS76" s="79">
        <f ca="1">((CP76)*$J76/10^6)*CS$6</f>
        <v>214.93557161730644</v>
      </c>
      <c r="CT76" s="78">
        <f ca="1">((CQ76)*$J76/10^6)*CT$6</f>
        <v>235.66508870597252</v>
      </c>
      <c r="CU76" s="82">
        <f ca="1">OFFSET('Stats NZ - TLA Population'!$A$1,MATCH(CU$10&amp;"_"&amp;$D76,'Stats NZ - TLA Population'!$D:$D,0)-1,CU$2-1)</f>
        <v>8124.0745332897395</v>
      </c>
      <c r="CV76" s="77">
        <f ca="1">OFFSET('Stats NZ - TLA Population'!$A$1,MATCH(CV$10&amp;"_"&amp;$D76,'Stats NZ - TLA Population'!$D:$D,0)-1,CV$2-1)</f>
        <v>8955.8376065833181</v>
      </c>
      <c r="CW76" s="80">
        <f ca="1">OFFSET('Stats NZ - TLA Population'!$A$1,MATCH(CW$10&amp;"_"&amp;$D76,'Stats NZ - TLA Population'!$D:$D,0)-1,CW$2-1)</f>
        <v>9877.649714128529</v>
      </c>
      <c r="CX76" s="82">
        <f ca="1">CU76*$J76/10^6</f>
        <v>182.61060654740751</v>
      </c>
      <c r="CY76" s="79">
        <f ca="1">((CV76)*$J76/10^6)*CY$6</f>
        <v>215.01710883864237</v>
      </c>
      <c r="CZ76" s="78">
        <f ca="1">((CW76)*$J76/10^6)*CZ$6</f>
        <v>237.14852557080027</v>
      </c>
    </row>
    <row r="78" spans="2:104" x14ac:dyDescent="0.25">
      <c r="B78" t="s">
        <v>225</v>
      </c>
    </row>
    <row r="79" spans="2:104" x14ac:dyDescent="0.25">
      <c r="B79" t="s">
        <v>226</v>
      </c>
    </row>
  </sheetData>
  <autoFilter ref="B10:E76" xr:uid="{00000000-0009-0000-0000-000003000000}">
    <sortState xmlns:xlrd2="http://schemas.microsoft.com/office/spreadsheetml/2017/richdata2" ref="B12:E76">
      <sortCondition ref="B10"/>
    </sortState>
  </autoFilter>
  <mergeCells count="38">
    <mergeCell ref="G9:I9"/>
    <mergeCell ref="B8:B10"/>
    <mergeCell ref="C8:C10"/>
    <mergeCell ref="D8:D10"/>
    <mergeCell ref="E8:E10"/>
    <mergeCell ref="F9:F10"/>
    <mergeCell ref="AP9:AR9"/>
    <mergeCell ref="J9:J10"/>
    <mergeCell ref="K9:M9"/>
    <mergeCell ref="O9:Q9"/>
    <mergeCell ref="R9:T9"/>
    <mergeCell ref="U9:W9"/>
    <mergeCell ref="X9:Z9"/>
    <mergeCell ref="AA9:AC9"/>
    <mergeCell ref="AD9:AF9"/>
    <mergeCell ref="AG9:AI9"/>
    <mergeCell ref="AJ9:AL9"/>
    <mergeCell ref="AM9:AO9"/>
    <mergeCell ref="BZ9:CB9"/>
    <mergeCell ref="AS9:AU9"/>
    <mergeCell ref="AV9:AX9"/>
    <mergeCell ref="AY9:BA9"/>
    <mergeCell ref="BB9:BD9"/>
    <mergeCell ref="BE9:BG9"/>
    <mergeCell ref="BH9:BJ9"/>
    <mergeCell ref="BK9:BM9"/>
    <mergeCell ref="BN9:BP9"/>
    <mergeCell ref="BQ9:BS9"/>
    <mergeCell ref="BT9:BV9"/>
    <mergeCell ref="BW9:BY9"/>
    <mergeCell ref="CU9:CW9"/>
    <mergeCell ref="CX9:CZ9"/>
    <mergeCell ref="CC9:CE9"/>
    <mergeCell ref="CF9:CH9"/>
    <mergeCell ref="CI9:CK9"/>
    <mergeCell ref="CL9:CN9"/>
    <mergeCell ref="CO9:CQ9"/>
    <mergeCell ref="CR9:CT9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AC203"/>
  <sheetViews>
    <sheetView zoomScale="85" zoomScaleNormal="85" workbookViewId="0">
      <pane xSplit="5" ySplit="5" topLeftCell="F6" activePane="bottomRight" state="frozen"/>
      <selection activeCell="D81" sqref="D81"/>
      <selection pane="topRight" activeCell="D81" sqref="D81"/>
      <selection pane="bottomLeft" activeCell="D81" sqref="D81"/>
      <selection pane="bottomRight" activeCell="D81" sqref="D81"/>
    </sheetView>
  </sheetViews>
  <sheetFormatPr defaultRowHeight="15" x14ac:dyDescent="0.25"/>
  <cols>
    <col min="1" max="1" width="13.7109375" bestFit="1" customWidth="1"/>
    <col min="2" max="2" width="28.7109375" bestFit="1" customWidth="1"/>
    <col min="3" max="3" width="10.28515625" bestFit="1" customWidth="1"/>
    <col min="4" max="4" width="37.5703125" style="26" bestFit="1" customWidth="1"/>
    <col min="5" max="21" width="12.7109375" style="26" customWidth="1"/>
    <col min="22" max="29" width="12.7109375" customWidth="1"/>
  </cols>
  <sheetData>
    <row r="1" spans="1:29" ht="15.75" thickBot="1" x14ac:dyDescent="0.3">
      <c r="D1" s="107"/>
      <c r="E1" s="223" t="s">
        <v>148</v>
      </c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>
        <v>2018</v>
      </c>
      <c r="W1">
        <v>2023</v>
      </c>
      <c r="X1">
        <v>2028</v>
      </c>
      <c r="Y1">
        <v>2033</v>
      </c>
      <c r="Z1">
        <v>2038</v>
      </c>
      <c r="AA1">
        <v>2043</v>
      </c>
      <c r="AB1">
        <v>2048</v>
      </c>
    </row>
    <row r="2" spans="1:29" x14ac:dyDescent="0.25">
      <c r="D2" s="107" t="s">
        <v>31</v>
      </c>
      <c r="E2" s="108">
        <f>SUMIF($C:$C,$D2,E:E)</f>
        <v>4922588.2918971516</v>
      </c>
      <c r="F2" s="108">
        <f t="shared" ref="F2:U4" si="0">SUMIF($C:$C,$D2,F:F)</f>
        <v>4958043.739755325</v>
      </c>
      <c r="G2" s="108">
        <f t="shared" si="0"/>
        <v>4993830.0155306179</v>
      </c>
      <c r="H2" s="108">
        <f t="shared" si="0"/>
        <v>5029950.8432699004</v>
      </c>
      <c r="I2" s="108">
        <f t="shared" si="0"/>
        <v>5066409.9999999991</v>
      </c>
      <c r="J2" s="108">
        <f t="shared" si="0"/>
        <v>5084949.5477627739</v>
      </c>
      <c r="K2" s="108">
        <f t="shared" si="0"/>
        <v>5103618.4417108875</v>
      </c>
      <c r="L2" s="108">
        <f t="shared" si="0"/>
        <v>5122417.558393551</v>
      </c>
      <c r="M2" s="108">
        <f t="shared" si="0"/>
        <v>5141347.7811173853</v>
      </c>
      <c r="N2" s="108">
        <f t="shared" si="0"/>
        <v>5160410.0000000009</v>
      </c>
      <c r="O2" s="108">
        <f t="shared" si="0"/>
        <v>5173965.3784466609</v>
      </c>
      <c r="P2" s="108">
        <f t="shared" si="0"/>
        <v>5187622.525668269</v>
      </c>
      <c r="Q2" s="108">
        <f t="shared" si="0"/>
        <v>5201381.9816424781</v>
      </c>
      <c r="R2" s="108">
        <f t="shared" si="0"/>
        <v>5215244.2903899327</v>
      </c>
      <c r="S2" s="108">
        <f t="shared" si="0"/>
        <v>5229209.9999999991</v>
      </c>
      <c r="T2" s="108">
        <f t="shared" si="0"/>
        <v>5237213.1022095755</v>
      </c>
      <c r="U2" s="108">
        <f t="shared" si="0"/>
        <v>5245303.4147382341</v>
      </c>
    </row>
    <row r="3" spans="1:29" x14ac:dyDescent="0.25">
      <c r="D3" s="107" t="s">
        <v>30</v>
      </c>
      <c r="E3" s="108">
        <f t="shared" ref="E3:T4" si="1">SUMIF($C:$C,$D3,E:E)</f>
        <v>4949605.1682581771</v>
      </c>
      <c r="F3" s="108">
        <f t="shared" si="1"/>
        <v>5012643.1048084106</v>
      </c>
      <c r="G3" s="108">
        <f t="shared" si="1"/>
        <v>5076588.3202828532</v>
      </c>
      <c r="H3" s="108">
        <f t="shared" si="1"/>
        <v>5141455.5980130685</v>
      </c>
      <c r="I3" s="108">
        <f t="shared" si="1"/>
        <v>5207259.9999999991</v>
      </c>
      <c r="J3" s="108">
        <f t="shared" si="1"/>
        <v>5253620.7691868758</v>
      </c>
      <c r="K3" s="108">
        <f t="shared" si="1"/>
        <v>5300472.3799055377</v>
      </c>
      <c r="L3" s="108">
        <f t="shared" si="1"/>
        <v>5347820.5702357311</v>
      </c>
      <c r="M3" s="108">
        <f t="shared" si="1"/>
        <v>5395671.1496614758</v>
      </c>
      <c r="N3" s="108">
        <f t="shared" si="1"/>
        <v>5444030.0000000009</v>
      </c>
      <c r="O3" s="108">
        <f t="shared" si="1"/>
        <v>5486652.3449687697</v>
      </c>
      <c r="P3" s="108">
        <f t="shared" si="1"/>
        <v>5529688.0617281264</v>
      </c>
      <c r="Q3" s="108">
        <f t="shared" si="1"/>
        <v>5573141.580793228</v>
      </c>
      <c r="R3" s="108">
        <f t="shared" si="1"/>
        <v>5617017.3829803122</v>
      </c>
      <c r="S3" s="108">
        <f t="shared" si="1"/>
        <v>5661320</v>
      </c>
      <c r="T3" s="108">
        <f t="shared" si="1"/>
        <v>5699829.2386518931</v>
      </c>
      <c r="U3" s="108">
        <f t="shared" si="0"/>
        <v>5738684.4407640817</v>
      </c>
    </row>
    <row r="4" spans="1:29" x14ac:dyDescent="0.25">
      <c r="D4" s="107" t="s">
        <v>29</v>
      </c>
      <c r="E4" s="108">
        <f t="shared" si="1"/>
        <v>4976855.5579155777</v>
      </c>
      <c r="F4" s="108">
        <f t="shared" si="0"/>
        <v>5068019.6571708098</v>
      </c>
      <c r="G4" s="108">
        <f t="shared" si="0"/>
        <v>5160990.5158960726</v>
      </c>
      <c r="H4" s="108">
        <f t="shared" si="0"/>
        <v>5255807.2703915127</v>
      </c>
      <c r="I4" s="108">
        <f t="shared" si="0"/>
        <v>5352510</v>
      </c>
      <c r="J4" s="108">
        <f t="shared" si="0"/>
        <v>5427911.5149083156</v>
      </c>
      <c r="K4" s="108">
        <f t="shared" si="0"/>
        <v>5504469.1568550691</v>
      </c>
      <c r="L4" s="108">
        <f t="shared" si="0"/>
        <v>5582201.8773394665</v>
      </c>
      <c r="M4" s="108">
        <f t="shared" si="0"/>
        <v>5661128.9547047503</v>
      </c>
      <c r="N4" s="108">
        <f t="shared" si="0"/>
        <v>5741269.9999999991</v>
      </c>
      <c r="O4" s="108">
        <f t="shared" si="0"/>
        <v>5815197.3410439938</v>
      </c>
      <c r="P4" s="108">
        <f t="shared" si="0"/>
        <v>5890166.1890560752</v>
      </c>
      <c r="Q4" s="108">
        <f t="shared" si="0"/>
        <v>5966192.2419328168</v>
      </c>
      <c r="R4" s="108">
        <f t="shared" si="0"/>
        <v>6043291.4459829908</v>
      </c>
      <c r="S4" s="108">
        <f t="shared" si="0"/>
        <v>6121480.0000000009</v>
      </c>
      <c r="T4" s="108">
        <f t="shared" si="0"/>
        <v>6193184.4976990893</v>
      </c>
      <c r="U4" s="108">
        <f t="shared" si="0"/>
        <v>6265816.7842028514</v>
      </c>
    </row>
    <row r="5" spans="1:29" ht="72" x14ac:dyDescent="0.25">
      <c r="A5" t="s">
        <v>137</v>
      </c>
      <c r="B5" t="s">
        <v>138</v>
      </c>
      <c r="C5" t="s">
        <v>139</v>
      </c>
      <c r="D5" s="107" t="s">
        <v>153</v>
      </c>
      <c r="E5" s="169">
        <v>2019</v>
      </c>
      <c r="F5" s="89">
        <f>E5+1</f>
        <v>2020</v>
      </c>
      <c r="G5" s="89">
        <f>F5+1</f>
        <v>2021</v>
      </c>
      <c r="H5" s="89">
        <f>G5+1</f>
        <v>2022</v>
      </c>
      <c r="I5" s="89">
        <f>H5+1</f>
        <v>2023</v>
      </c>
      <c r="J5" s="89">
        <f>I5+1</f>
        <v>2024</v>
      </c>
      <c r="K5" s="169">
        <v>2025</v>
      </c>
      <c r="L5" s="89">
        <f>K5+1</f>
        <v>2026</v>
      </c>
      <c r="M5" s="89">
        <f t="shared" ref="M5:T5" si="2">L5+1</f>
        <v>2027</v>
      </c>
      <c r="N5" s="89">
        <f t="shared" si="2"/>
        <v>2028</v>
      </c>
      <c r="O5" s="89">
        <f t="shared" si="2"/>
        <v>2029</v>
      </c>
      <c r="P5" s="169">
        <v>2030</v>
      </c>
      <c r="Q5" s="89">
        <f t="shared" si="2"/>
        <v>2031</v>
      </c>
      <c r="R5" s="89">
        <f t="shared" si="2"/>
        <v>2032</v>
      </c>
      <c r="S5" s="89">
        <f t="shared" si="2"/>
        <v>2033</v>
      </c>
      <c r="T5" s="89">
        <f t="shared" si="2"/>
        <v>2034</v>
      </c>
      <c r="U5" s="169">
        <v>2035</v>
      </c>
      <c r="V5" s="30" t="s">
        <v>192</v>
      </c>
      <c r="W5" s="30" t="s">
        <v>193</v>
      </c>
      <c r="X5" s="30" t="s">
        <v>194</v>
      </c>
      <c r="Y5" s="30" t="s">
        <v>195</v>
      </c>
      <c r="Z5" s="30" t="s">
        <v>196</v>
      </c>
      <c r="AA5" s="30" t="s">
        <v>197</v>
      </c>
      <c r="AB5" s="30" t="s">
        <v>198</v>
      </c>
      <c r="AC5" s="30"/>
    </row>
    <row r="6" spans="1:29" x14ac:dyDescent="0.25">
      <c r="A6">
        <v>1</v>
      </c>
      <c r="B6" t="s">
        <v>94</v>
      </c>
      <c r="C6" t="s">
        <v>29</v>
      </c>
      <c r="D6" s="26" t="str">
        <f t="shared" ref="D6:D37" si="3">C6&amp;"_"&amp;B6</f>
        <v>High_Far North District</v>
      </c>
      <c r="E6" s="31">
        <f>($W6/$V6)^(1/($W$1-$V$1))^(E$5-$V$1)*$V6</f>
        <v>69112.642868196315</v>
      </c>
      <c r="F6" s="31">
        <f t="shared" ref="F6:I21" si="4">($W6/$V6)^(1/($W$1-$V$1))^(F$5-$V$1)*$V6</f>
        <v>70336.58377598066</v>
      </c>
      <c r="G6" s="31">
        <f t="shared" si="4"/>
        <v>71582.199898075734</v>
      </c>
      <c r="H6" s="31">
        <f t="shared" si="4"/>
        <v>72849.875088728411</v>
      </c>
      <c r="I6" s="31">
        <f t="shared" si="4"/>
        <v>74139.999999999971</v>
      </c>
      <c r="J6" s="31">
        <f>($X6/$W6)^(1/($X$1-$W$1))^(J$5-$W$1)*$W6</f>
        <v>75013.188274618195</v>
      </c>
      <c r="K6" s="31">
        <f>($X6/$W6)^(1/($X$1-$W$1))^(K$5-$W$1)*$W6</f>
        <v>75896.660576251918</v>
      </c>
      <c r="L6" s="31">
        <f>($X6/$W6)^(1/($X$1-$W$1))^(L$5-$W$1)*$W6</f>
        <v>76790.538025643065</v>
      </c>
      <c r="M6" s="31">
        <f>($X6/$W6)^(1/($X$1-$W$1))^(M$5-$W$1)*$W6</f>
        <v>77694.943170040351</v>
      </c>
      <c r="N6" s="31">
        <f>($X6/$W6)^(1/($X$1-$W$1))^(N$5-$W$1)*$W6</f>
        <v>78609.999999999956</v>
      </c>
      <c r="O6" s="31">
        <f>($Y6/$X6)^(1/($Y$1-$X$1))^(O$5-$X$1)*$X6</f>
        <v>79423.008416441531</v>
      </c>
      <c r="P6" s="31">
        <f>($Y6/$X6)^(1/($Y$1-$X$1))^(P$5-$X$1)*$X6</f>
        <v>80244.425212035901</v>
      </c>
      <c r="Q6" s="31">
        <f>($Y6/$X6)^(1/($Y$1-$X$1))^(Q$5-$X$1)*$X6</f>
        <v>81074.337348785644</v>
      </c>
      <c r="R6" s="31">
        <f>($Y6/$X6)^(1/($Y$1-$X$1))^(R$5-$X$1)*$X6</f>
        <v>81912.832688080671</v>
      </c>
      <c r="S6" s="31">
        <f>($Y6/$X6)^(1/($Y$1-$X$1))^(S$5-$X$1)*$X6</f>
        <v>82759.999999999985</v>
      </c>
      <c r="T6" s="31">
        <f>($Z6/$Y6)^(1/($Z$1-$Y$1))^(T$5-$Y$1)*$Y6</f>
        <v>83519.915924463523</v>
      </c>
      <c r="U6" s="31">
        <f>($Z6/$Y6)^(1/($Z$1-$Y$1))^(U$5-$Y$1)*$Y6</f>
        <v>84286.809521863877</v>
      </c>
      <c r="V6">
        <v>67910</v>
      </c>
      <c r="W6">
        <v>74140</v>
      </c>
      <c r="X6">
        <v>78610</v>
      </c>
      <c r="Y6">
        <v>82760</v>
      </c>
      <c r="Z6">
        <v>86630</v>
      </c>
      <c r="AA6">
        <v>90130</v>
      </c>
      <c r="AB6">
        <v>93510</v>
      </c>
    </row>
    <row r="7" spans="1:29" x14ac:dyDescent="0.25">
      <c r="A7">
        <v>1</v>
      </c>
      <c r="B7" t="s">
        <v>94</v>
      </c>
      <c r="C7" t="s">
        <v>31</v>
      </c>
      <c r="D7" s="26" t="str">
        <f t="shared" si="3"/>
        <v>Low_Far North District</v>
      </c>
      <c r="E7" s="31">
        <f t="shared" ref="E7:I38" si="5">($W7/$V7)^(1/($W$1-$V$1))^(E$5-$V$1)*$V7</f>
        <v>68447.42624797624</v>
      </c>
      <c r="F7" s="31">
        <f t="shared" si="4"/>
        <v>68989.105580505769</v>
      </c>
      <c r="G7" s="31">
        <f t="shared" si="4"/>
        <v>69535.071655654741</v>
      </c>
      <c r="H7" s="31">
        <f t="shared" si="4"/>
        <v>70085.358397852615</v>
      </c>
      <c r="I7" s="31">
        <f t="shared" si="4"/>
        <v>70640</v>
      </c>
      <c r="J7" s="31">
        <f t="shared" ref="J7:N70" si="6">($X7/$W7)^(1/($X$1-$W$1))^(J$5-$W$1)*$W7</f>
        <v>70838.877022082073</v>
      </c>
      <c r="K7" s="31">
        <f t="shared" si="6"/>
        <v>71038.31395455364</v>
      </c>
      <c r="L7" s="31">
        <f t="shared" si="6"/>
        <v>71238.312373763896</v>
      </c>
      <c r="M7" s="31">
        <f t="shared" si="6"/>
        <v>71438.873860500127</v>
      </c>
      <c r="N7" s="31">
        <f t="shared" si="6"/>
        <v>71640.000000000044</v>
      </c>
      <c r="O7" s="31">
        <f t="shared" ref="O7:R70" si="7">($Y7/$X7)^(1/($Y$1-$X$1))^(O$5-$X$1)*$X7</f>
        <v>71739.721989741462</v>
      </c>
      <c r="P7" s="31">
        <f t="shared" si="7"/>
        <v>71839.582791253401</v>
      </c>
      <c r="Q7" s="31">
        <f t="shared" si="7"/>
        <v>71939.582597760105</v>
      </c>
      <c r="R7" s="31">
        <f t="shared" si="7"/>
        <v>72039.721602754784</v>
      </c>
      <c r="S7" s="31">
        <f t="shared" ref="S7:S70" si="8">($Y7/$X7)^(1/($Y$1-$X$1))^(S$5-$X$1)*$X7</f>
        <v>72139.999999999985</v>
      </c>
      <c r="T7" s="31">
        <f t="shared" ref="T7:U70" si="9">($Z7/$Y7)^(1/($Z$1-$Y$1))^(T$5-$Y$1)*$Y7</f>
        <v>72133.999001691569</v>
      </c>
      <c r="U7" s="31">
        <f t="shared" si="9"/>
        <v>72127.998502578877</v>
      </c>
      <c r="V7">
        <v>67910</v>
      </c>
      <c r="W7">
        <v>70640</v>
      </c>
      <c r="X7">
        <v>71640</v>
      </c>
      <c r="Y7">
        <v>72140</v>
      </c>
      <c r="Z7">
        <v>72110</v>
      </c>
      <c r="AA7">
        <v>71550</v>
      </c>
      <c r="AB7">
        <v>70590</v>
      </c>
    </row>
    <row r="8" spans="1:29" x14ac:dyDescent="0.25">
      <c r="A8">
        <v>1</v>
      </c>
      <c r="B8" t="s">
        <v>94</v>
      </c>
      <c r="C8" t="s">
        <v>30</v>
      </c>
      <c r="D8" s="26" t="str">
        <f t="shared" si="3"/>
        <v>Medium_Far North District</v>
      </c>
      <c r="E8" s="31">
        <f t="shared" si="5"/>
        <v>68781.350709644932</v>
      </c>
      <c r="F8" s="31">
        <f t="shared" si="4"/>
        <v>69663.881688163354</v>
      </c>
      <c r="G8" s="31">
        <f t="shared" si="4"/>
        <v>70557.736389173529</v>
      </c>
      <c r="H8" s="31">
        <f t="shared" si="4"/>
        <v>71463.060106941848</v>
      </c>
      <c r="I8" s="31">
        <f t="shared" si="4"/>
        <v>72380.000000000029</v>
      </c>
      <c r="J8" s="31">
        <f t="shared" si="6"/>
        <v>72906.290601696426</v>
      </c>
      <c r="K8" s="31">
        <f t="shared" si="6"/>
        <v>73436.407975946524</v>
      </c>
      <c r="L8" s="31">
        <f t="shared" si="6"/>
        <v>73970.379948039452</v>
      </c>
      <c r="M8" s="31">
        <f t="shared" si="6"/>
        <v>74508.234545588042</v>
      </c>
      <c r="N8" s="31">
        <f t="shared" si="6"/>
        <v>75049.999999999985</v>
      </c>
      <c r="O8" s="31">
        <f t="shared" si="7"/>
        <v>75494.698676337241</v>
      </c>
      <c r="P8" s="31">
        <f t="shared" si="7"/>
        <v>75942.032354842842</v>
      </c>
      <c r="Q8" s="31">
        <f t="shared" si="7"/>
        <v>76392.016648867604</v>
      </c>
      <c r="R8" s="31">
        <f t="shared" si="7"/>
        <v>76844.667264277101</v>
      </c>
      <c r="S8" s="31">
        <f t="shared" si="8"/>
        <v>77299.999999999942</v>
      </c>
      <c r="T8" s="31">
        <f t="shared" si="9"/>
        <v>77654.729323019244</v>
      </c>
      <c r="U8" s="31">
        <f t="shared" si="9"/>
        <v>78011.086497171855</v>
      </c>
      <c r="V8">
        <v>67910</v>
      </c>
      <c r="W8">
        <v>72380</v>
      </c>
      <c r="X8">
        <v>75050</v>
      </c>
      <c r="Y8">
        <v>77300</v>
      </c>
      <c r="Z8">
        <v>79090</v>
      </c>
      <c r="AA8">
        <v>80530</v>
      </c>
      <c r="AB8">
        <v>81660</v>
      </c>
    </row>
    <row r="9" spans="1:29" x14ac:dyDescent="0.25">
      <c r="A9">
        <v>2</v>
      </c>
      <c r="B9" t="s">
        <v>97</v>
      </c>
      <c r="C9" t="s">
        <v>29</v>
      </c>
      <c r="D9" s="26" t="str">
        <f t="shared" si="3"/>
        <v>High_Whangarei District</v>
      </c>
      <c r="E9" s="31">
        <f t="shared" si="5"/>
        <v>93073.299969348838</v>
      </c>
      <c r="F9" s="31">
        <f t="shared" si="4"/>
        <v>94808.352491894388</v>
      </c>
      <c r="G9" s="31">
        <f t="shared" si="4"/>
        <v>96575.749491932234</v>
      </c>
      <c r="H9" s="31">
        <f t="shared" si="4"/>
        <v>98376.093928283852</v>
      </c>
      <c r="I9" s="31">
        <f t="shared" si="4"/>
        <v>100209.99999999999</v>
      </c>
      <c r="J9" s="31">
        <f t="shared" si="6"/>
        <v>101494.63831069537</v>
      </c>
      <c r="K9" s="31">
        <f t="shared" si="6"/>
        <v>102795.74499370197</v>
      </c>
      <c r="L9" s="31">
        <f t="shared" si="6"/>
        <v>104113.53116469669</v>
      </c>
      <c r="M9" s="31">
        <f t="shared" si="6"/>
        <v>105448.21064574599</v>
      </c>
      <c r="N9" s="31">
        <f t="shared" si="6"/>
        <v>106800.00000000006</v>
      </c>
      <c r="O9" s="31">
        <f t="shared" si="7"/>
        <v>108017.90444276792</v>
      </c>
      <c r="P9" s="31">
        <f t="shared" si="7"/>
        <v>109249.69738021481</v>
      </c>
      <c r="Q9" s="31">
        <f t="shared" si="7"/>
        <v>110495.53719117375</v>
      </c>
      <c r="R9" s="31">
        <f t="shared" si="7"/>
        <v>111755.58406056662</v>
      </c>
      <c r="S9" s="31">
        <f t="shared" si="8"/>
        <v>113030.00000000003</v>
      </c>
      <c r="T9" s="31">
        <f t="shared" si="9"/>
        <v>114212.97728703871</v>
      </c>
      <c r="U9" s="31">
        <f t="shared" si="9"/>
        <v>115408.33566990728</v>
      </c>
      <c r="V9">
        <v>91370</v>
      </c>
      <c r="W9">
        <v>100210</v>
      </c>
      <c r="X9">
        <v>106800</v>
      </c>
      <c r="Y9">
        <v>113030</v>
      </c>
      <c r="Z9">
        <v>119070</v>
      </c>
      <c r="AA9">
        <v>125010</v>
      </c>
      <c r="AB9">
        <v>130730</v>
      </c>
    </row>
    <row r="10" spans="1:29" x14ac:dyDescent="0.25">
      <c r="A10">
        <v>2</v>
      </c>
      <c r="B10" t="s">
        <v>97</v>
      </c>
      <c r="C10" t="s">
        <v>31</v>
      </c>
      <c r="D10" s="26" t="str">
        <f t="shared" si="3"/>
        <v>Low_Whangarei District</v>
      </c>
      <c r="E10" s="31">
        <f t="shared" si="5"/>
        <v>92104.108512145511</v>
      </c>
      <c r="F10" s="31">
        <f t="shared" si="4"/>
        <v>92844.115188979704</v>
      </c>
      <c r="G10" s="31">
        <f t="shared" si="4"/>
        <v>93590.067419064508</v>
      </c>
      <c r="H10" s="31">
        <f t="shared" si="4"/>
        <v>94342.012971703312</v>
      </c>
      <c r="I10" s="31">
        <f t="shared" si="4"/>
        <v>95100.000000000015</v>
      </c>
      <c r="J10" s="31">
        <f t="shared" si="6"/>
        <v>95441.538004487738</v>
      </c>
      <c r="K10" s="31">
        <f t="shared" si="6"/>
        <v>95784.302593712695</v>
      </c>
      <c r="L10" s="31">
        <f t="shared" si="6"/>
        <v>96128.298172777955</v>
      </c>
      <c r="M10" s="31">
        <f t="shared" si="6"/>
        <v>96473.529162606908</v>
      </c>
      <c r="N10" s="31">
        <f t="shared" si="6"/>
        <v>96820.000000000015</v>
      </c>
      <c r="O10" s="31">
        <f t="shared" si="7"/>
        <v>97050.896089720307</v>
      </c>
      <c r="P10" s="31">
        <f t="shared" si="7"/>
        <v>97282.34281984804</v>
      </c>
      <c r="Q10" s="31">
        <f t="shared" si="7"/>
        <v>97514.341503549076</v>
      </c>
      <c r="R10" s="31">
        <f t="shared" si="7"/>
        <v>97746.893457120837</v>
      </c>
      <c r="S10" s="31">
        <f t="shared" si="8"/>
        <v>97979.999999999956</v>
      </c>
      <c r="T10" s="31">
        <f t="shared" si="9"/>
        <v>98101.697312867342</v>
      </c>
      <c r="U10" s="31">
        <f t="shared" si="9"/>
        <v>98223.545781439505</v>
      </c>
      <c r="V10">
        <v>91370</v>
      </c>
      <c r="W10">
        <v>95100</v>
      </c>
      <c r="X10">
        <v>96820</v>
      </c>
      <c r="Y10">
        <v>97980</v>
      </c>
      <c r="Z10">
        <v>98590</v>
      </c>
      <c r="AA10">
        <v>98690</v>
      </c>
      <c r="AB10">
        <v>98260</v>
      </c>
    </row>
    <row r="11" spans="1:29" x14ac:dyDescent="0.25">
      <c r="A11">
        <v>2</v>
      </c>
      <c r="B11" t="s">
        <v>97</v>
      </c>
      <c r="C11" t="s">
        <v>30</v>
      </c>
      <c r="D11" s="26" t="str">
        <f t="shared" si="3"/>
        <v>Medium_Whangarei District</v>
      </c>
      <c r="E11" s="31">
        <f t="shared" si="5"/>
        <v>92585.241235718277</v>
      </c>
      <c r="F11" s="31">
        <f t="shared" si="4"/>
        <v>93816.64544901115</v>
      </c>
      <c r="G11" s="31">
        <f t="shared" si="4"/>
        <v>95064.42761105996</v>
      </c>
      <c r="H11" s="31">
        <f t="shared" si="4"/>
        <v>96328.805552210397</v>
      </c>
      <c r="I11" s="31">
        <f t="shared" si="4"/>
        <v>97609.999999999985</v>
      </c>
      <c r="J11" s="31">
        <f t="shared" si="6"/>
        <v>98399.136733148553</v>
      </c>
      <c r="K11" s="31">
        <f t="shared" si="6"/>
        <v>99194.653312456358</v>
      </c>
      <c r="L11" s="31">
        <f t="shared" si="6"/>
        <v>99996.601316357541</v>
      </c>
      <c r="M11" s="31">
        <f t="shared" si="6"/>
        <v>100805.0327402767</v>
      </c>
      <c r="N11" s="31">
        <f t="shared" si="6"/>
        <v>101620.00000000004</v>
      </c>
      <c r="O11" s="31">
        <f t="shared" si="7"/>
        <v>102322.22745841947</v>
      </c>
      <c r="P11" s="31">
        <f t="shared" si="7"/>
        <v>103029.30753840317</v>
      </c>
      <c r="Q11" s="31">
        <f t="shared" si="7"/>
        <v>103741.2737731543</v>
      </c>
      <c r="R11" s="31">
        <f t="shared" si="7"/>
        <v>104458.15992760147</v>
      </c>
      <c r="S11" s="31">
        <f t="shared" si="8"/>
        <v>105179.99999999994</v>
      </c>
      <c r="T11" s="31">
        <f t="shared" si="9"/>
        <v>105794.77126392085</v>
      </c>
      <c r="U11" s="31">
        <f t="shared" si="9"/>
        <v>106413.13583176777</v>
      </c>
      <c r="V11">
        <v>91370</v>
      </c>
      <c r="W11">
        <v>97610</v>
      </c>
      <c r="X11">
        <v>101620</v>
      </c>
      <c r="Y11">
        <v>105180</v>
      </c>
      <c r="Z11">
        <v>108290</v>
      </c>
      <c r="AA11">
        <v>111140</v>
      </c>
      <c r="AB11">
        <v>113650</v>
      </c>
    </row>
    <row r="12" spans="1:29" x14ac:dyDescent="0.25">
      <c r="A12">
        <v>3</v>
      </c>
      <c r="B12" t="s">
        <v>96</v>
      </c>
      <c r="C12" t="s">
        <v>29</v>
      </c>
      <c r="D12" s="26" t="str">
        <f t="shared" si="3"/>
        <v>High_Kaipara District</v>
      </c>
      <c r="E12" s="31">
        <f t="shared" si="5"/>
        <v>24313.594990780213</v>
      </c>
      <c r="F12" s="31">
        <f t="shared" si="4"/>
        <v>24880.088441737909</v>
      </c>
      <c r="G12" s="31">
        <f t="shared" si="4"/>
        <v>25459.78087993298</v>
      </c>
      <c r="H12" s="31">
        <f t="shared" si="4"/>
        <v>26052.97983454126</v>
      </c>
      <c r="I12" s="31">
        <f t="shared" si="4"/>
        <v>26660.000000000015</v>
      </c>
      <c r="J12" s="31">
        <f t="shared" si="6"/>
        <v>27088.033186738317</v>
      </c>
      <c r="K12" s="31">
        <f t="shared" si="6"/>
        <v>27522.938556858076</v>
      </c>
      <c r="L12" s="31">
        <f t="shared" si="6"/>
        <v>27964.826445038678</v>
      </c>
      <c r="M12" s="31">
        <f t="shared" si="6"/>
        <v>28413.808957411289</v>
      </c>
      <c r="N12" s="31">
        <f t="shared" si="6"/>
        <v>28869.999999999978</v>
      </c>
      <c r="O12" s="31">
        <f t="shared" si="7"/>
        <v>29257.459427485326</v>
      </c>
      <c r="P12" s="31">
        <f t="shared" si="7"/>
        <v>29650.118882956358</v>
      </c>
      <c r="Q12" s="31">
        <f t="shared" si="7"/>
        <v>30048.048155116463</v>
      </c>
      <c r="R12" s="31">
        <f t="shared" si="7"/>
        <v>30451.317969291485</v>
      </c>
      <c r="S12" s="31">
        <f t="shared" si="8"/>
        <v>30860.000000000015</v>
      </c>
      <c r="T12" s="31">
        <f t="shared" si="9"/>
        <v>31204.234195028072</v>
      </c>
      <c r="U12" s="31">
        <f t="shared" si="9"/>
        <v>31552.308220938405</v>
      </c>
      <c r="V12">
        <v>23760</v>
      </c>
      <c r="W12">
        <v>26660</v>
      </c>
      <c r="X12">
        <v>28870</v>
      </c>
      <c r="Y12">
        <v>30860</v>
      </c>
      <c r="Z12">
        <v>32620</v>
      </c>
      <c r="AA12">
        <v>34250</v>
      </c>
      <c r="AB12">
        <v>35800</v>
      </c>
    </row>
    <row r="13" spans="1:29" x14ac:dyDescent="0.25">
      <c r="A13">
        <v>3</v>
      </c>
      <c r="B13" t="s">
        <v>96</v>
      </c>
      <c r="C13" t="s">
        <v>31</v>
      </c>
      <c r="D13" s="26" t="str">
        <f t="shared" si="3"/>
        <v>Low_Kaipara District</v>
      </c>
      <c r="E13" s="31">
        <f t="shared" si="5"/>
        <v>24018.321591404336</v>
      </c>
      <c r="F13" s="31">
        <f t="shared" si="4"/>
        <v>24279.451686368673</v>
      </c>
      <c r="G13" s="31">
        <f t="shared" si="4"/>
        <v>24543.420819283128</v>
      </c>
      <c r="H13" s="31">
        <f t="shared" si="4"/>
        <v>24810.259856511391</v>
      </c>
      <c r="I13" s="31">
        <f t="shared" si="4"/>
        <v>25079.999999999989</v>
      </c>
      <c r="J13" s="31">
        <f t="shared" si="6"/>
        <v>25208.67289659967</v>
      </c>
      <c r="K13" s="31">
        <f t="shared" si="6"/>
        <v>25338.005949272683</v>
      </c>
      <c r="L13" s="31">
        <f t="shared" si="6"/>
        <v>25468.002544948624</v>
      </c>
      <c r="M13" s="31">
        <f t="shared" si="6"/>
        <v>25598.666087933729</v>
      </c>
      <c r="N13" s="31">
        <f t="shared" si="6"/>
        <v>25730.000000000007</v>
      </c>
      <c r="O13" s="31">
        <f t="shared" si="7"/>
        <v>25803.57798498285</v>
      </c>
      <c r="P13" s="31">
        <f t="shared" si="7"/>
        <v>25877.366374935547</v>
      </c>
      <c r="Q13" s="31">
        <f t="shared" si="7"/>
        <v>25951.365771536039</v>
      </c>
      <c r="R13" s="31">
        <f t="shared" si="7"/>
        <v>26025.576778182854</v>
      </c>
      <c r="S13" s="31">
        <f t="shared" si="8"/>
        <v>26100</v>
      </c>
      <c r="T13" s="31">
        <f t="shared" si="9"/>
        <v>26115.980419141517</v>
      </c>
      <c r="U13" s="31">
        <f t="shared" si="9"/>
        <v>26131.970622719658</v>
      </c>
      <c r="V13">
        <v>23760</v>
      </c>
      <c r="W13">
        <v>25080</v>
      </c>
      <c r="X13">
        <v>25730</v>
      </c>
      <c r="Y13">
        <v>26100</v>
      </c>
      <c r="Z13">
        <v>26180</v>
      </c>
      <c r="AA13">
        <v>26010</v>
      </c>
      <c r="AB13">
        <v>25690</v>
      </c>
    </row>
    <row r="14" spans="1:29" x14ac:dyDescent="0.25">
      <c r="A14">
        <v>3</v>
      </c>
      <c r="B14" t="s">
        <v>96</v>
      </c>
      <c r="C14" t="s">
        <v>30</v>
      </c>
      <c r="D14" s="26" t="str">
        <f t="shared" si="3"/>
        <v>Medium_Kaipara District</v>
      </c>
      <c r="E14" s="31">
        <f t="shared" si="5"/>
        <v>24165.893274943439</v>
      </c>
      <c r="F14" s="31">
        <f t="shared" si="4"/>
        <v>24578.720445116018</v>
      </c>
      <c r="G14" s="31">
        <f t="shared" si="4"/>
        <v>24998.599962598659</v>
      </c>
      <c r="H14" s="31">
        <f t="shared" si="4"/>
        <v>25425.652302995128</v>
      </c>
      <c r="I14" s="31">
        <f t="shared" si="4"/>
        <v>25860.000000000007</v>
      </c>
      <c r="J14" s="31">
        <f t="shared" si="6"/>
        <v>26126.452272544411</v>
      </c>
      <c r="K14" s="31">
        <f t="shared" si="6"/>
        <v>26395.649974846903</v>
      </c>
      <c r="L14" s="31">
        <f t="shared" si="6"/>
        <v>26667.621394842452</v>
      </c>
      <c r="M14" s="31">
        <f t="shared" si="6"/>
        <v>26942.395111934857</v>
      </c>
      <c r="N14" s="31">
        <f t="shared" si="6"/>
        <v>27219.999999999996</v>
      </c>
      <c r="O14" s="31">
        <f t="shared" si="7"/>
        <v>27438.464985935203</v>
      </c>
      <c r="P14" s="31">
        <f t="shared" si="7"/>
        <v>27658.683349904193</v>
      </c>
      <c r="Q14" s="31">
        <f t="shared" si="7"/>
        <v>27880.669164342955</v>
      </c>
      <c r="R14" s="31">
        <f t="shared" si="7"/>
        <v>28104.436614631424</v>
      </c>
      <c r="S14" s="31">
        <f t="shared" si="8"/>
        <v>28329.999999999989</v>
      </c>
      <c r="T14" s="31">
        <f t="shared" si="9"/>
        <v>28488.222756882253</v>
      </c>
      <c r="U14" s="31">
        <f t="shared" si="9"/>
        <v>28647.329186224637</v>
      </c>
      <c r="V14">
        <v>23760</v>
      </c>
      <c r="W14">
        <v>25860</v>
      </c>
      <c r="X14">
        <v>27220</v>
      </c>
      <c r="Y14">
        <v>28330</v>
      </c>
      <c r="Z14">
        <v>29130</v>
      </c>
      <c r="AA14">
        <v>29760</v>
      </c>
      <c r="AB14">
        <v>30260</v>
      </c>
    </row>
    <row r="15" spans="1:29" x14ac:dyDescent="0.25">
      <c r="A15">
        <v>11</v>
      </c>
      <c r="B15" t="s">
        <v>117</v>
      </c>
      <c r="C15" t="s">
        <v>29</v>
      </c>
      <c r="D15" s="26" t="str">
        <f t="shared" si="3"/>
        <v>High_Thames-Coromandel District</v>
      </c>
      <c r="E15" s="31">
        <f t="shared" si="5"/>
        <v>31158.819168153721</v>
      </c>
      <c r="F15" s="31">
        <f t="shared" si="4"/>
        <v>31645.111211007294</v>
      </c>
      <c r="G15" s="31">
        <f t="shared" si="4"/>
        <v>32138.992756841275</v>
      </c>
      <c r="H15" s="31">
        <f t="shared" si="4"/>
        <v>32640.582254140147</v>
      </c>
      <c r="I15" s="31">
        <f t="shared" si="4"/>
        <v>33150.000000000007</v>
      </c>
      <c r="J15" s="31">
        <f t="shared" si="6"/>
        <v>33452.431198475315</v>
      </c>
      <c r="K15" s="31">
        <f t="shared" si="6"/>
        <v>33757.621510972087</v>
      </c>
      <c r="L15" s="31">
        <f t="shared" si="6"/>
        <v>34065.59610919952</v>
      </c>
      <c r="M15" s="31">
        <f t="shared" si="6"/>
        <v>34376.380394511165</v>
      </c>
      <c r="N15" s="31">
        <f t="shared" si="6"/>
        <v>34690.000000000007</v>
      </c>
      <c r="O15" s="31">
        <f t="shared" si="7"/>
        <v>34942.303167701568</v>
      </c>
      <c r="P15" s="31">
        <f t="shared" si="7"/>
        <v>35196.441356689742</v>
      </c>
      <c r="Q15" s="31">
        <f t="shared" si="7"/>
        <v>35452.427913222331</v>
      </c>
      <c r="R15" s="31">
        <f t="shared" si="7"/>
        <v>35710.276280625549</v>
      </c>
      <c r="S15" s="31">
        <f t="shared" si="8"/>
        <v>35970.000000000007</v>
      </c>
      <c r="T15" s="31">
        <f t="shared" si="9"/>
        <v>36148.225078952892</v>
      </c>
      <c r="U15" s="31">
        <f t="shared" si="9"/>
        <v>36327.333232100056</v>
      </c>
      <c r="V15">
        <v>30680</v>
      </c>
      <c r="W15">
        <v>33150</v>
      </c>
      <c r="X15">
        <v>34690</v>
      </c>
      <c r="Y15">
        <v>35970</v>
      </c>
      <c r="Z15">
        <v>36870</v>
      </c>
      <c r="AA15">
        <v>37490</v>
      </c>
      <c r="AB15">
        <v>37900</v>
      </c>
    </row>
    <row r="16" spans="1:29" x14ac:dyDescent="0.25">
      <c r="A16">
        <v>11</v>
      </c>
      <c r="B16" t="s">
        <v>117</v>
      </c>
      <c r="C16" t="s">
        <v>31</v>
      </c>
      <c r="D16" s="26" t="str">
        <f t="shared" si="3"/>
        <v>Low_Thames-Coromandel District</v>
      </c>
      <c r="E16" s="31">
        <f t="shared" si="5"/>
        <v>30873.542646145161</v>
      </c>
      <c r="F16" s="31">
        <f t="shared" si="4"/>
        <v>31068.306242612252</v>
      </c>
      <c r="G16" s="31">
        <f t="shared" si="4"/>
        <v>31264.298491681464</v>
      </c>
      <c r="H16" s="31">
        <f t="shared" si="4"/>
        <v>31461.527144222273</v>
      </c>
      <c r="I16" s="31">
        <f t="shared" si="4"/>
        <v>31659.999999999996</v>
      </c>
      <c r="J16" s="31">
        <f t="shared" si="6"/>
        <v>31653.997724543206</v>
      </c>
      <c r="K16" s="31">
        <f t="shared" si="6"/>
        <v>31647.996587030528</v>
      </c>
      <c r="L16" s="31">
        <f t="shared" si="6"/>
        <v>31641.996587246223</v>
      </c>
      <c r="M16" s="31">
        <f t="shared" si="6"/>
        <v>31635.997724974601</v>
      </c>
      <c r="N16" s="31">
        <f t="shared" si="6"/>
        <v>31630</v>
      </c>
      <c r="O16" s="31">
        <f t="shared" si="7"/>
        <v>31563.722828405134</v>
      </c>
      <c r="P16" s="31">
        <f t="shared" si="7"/>
        <v>31497.584533303303</v>
      </c>
      <c r="Q16" s="31">
        <f t="shared" si="7"/>
        <v>31431.584823694153</v>
      </c>
      <c r="R16" s="31">
        <f t="shared" si="7"/>
        <v>31365.723409187085</v>
      </c>
      <c r="S16" s="31">
        <f t="shared" si="8"/>
        <v>31299.999999999993</v>
      </c>
      <c r="T16" s="31">
        <f t="shared" si="9"/>
        <v>31146.501825960193</v>
      </c>
      <c r="U16" s="31">
        <f t="shared" si="9"/>
        <v>30993.756421550854</v>
      </c>
      <c r="V16">
        <v>30680</v>
      </c>
      <c r="W16">
        <v>31660</v>
      </c>
      <c r="X16">
        <v>31630</v>
      </c>
      <c r="Y16">
        <v>31300</v>
      </c>
      <c r="Z16">
        <v>30540</v>
      </c>
      <c r="AA16">
        <v>29540</v>
      </c>
      <c r="AB16">
        <v>28360</v>
      </c>
    </row>
    <row r="17" spans="1:28" x14ac:dyDescent="0.25">
      <c r="A17">
        <v>11</v>
      </c>
      <c r="B17" t="s">
        <v>117</v>
      </c>
      <c r="C17" t="s">
        <v>30</v>
      </c>
      <c r="D17" s="26" t="str">
        <f t="shared" si="3"/>
        <v>Medium_Thames-Coromandel District</v>
      </c>
      <c r="E17" s="31">
        <f t="shared" si="5"/>
        <v>31010.789576578714</v>
      </c>
      <c r="F17" s="31">
        <f t="shared" si="4"/>
        <v>31345.145702830607</v>
      </c>
      <c r="G17" s="31">
        <f t="shared" si="4"/>
        <v>31683.106833040434</v>
      </c>
      <c r="H17" s="31">
        <f t="shared" si="4"/>
        <v>32024.71183610431</v>
      </c>
      <c r="I17" s="31">
        <f t="shared" si="4"/>
        <v>32370.000000000015</v>
      </c>
      <c r="J17" s="31">
        <f t="shared" si="6"/>
        <v>32516.664919264709</v>
      </c>
      <c r="K17" s="31">
        <f t="shared" si="6"/>
        <v>32663.994361190616</v>
      </c>
      <c r="L17" s="31">
        <f t="shared" si="6"/>
        <v>32811.991336657004</v>
      </c>
      <c r="M17" s="31">
        <f t="shared" si="6"/>
        <v>32960.658870185121</v>
      </c>
      <c r="N17" s="31">
        <f t="shared" si="6"/>
        <v>33109.999999999985</v>
      </c>
      <c r="O17" s="31">
        <f t="shared" si="7"/>
        <v>33185.653485807903</v>
      </c>
      <c r="P17" s="31">
        <f t="shared" si="7"/>
        <v>33261.479833286445</v>
      </c>
      <c r="Q17" s="31">
        <f t="shared" si="7"/>
        <v>33337.479437409587</v>
      </c>
      <c r="R17" s="31">
        <f t="shared" si="7"/>
        <v>33413.652694053788</v>
      </c>
      <c r="S17" s="31">
        <f t="shared" si="8"/>
        <v>33490.000000000015</v>
      </c>
      <c r="T17" s="31">
        <f t="shared" si="9"/>
        <v>33495.997851259293</v>
      </c>
      <c r="U17" s="31">
        <f t="shared" si="9"/>
        <v>33501.996776696542</v>
      </c>
      <c r="V17">
        <v>30680</v>
      </c>
      <c r="W17">
        <v>32370</v>
      </c>
      <c r="X17">
        <v>33110</v>
      </c>
      <c r="Y17">
        <v>33490</v>
      </c>
      <c r="Z17">
        <v>33520</v>
      </c>
      <c r="AA17">
        <v>33280</v>
      </c>
      <c r="AB17">
        <v>32840</v>
      </c>
    </row>
    <row r="18" spans="1:28" x14ac:dyDescent="0.25">
      <c r="A18">
        <v>12</v>
      </c>
      <c r="B18" t="s">
        <v>113</v>
      </c>
      <c r="C18" t="s">
        <v>29</v>
      </c>
      <c r="D18" s="26" t="str">
        <f t="shared" si="3"/>
        <v>High_Hauraki District</v>
      </c>
      <c r="E18" s="31">
        <f t="shared" si="5"/>
        <v>20963.687077731654</v>
      </c>
      <c r="F18" s="31">
        <f t="shared" si="4"/>
        <v>21292.450382415369</v>
      </c>
      <c r="G18" s="31">
        <f t="shared" si="4"/>
        <v>21626.369522048615</v>
      </c>
      <c r="H18" s="31">
        <f t="shared" si="4"/>
        <v>21965.525353082379</v>
      </c>
      <c r="I18" s="31">
        <f t="shared" si="4"/>
        <v>22310.000000000004</v>
      </c>
      <c r="J18" s="31">
        <f t="shared" si="6"/>
        <v>22500.711508900731</v>
      </c>
      <c r="K18" s="31">
        <f t="shared" si="6"/>
        <v>22693.053267896808</v>
      </c>
      <c r="L18" s="31">
        <f t="shared" si="6"/>
        <v>22887.03921277737</v>
      </c>
      <c r="M18" s="31">
        <f t="shared" si="6"/>
        <v>23082.683398458183</v>
      </c>
      <c r="N18" s="31">
        <f t="shared" si="6"/>
        <v>23279.999999999993</v>
      </c>
      <c r="O18" s="31">
        <f t="shared" si="7"/>
        <v>23432.002063785472</v>
      </c>
      <c r="P18" s="31">
        <f t="shared" si="7"/>
        <v>23584.99659438344</v>
      </c>
      <c r="Q18" s="31">
        <f t="shared" si="7"/>
        <v>23738.990071905759</v>
      </c>
      <c r="R18" s="31">
        <f t="shared" si="7"/>
        <v>23893.98901877485</v>
      </c>
      <c r="S18" s="31">
        <f t="shared" si="8"/>
        <v>24049.999999999985</v>
      </c>
      <c r="T18" s="31">
        <f t="shared" si="9"/>
        <v>24155.077780737913</v>
      </c>
      <c r="U18" s="31">
        <f t="shared" si="9"/>
        <v>24260.614660852323</v>
      </c>
      <c r="V18">
        <v>20640</v>
      </c>
      <c r="W18">
        <v>22310</v>
      </c>
      <c r="X18">
        <v>23280</v>
      </c>
      <c r="Y18">
        <v>24050</v>
      </c>
      <c r="Z18">
        <v>24580</v>
      </c>
      <c r="AA18">
        <v>24980</v>
      </c>
      <c r="AB18">
        <v>25330</v>
      </c>
    </row>
    <row r="19" spans="1:28" x14ac:dyDescent="0.25">
      <c r="A19">
        <v>12</v>
      </c>
      <c r="B19" t="s">
        <v>113</v>
      </c>
      <c r="C19" t="s">
        <v>31</v>
      </c>
      <c r="D19" s="26" t="str">
        <f t="shared" si="3"/>
        <v>Low_Hauraki District</v>
      </c>
      <c r="E19" s="31">
        <f t="shared" si="5"/>
        <v>20766.441313423747</v>
      </c>
      <c r="F19" s="31">
        <f t="shared" si="4"/>
        <v>20893.657210458943</v>
      </c>
      <c r="G19" s="31">
        <f t="shared" si="4"/>
        <v>21021.652436230066</v>
      </c>
      <c r="H19" s="31">
        <f t="shared" si="4"/>
        <v>21150.431764930381</v>
      </c>
      <c r="I19" s="31">
        <f t="shared" si="4"/>
        <v>21280.000000000011</v>
      </c>
      <c r="J19" s="31">
        <f t="shared" si="6"/>
        <v>21257.95436968224</v>
      </c>
      <c r="K19" s="31">
        <f t="shared" si="6"/>
        <v>21235.931578171629</v>
      </c>
      <c r="L19" s="31">
        <f t="shared" si="6"/>
        <v>21213.931601807646</v>
      </c>
      <c r="M19" s="31">
        <f t="shared" si="6"/>
        <v>21191.954416954275</v>
      </c>
      <c r="N19" s="31">
        <f t="shared" si="6"/>
        <v>21170</v>
      </c>
      <c r="O19" s="31">
        <f t="shared" si="7"/>
        <v>21101.558897942417</v>
      </c>
      <c r="P19" s="31">
        <f t="shared" si="7"/>
        <v>21033.339061092716</v>
      </c>
      <c r="Q19" s="31">
        <f t="shared" si="7"/>
        <v>20965.339774116241</v>
      </c>
      <c r="R19" s="31">
        <f t="shared" si="7"/>
        <v>20897.560323990961</v>
      </c>
      <c r="S19" s="31">
        <f t="shared" si="8"/>
        <v>20829.999999999993</v>
      </c>
      <c r="T19" s="31">
        <f t="shared" si="9"/>
        <v>20706.54527055295</v>
      </c>
      <c r="U19" s="31">
        <f t="shared" si="9"/>
        <v>20583.822229546749</v>
      </c>
      <c r="V19">
        <v>20640</v>
      </c>
      <c r="W19">
        <v>21280</v>
      </c>
      <c r="X19">
        <v>21170</v>
      </c>
      <c r="Y19">
        <v>20830</v>
      </c>
      <c r="Z19">
        <v>20220</v>
      </c>
      <c r="AA19">
        <v>19430</v>
      </c>
      <c r="AB19">
        <v>18520</v>
      </c>
    </row>
    <row r="20" spans="1:28" x14ac:dyDescent="0.25">
      <c r="A20">
        <v>12</v>
      </c>
      <c r="B20" t="s">
        <v>113</v>
      </c>
      <c r="C20" t="s">
        <v>30</v>
      </c>
      <c r="D20" s="26" t="str">
        <f t="shared" si="3"/>
        <v>Medium_Hauraki District</v>
      </c>
      <c r="E20" s="31">
        <f t="shared" si="5"/>
        <v>20863.123526932301</v>
      </c>
      <c r="F20" s="31">
        <f t="shared" si="4"/>
        <v>21088.659074614148</v>
      </c>
      <c r="G20" s="31">
        <f t="shared" si="4"/>
        <v>21316.632717588986</v>
      </c>
      <c r="H20" s="31">
        <f t="shared" si="4"/>
        <v>21547.070812272559</v>
      </c>
      <c r="I20" s="31">
        <f t="shared" si="4"/>
        <v>21779.999999999993</v>
      </c>
      <c r="J20" s="31">
        <f t="shared" si="6"/>
        <v>21863.359463136083</v>
      </c>
      <c r="K20" s="31">
        <f t="shared" si="6"/>
        <v>21947.037971271904</v>
      </c>
      <c r="L20" s="31">
        <f t="shared" si="6"/>
        <v>22031.036745501129</v>
      </c>
      <c r="M20" s="31">
        <f t="shared" si="6"/>
        <v>22115.357011590946</v>
      </c>
      <c r="N20" s="31">
        <f t="shared" si="6"/>
        <v>22199.999999999993</v>
      </c>
      <c r="O20" s="31">
        <f t="shared" si="7"/>
        <v>22235.883808045004</v>
      </c>
      <c r="P20" s="31">
        <f t="shared" si="7"/>
        <v>22271.825618237748</v>
      </c>
      <c r="Q20" s="31">
        <f t="shared" si="7"/>
        <v>22307.825524332195</v>
      </c>
      <c r="R20" s="31">
        <f t="shared" si="7"/>
        <v>22343.883620233843</v>
      </c>
      <c r="S20" s="31">
        <f t="shared" si="8"/>
        <v>22379.999999999989</v>
      </c>
      <c r="T20" s="31">
        <f t="shared" si="9"/>
        <v>22367.987110628153</v>
      </c>
      <c r="U20" s="31">
        <f t="shared" si="9"/>
        <v>22355.980669402466</v>
      </c>
      <c r="V20">
        <v>20640</v>
      </c>
      <c r="W20">
        <v>21780</v>
      </c>
      <c r="X20">
        <v>22200</v>
      </c>
      <c r="Y20">
        <v>22380</v>
      </c>
      <c r="Z20">
        <v>22320</v>
      </c>
      <c r="AA20">
        <v>22080</v>
      </c>
      <c r="AB20">
        <v>21760</v>
      </c>
    </row>
    <row r="21" spans="1:28" x14ac:dyDescent="0.25">
      <c r="A21">
        <v>13</v>
      </c>
      <c r="B21" t="s">
        <v>118</v>
      </c>
      <c r="C21" t="s">
        <v>29</v>
      </c>
      <c r="D21" s="26" t="str">
        <f t="shared" si="3"/>
        <v>High_Waikato District</v>
      </c>
      <c r="E21" s="31">
        <f t="shared" si="5"/>
        <v>75271.528127239289</v>
      </c>
      <c r="F21" s="31">
        <f t="shared" si="4"/>
        <v>77054.303639463833</v>
      </c>
      <c r="G21" s="31">
        <f t="shared" si="4"/>
        <v>78879.303464201541</v>
      </c>
      <c r="H21" s="31">
        <f t="shared" si="4"/>
        <v>80747.527667111237</v>
      </c>
      <c r="I21" s="31">
        <f t="shared" si="4"/>
        <v>82659.999999999942</v>
      </c>
      <c r="J21" s="31">
        <f t="shared" si="6"/>
        <v>84270.04567317653</v>
      </c>
      <c r="K21" s="31">
        <f t="shared" si="6"/>
        <v>85911.451702870268</v>
      </c>
      <c r="L21" s="31">
        <f t="shared" si="6"/>
        <v>87584.82892390246</v>
      </c>
      <c r="M21" s="31">
        <f t="shared" si="6"/>
        <v>89290.800068891971</v>
      </c>
      <c r="N21" s="31">
        <f t="shared" si="6"/>
        <v>91030</v>
      </c>
      <c r="O21" s="31">
        <f t="shared" si="7"/>
        <v>92640.031093484271</v>
      </c>
      <c r="P21" s="31">
        <f t="shared" si="7"/>
        <v>94278.538514794374</v>
      </c>
      <c r="Q21" s="31">
        <f t="shared" si="7"/>
        <v>95946.025919573818</v>
      </c>
      <c r="R21" s="31">
        <f t="shared" si="7"/>
        <v>97643.005871532077</v>
      </c>
      <c r="S21" s="31">
        <f t="shared" si="8"/>
        <v>99369.999999999985</v>
      </c>
      <c r="T21" s="31">
        <f t="shared" si="9"/>
        <v>100971.53757783156</v>
      </c>
      <c r="U21" s="31">
        <f t="shared" si="9"/>
        <v>102598.8869963918</v>
      </c>
      <c r="V21">
        <v>73530</v>
      </c>
      <c r="W21">
        <v>82660</v>
      </c>
      <c r="X21">
        <v>91030</v>
      </c>
      <c r="Y21">
        <v>99370</v>
      </c>
      <c r="Z21">
        <v>107640</v>
      </c>
      <c r="AA21">
        <v>115840</v>
      </c>
      <c r="AB21">
        <v>124060</v>
      </c>
    </row>
    <row r="22" spans="1:28" x14ac:dyDescent="0.25">
      <c r="A22">
        <v>13</v>
      </c>
      <c r="B22" t="s">
        <v>118</v>
      </c>
      <c r="C22" t="s">
        <v>31</v>
      </c>
      <c r="D22" s="26" t="str">
        <f t="shared" si="3"/>
        <v>Low_Waikato District</v>
      </c>
      <c r="E22" s="31">
        <f t="shared" si="5"/>
        <v>74530.405275948506</v>
      </c>
      <c r="F22" s="31">
        <f t="shared" si="5"/>
        <v>75544.421468749264</v>
      </c>
      <c r="G22" s="31">
        <f t="shared" si="5"/>
        <v>76572.233760410003</v>
      </c>
      <c r="H22" s="31">
        <f t="shared" si="5"/>
        <v>77614.029852414315</v>
      </c>
      <c r="I22" s="31">
        <f t="shared" si="5"/>
        <v>78670.000000000058</v>
      </c>
      <c r="J22" s="31">
        <f t="shared" si="6"/>
        <v>79498.370381252811</v>
      </c>
      <c r="K22" s="31">
        <f t="shared" si="6"/>
        <v>80335.463242339567</v>
      </c>
      <c r="L22" s="31">
        <f t="shared" si="6"/>
        <v>81181.370428232243</v>
      </c>
      <c r="M22" s="31">
        <f t="shared" si="6"/>
        <v>82036.184751001536</v>
      </c>
      <c r="N22" s="31">
        <f t="shared" si="6"/>
        <v>82900.000000000044</v>
      </c>
      <c r="O22" s="31">
        <f t="shared" si="7"/>
        <v>83671.505757276565</v>
      </c>
      <c r="P22" s="31">
        <f t="shared" si="7"/>
        <v>84450.19150410092</v>
      </c>
      <c r="Q22" s="31">
        <f t="shared" si="7"/>
        <v>85236.124060777918</v>
      </c>
      <c r="R22" s="31">
        <f t="shared" si="7"/>
        <v>86029.370869473103</v>
      </c>
      <c r="S22" s="31">
        <f t="shared" si="8"/>
        <v>86830</v>
      </c>
      <c r="T22" s="31">
        <f t="shared" si="9"/>
        <v>87551.896236862129</v>
      </c>
      <c r="U22" s="31">
        <f t="shared" si="9"/>
        <v>88279.794249340921</v>
      </c>
      <c r="V22">
        <v>73530</v>
      </c>
      <c r="W22">
        <v>78670</v>
      </c>
      <c r="X22">
        <v>82900</v>
      </c>
      <c r="Y22">
        <v>86830</v>
      </c>
      <c r="Z22">
        <v>90500</v>
      </c>
      <c r="AA22">
        <v>93730</v>
      </c>
      <c r="AB22">
        <v>96560</v>
      </c>
    </row>
    <row r="23" spans="1:28" x14ac:dyDescent="0.25">
      <c r="A23">
        <v>13</v>
      </c>
      <c r="B23" t="s">
        <v>118</v>
      </c>
      <c r="C23" t="s">
        <v>30</v>
      </c>
      <c r="D23" s="26" t="str">
        <f t="shared" si="3"/>
        <v>Medium_Waikato District</v>
      </c>
      <c r="E23" s="31">
        <f t="shared" si="5"/>
        <v>74898.131731386471</v>
      </c>
      <c r="F23" s="31">
        <f t="shared" si="5"/>
        <v>76291.719527432637</v>
      </c>
      <c r="G23" s="31">
        <f t="shared" si="5"/>
        <v>77711.237034946826</v>
      </c>
      <c r="H23" s="31">
        <f t="shared" si="5"/>
        <v>79157.166713619561</v>
      </c>
      <c r="I23" s="31">
        <f t="shared" si="5"/>
        <v>80629.999999999985</v>
      </c>
      <c r="J23" s="31">
        <f t="shared" si="6"/>
        <v>81844.836844729114</v>
      </c>
      <c r="K23" s="31">
        <f t="shared" si="6"/>
        <v>83077.977404692152</v>
      </c>
      <c r="L23" s="31">
        <f t="shared" si="6"/>
        <v>84329.697458478506</v>
      </c>
      <c r="M23" s="31">
        <f t="shared" si="6"/>
        <v>85600.276939780975</v>
      </c>
      <c r="N23" s="31">
        <f t="shared" si="6"/>
        <v>86890.000000000029</v>
      </c>
      <c r="O23" s="31">
        <f t="shared" si="7"/>
        <v>88061.956440531649</v>
      </c>
      <c r="P23" s="31">
        <f t="shared" si="7"/>
        <v>89249.7200153538</v>
      </c>
      <c r="Q23" s="31">
        <f t="shared" si="7"/>
        <v>90453.503928204998</v>
      </c>
      <c r="R23" s="31">
        <f t="shared" si="7"/>
        <v>91673.524258476755</v>
      </c>
      <c r="S23" s="31">
        <f t="shared" si="8"/>
        <v>92910</v>
      </c>
      <c r="T23" s="31">
        <f t="shared" si="9"/>
        <v>94055.40816197198</v>
      </c>
      <c r="U23" s="31">
        <f t="shared" si="9"/>
        <v>95214.93708443809</v>
      </c>
      <c r="V23">
        <v>73530</v>
      </c>
      <c r="W23">
        <v>80630</v>
      </c>
      <c r="X23">
        <v>86890</v>
      </c>
      <c r="Y23">
        <v>92910</v>
      </c>
      <c r="Z23">
        <v>98780</v>
      </c>
      <c r="AA23">
        <v>104460</v>
      </c>
      <c r="AB23">
        <v>109820</v>
      </c>
    </row>
    <row r="24" spans="1:28" x14ac:dyDescent="0.25">
      <c r="A24">
        <v>15</v>
      </c>
      <c r="B24" t="s">
        <v>114</v>
      </c>
      <c r="C24" t="s">
        <v>29</v>
      </c>
      <c r="D24" s="26" t="str">
        <f t="shared" si="3"/>
        <v>High_Matamata-Piako District</v>
      </c>
      <c r="E24" s="31">
        <f t="shared" si="5"/>
        <v>35843.450000672638</v>
      </c>
      <c r="F24" s="31">
        <f t="shared" si="5"/>
        <v>36354.072098209377</v>
      </c>
      <c r="G24" s="31">
        <f t="shared" si="5"/>
        <v>36871.968465563557</v>
      </c>
      <c r="H24" s="31">
        <f t="shared" si="5"/>
        <v>37397.242731233891</v>
      </c>
      <c r="I24" s="31">
        <f t="shared" si="5"/>
        <v>37930.000000000007</v>
      </c>
      <c r="J24" s="31">
        <f t="shared" si="6"/>
        <v>38316.060762295281</v>
      </c>
      <c r="K24" s="31">
        <f t="shared" si="6"/>
        <v>38706.050944895964</v>
      </c>
      <c r="L24" s="31">
        <f t="shared" si="6"/>
        <v>39100.010542397329</v>
      </c>
      <c r="M24" s="31">
        <f t="shared" si="6"/>
        <v>39497.979956469339</v>
      </c>
      <c r="N24" s="31">
        <f t="shared" si="6"/>
        <v>39900.000000000007</v>
      </c>
      <c r="O24" s="31">
        <f t="shared" si="7"/>
        <v>40255.604675157294</v>
      </c>
      <c r="P24" s="31">
        <f t="shared" si="7"/>
        <v>40614.378640665302</v>
      </c>
      <c r="Q24" s="31">
        <f t="shared" si="7"/>
        <v>40976.350142500611</v>
      </c>
      <c r="R24" s="31">
        <f t="shared" si="7"/>
        <v>41341.547678379196</v>
      </c>
      <c r="S24" s="31">
        <f t="shared" si="8"/>
        <v>41709.999999999993</v>
      </c>
      <c r="T24" s="31">
        <f t="shared" si="9"/>
        <v>42029.080591214923</v>
      </c>
      <c r="U24" s="31">
        <f t="shared" si="9"/>
        <v>42350.602142000454</v>
      </c>
      <c r="V24">
        <v>35340</v>
      </c>
      <c r="W24">
        <v>37930</v>
      </c>
      <c r="X24">
        <v>39900</v>
      </c>
      <c r="Y24">
        <v>41710</v>
      </c>
      <c r="Z24">
        <v>43330</v>
      </c>
      <c r="AA24">
        <v>44770</v>
      </c>
      <c r="AB24">
        <v>46090</v>
      </c>
    </row>
    <row r="25" spans="1:28" x14ac:dyDescent="0.25">
      <c r="A25">
        <v>15</v>
      </c>
      <c r="B25" t="s">
        <v>114</v>
      </c>
      <c r="C25" t="s">
        <v>31</v>
      </c>
      <c r="D25" s="26" t="str">
        <f t="shared" si="3"/>
        <v>Low_Matamata-Piako District</v>
      </c>
      <c r="E25" s="31">
        <f t="shared" si="5"/>
        <v>35480.872421990396</v>
      </c>
      <c r="F25" s="31">
        <f t="shared" si="5"/>
        <v>35622.306390083715</v>
      </c>
      <c r="G25" s="31">
        <f t="shared" si="5"/>
        <v>35764.304142716857</v>
      </c>
      <c r="H25" s="31">
        <f t="shared" si="5"/>
        <v>35906.867927249557</v>
      </c>
      <c r="I25" s="31">
        <f t="shared" si="5"/>
        <v>36050.000000000007</v>
      </c>
      <c r="J25" s="31">
        <f t="shared" si="6"/>
        <v>36053.999112639329</v>
      </c>
      <c r="K25" s="31">
        <f t="shared" si="6"/>
        <v>36057.998668909771</v>
      </c>
      <c r="L25" s="31">
        <f t="shared" si="6"/>
        <v>36061.99866886055</v>
      </c>
      <c r="M25" s="31">
        <f t="shared" si="6"/>
        <v>36065.999112540892</v>
      </c>
      <c r="N25" s="31">
        <f t="shared" si="6"/>
        <v>36069.999999999993</v>
      </c>
      <c r="O25" s="31">
        <f t="shared" si="7"/>
        <v>36029.910987317395</v>
      </c>
      <c r="P25" s="31">
        <f t="shared" si="7"/>
        <v>35989.866530468935</v>
      </c>
      <c r="Q25" s="31">
        <f t="shared" si="7"/>
        <v>35949.866579934271</v>
      </c>
      <c r="R25" s="31">
        <f t="shared" si="7"/>
        <v>35909.911086248081</v>
      </c>
      <c r="S25" s="31">
        <f t="shared" si="8"/>
        <v>35870.000000000007</v>
      </c>
      <c r="T25" s="31">
        <f t="shared" si="9"/>
        <v>35763.367903372447</v>
      </c>
      <c r="U25" s="31">
        <f t="shared" si="9"/>
        <v>35657.052795984688</v>
      </c>
      <c r="V25">
        <v>35340</v>
      </c>
      <c r="W25">
        <v>36050</v>
      </c>
      <c r="X25">
        <v>36070</v>
      </c>
      <c r="Y25">
        <v>35870</v>
      </c>
      <c r="Z25">
        <v>35340</v>
      </c>
      <c r="AA25">
        <v>34550</v>
      </c>
      <c r="AB25">
        <v>33550</v>
      </c>
    </row>
    <row r="26" spans="1:28" x14ac:dyDescent="0.25">
      <c r="A26">
        <v>15</v>
      </c>
      <c r="B26" t="s">
        <v>114</v>
      </c>
      <c r="C26" t="s">
        <v>30</v>
      </c>
      <c r="D26" s="26" t="str">
        <f t="shared" si="3"/>
        <v>Medium_Matamata-Piako District</v>
      </c>
      <c r="E26" s="31">
        <f t="shared" si="5"/>
        <v>35658.217416594394</v>
      </c>
      <c r="F26" s="31">
        <f t="shared" si="5"/>
        <v>35979.300207388675</v>
      </c>
      <c r="G26" s="31">
        <f t="shared" si="5"/>
        <v>36303.274173514008</v>
      </c>
      <c r="H26" s="31">
        <f t="shared" si="5"/>
        <v>36630.165348426672</v>
      </c>
      <c r="I26" s="31">
        <f t="shared" si="5"/>
        <v>36960.000000000015</v>
      </c>
      <c r="J26" s="31">
        <f t="shared" si="6"/>
        <v>37151.99491179124</v>
      </c>
      <c r="K26" s="31">
        <f t="shared" si="6"/>
        <v>37344.987173316076</v>
      </c>
      <c r="L26" s="31">
        <f t="shared" si="6"/>
        <v>37538.981965474784</v>
      </c>
      <c r="M26" s="31">
        <f t="shared" si="6"/>
        <v>37733.984496080688</v>
      </c>
      <c r="N26" s="31">
        <f t="shared" si="6"/>
        <v>37929.999999999985</v>
      </c>
      <c r="O26" s="31">
        <f t="shared" si="7"/>
        <v>38084.73240254532</v>
      </c>
      <c r="P26" s="31">
        <f t="shared" si="7"/>
        <v>38240.096023556158</v>
      </c>
      <c r="Q26" s="31">
        <f t="shared" si="7"/>
        <v>38396.093438037795</v>
      </c>
      <c r="R26" s="31">
        <f t="shared" si="7"/>
        <v>38552.727231500015</v>
      </c>
      <c r="S26" s="31">
        <f t="shared" si="8"/>
        <v>38710</v>
      </c>
      <c r="T26" s="31">
        <f t="shared" si="9"/>
        <v>38805.527356076993</v>
      </c>
      <c r="U26" s="31">
        <f t="shared" si="9"/>
        <v>38901.290451646601</v>
      </c>
      <c r="V26">
        <v>35340</v>
      </c>
      <c r="W26">
        <v>36960</v>
      </c>
      <c r="X26">
        <v>37930</v>
      </c>
      <c r="Y26">
        <v>38710</v>
      </c>
      <c r="Z26">
        <v>39190</v>
      </c>
      <c r="AA26">
        <v>39450</v>
      </c>
      <c r="AB26">
        <v>39540</v>
      </c>
    </row>
    <row r="27" spans="1:28" x14ac:dyDescent="0.25">
      <c r="A27">
        <v>16</v>
      </c>
      <c r="B27" t="s">
        <v>112</v>
      </c>
      <c r="C27" t="s">
        <v>29</v>
      </c>
      <c r="D27" s="26" t="str">
        <f t="shared" si="3"/>
        <v>High_Hamilton City</v>
      </c>
      <c r="E27" s="31">
        <f t="shared" si="5"/>
        <v>172362.17305337952</v>
      </c>
      <c r="F27" s="31">
        <f t="shared" si="5"/>
        <v>176187.39591794062</v>
      </c>
      <c r="G27" s="31">
        <f t="shared" si="5"/>
        <v>180097.51171291881</v>
      </c>
      <c r="H27" s="31">
        <f t="shared" si="5"/>
        <v>184094.40446177887</v>
      </c>
      <c r="I27" s="31">
        <f t="shared" si="5"/>
        <v>188179.99999999983</v>
      </c>
      <c r="J27" s="31">
        <f t="shared" si="6"/>
        <v>191498.85075691048</v>
      </c>
      <c r="K27" s="31">
        <f t="shared" si="6"/>
        <v>194876.23467540374</v>
      </c>
      <c r="L27" s="31">
        <f t="shared" si="6"/>
        <v>198313.18407999683</v>
      </c>
      <c r="M27" s="31">
        <f t="shared" si="6"/>
        <v>201810.74950187604</v>
      </c>
      <c r="N27" s="31">
        <f t="shared" si="6"/>
        <v>205370</v>
      </c>
      <c r="O27" s="31">
        <f t="shared" si="7"/>
        <v>208683.34894699926</v>
      </c>
      <c r="P27" s="31">
        <f t="shared" si="7"/>
        <v>212050.15400367661</v>
      </c>
      <c r="Q27" s="31">
        <f t="shared" si="7"/>
        <v>215471.27760731452</v>
      </c>
      <c r="R27" s="31">
        <f t="shared" si="7"/>
        <v>218947.59610937804</v>
      </c>
      <c r="S27" s="31">
        <f t="shared" si="8"/>
        <v>222480</v>
      </c>
      <c r="T27" s="31">
        <f t="shared" si="9"/>
        <v>225801.34171970261</v>
      </c>
      <c r="U27" s="31">
        <f t="shared" si="9"/>
        <v>229172.26682136781</v>
      </c>
      <c r="V27">
        <v>168620</v>
      </c>
      <c r="W27">
        <v>188180</v>
      </c>
      <c r="X27">
        <v>205370</v>
      </c>
      <c r="Y27">
        <v>222480</v>
      </c>
      <c r="Z27">
        <v>239590</v>
      </c>
      <c r="AA27">
        <v>256940</v>
      </c>
      <c r="AB27">
        <v>274520</v>
      </c>
    </row>
    <row r="28" spans="1:28" x14ac:dyDescent="0.25">
      <c r="A28">
        <v>16</v>
      </c>
      <c r="B28" t="s">
        <v>112</v>
      </c>
      <c r="C28" t="s">
        <v>31</v>
      </c>
      <c r="D28" s="26" t="str">
        <f t="shared" si="3"/>
        <v>Low_Hamilton City</v>
      </c>
      <c r="E28" s="31">
        <f t="shared" si="5"/>
        <v>170419.19297619184</v>
      </c>
      <c r="F28" s="31">
        <f t="shared" si="5"/>
        <v>172237.58352897945</v>
      </c>
      <c r="G28" s="31">
        <f t="shared" si="5"/>
        <v>174075.37649850617</v>
      </c>
      <c r="H28" s="31">
        <f t="shared" si="5"/>
        <v>175932.77891058108</v>
      </c>
      <c r="I28" s="31">
        <f t="shared" si="5"/>
        <v>177810.00000000003</v>
      </c>
      <c r="J28" s="31">
        <f t="shared" si="6"/>
        <v>178990.22794594226</v>
      </c>
      <c r="K28" s="31">
        <f t="shared" si="6"/>
        <v>180178.28974827271</v>
      </c>
      <c r="L28" s="31">
        <f t="shared" si="6"/>
        <v>181374.23740483308</v>
      </c>
      <c r="M28" s="31">
        <f t="shared" si="6"/>
        <v>182578.12325860478</v>
      </c>
      <c r="N28" s="31">
        <f t="shared" si="6"/>
        <v>183790.00000000009</v>
      </c>
      <c r="O28" s="31">
        <f t="shared" si="7"/>
        <v>184824.29316625549</v>
      </c>
      <c r="P28" s="31">
        <f t="shared" si="7"/>
        <v>185864.40690138726</v>
      </c>
      <c r="Q28" s="31">
        <f t="shared" si="7"/>
        <v>186910.37396111977</v>
      </c>
      <c r="R28" s="31">
        <f t="shared" si="7"/>
        <v>187962.2272855131</v>
      </c>
      <c r="S28" s="31">
        <f t="shared" si="8"/>
        <v>189020.00000000012</v>
      </c>
      <c r="T28" s="31">
        <f t="shared" si="9"/>
        <v>189919.40007732017</v>
      </c>
      <c r="U28" s="31">
        <f t="shared" si="9"/>
        <v>190823.07970441857</v>
      </c>
      <c r="V28">
        <v>168620</v>
      </c>
      <c r="W28">
        <v>177810</v>
      </c>
      <c r="X28">
        <v>183790</v>
      </c>
      <c r="Y28">
        <v>189020</v>
      </c>
      <c r="Z28">
        <v>193560</v>
      </c>
      <c r="AA28">
        <v>197480</v>
      </c>
      <c r="AB28">
        <v>200710</v>
      </c>
    </row>
    <row r="29" spans="1:28" x14ac:dyDescent="0.25">
      <c r="A29">
        <v>16</v>
      </c>
      <c r="B29" t="s">
        <v>112</v>
      </c>
      <c r="C29" t="s">
        <v>30</v>
      </c>
      <c r="D29" s="26" t="str">
        <f t="shared" si="3"/>
        <v>Medium_Hamilton City</v>
      </c>
      <c r="E29" s="31">
        <f t="shared" si="5"/>
        <v>171402.63176440372</v>
      </c>
      <c r="F29" s="31">
        <f t="shared" si="5"/>
        <v>174231.18358299002</v>
      </c>
      <c r="G29" s="31">
        <f t="shared" si="5"/>
        <v>177106.41324606488</v>
      </c>
      <c r="H29" s="31">
        <f t="shared" si="5"/>
        <v>180029.09104927987</v>
      </c>
      <c r="I29" s="31">
        <f t="shared" si="5"/>
        <v>183000.00000000015</v>
      </c>
      <c r="J29" s="31">
        <f t="shared" si="6"/>
        <v>185225.22196926904</v>
      </c>
      <c r="K29" s="31">
        <f t="shared" si="6"/>
        <v>187477.50193204911</v>
      </c>
      <c r="L29" s="31">
        <f t="shared" si="6"/>
        <v>189757.16890496103</v>
      </c>
      <c r="M29" s="31">
        <f t="shared" si="6"/>
        <v>192064.55590536326</v>
      </c>
      <c r="N29" s="31">
        <f t="shared" si="6"/>
        <v>194399.99999999997</v>
      </c>
      <c r="O29" s="31">
        <f t="shared" si="7"/>
        <v>196559.48688245393</v>
      </c>
      <c r="P29" s="31">
        <f t="shared" si="7"/>
        <v>198742.96236365009</v>
      </c>
      <c r="Q29" s="31">
        <f t="shared" si="7"/>
        <v>200950.69292025678</v>
      </c>
      <c r="R29" s="31">
        <f t="shared" si="7"/>
        <v>203182.9479890907</v>
      </c>
      <c r="S29" s="31">
        <f t="shared" si="8"/>
        <v>205439.99999999997</v>
      </c>
      <c r="T29" s="31">
        <f t="shared" si="9"/>
        <v>207519.47462409304</v>
      </c>
      <c r="U29" s="31">
        <f t="shared" si="9"/>
        <v>209619.99780110788</v>
      </c>
      <c r="V29">
        <v>168620</v>
      </c>
      <c r="W29">
        <v>183000</v>
      </c>
      <c r="X29">
        <v>194400</v>
      </c>
      <c r="Y29">
        <v>205440</v>
      </c>
      <c r="Z29">
        <v>216050</v>
      </c>
      <c r="AA29">
        <v>226520</v>
      </c>
      <c r="AB29">
        <v>236650</v>
      </c>
    </row>
    <row r="30" spans="1:28" x14ac:dyDescent="0.25">
      <c r="A30">
        <v>17</v>
      </c>
      <c r="B30" t="s">
        <v>119</v>
      </c>
      <c r="C30" t="s">
        <v>29</v>
      </c>
      <c r="D30" s="26" t="str">
        <f t="shared" si="3"/>
        <v>High_Waipa District</v>
      </c>
      <c r="E30" s="31">
        <f t="shared" si="5"/>
        <v>56145.297914324969</v>
      </c>
      <c r="F30" s="31">
        <f t="shared" si="5"/>
        <v>57314.445052514624</v>
      </c>
      <c r="G30" s="31">
        <f t="shared" si="5"/>
        <v>58507.938041229871</v>
      </c>
      <c r="H30" s="31">
        <f t="shared" si="5"/>
        <v>59726.28384868578</v>
      </c>
      <c r="I30" s="31">
        <f t="shared" si="5"/>
        <v>60969.999999999985</v>
      </c>
      <c r="J30" s="31">
        <f t="shared" si="6"/>
        <v>61823.752918162209</v>
      </c>
      <c r="K30" s="31">
        <f t="shared" si="6"/>
        <v>62689.460798523374</v>
      </c>
      <c r="L30" s="31">
        <f t="shared" si="6"/>
        <v>63567.291044459969</v>
      </c>
      <c r="M30" s="31">
        <f t="shared" si="6"/>
        <v>64457.413403470528</v>
      </c>
      <c r="N30" s="31">
        <f t="shared" si="6"/>
        <v>65359.999999999985</v>
      </c>
      <c r="O30" s="31">
        <f t="shared" si="7"/>
        <v>66173.496200165799</v>
      </c>
      <c r="P30" s="31">
        <f t="shared" si="7"/>
        <v>66997.117493166428</v>
      </c>
      <c r="Q30" s="31">
        <f t="shared" si="7"/>
        <v>67830.989899879292</v>
      </c>
      <c r="R30" s="31">
        <f t="shared" si="7"/>
        <v>68675.241009687059</v>
      </c>
      <c r="S30" s="31">
        <f t="shared" si="8"/>
        <v>69529.999999999956</v>
      </c>
      <c r="T30" s="31">
        <f t="shared" si="9"/>
        <v>70321.761386670638</v>
      </c>
      <c r="U30" s="31">
        <f t="shared" si="9"/>
        <v>71122.538825310519</v>
      </c>
      <c r="V30">
        <v>55000</v>
      </c>
      <c r="W30">
        <v>60970</v>
      </c>
      <c r="X30">
        <v>65360</v>
      </c>
      <c r="Y30">
        <v>69530</v>
      </c>
      <c r="Z30">
        <v>73580</v>
      </c>
      <c r="AA30">
        <v>77530</v>
      </c>
      <c r="AB30">
        <v>81400</v>
      </c>
    </row>
    <row r="31" spans="1:28" x14ac:dyDescent="0.25">
      <c r="A31">
        <v>17</v>
      </c>
      <c r="B31" t="s">
        <v>119</v>
      </c>
      <c r="C31" t="s">
        <v>31</v>
      </c>
      <c r="D31" s="26" t="str">
        <f t="shared" si="3"/>
        <v>Low_Waipa District</v>
      </c>
      <c r="E31" s="31">
        <f t="shared" si="5"/>
        <v>55547.010499781522</v>
      </c>
      <c r="F31" s="31">
        <f t="shared" si="5"/>
        <v>56099.461372051614</v>
      </c>
      <c r="G31" s="31">
        <f t="shared" si="5"/>
        <v>56657.406724826156</v>
      </c>
      <c r="H31" s="31">
        <f t="shared" si="5"/>
        <v>57220.901204260204</v>
      </c>
      <c r="I31" s="31">
        <f t="shared" si="5"/>
        <v>57790.000000000051</v>
      </c>
      <c r="J31" s="31">
        <f t="shared" si="6"/>
        <v>58049.656170999398</v>
      </c>
      <c r="K31" s="31">
        <f t="shared" si="6"/>
        <v>58310.479002790249</v>
      </c>
      <c r="L31" s="31">
        <f t="shared" si="6"/>
        <v>58572.473737294589</v>
      </c>
      <c r="M31" s="31">
        <f t="shared" si="6"/>
        <v>58835.645639986898</v>
      </c>
      <c r="N31" s="31">
        <f t="shared" si="6"/>
        <v>59099.999999999993</v>
      </c>
      <c r="O31" s="31">
        <f t="shared" si="7"/>
        <v>59298.65994390921</v>
      </c>
      <c r="P31" s="31">
        <f t="shared" si="7"/>
        <v>59497.98766740071</v>
      </c>
      <c r="Q31" s="31">
        <f t="shared" si="7"/>
        <v>59697.985415162417</v>
      </c>
      <c r="R31" s="31">
        <f t="shared" si="7"/>
        <v>59898.65543942753</v>
      </c>
      <c r="S31" s="31">
        <f t="shared" si="8"/>
        <v>60100.000000000007</v>
      </c>
      <c r="T31" s="31">
        <f t="shared" si="9"/>
        <v>60223.49146391527</v>
      </c>
      <c r="U31" s="31">
        <f t="shared" si="9"/>
        <v>60347.236673948013</v>
      </c>
      <c r="V31">
        <v>55000</v>
      </c>
      <c r="W31">
        <v>57790</v>
      </c>
      <c r="X31">
        <v>59100</v>
      </c>
      <c r="Y31">
        <v>60100</v>
      </c>
      <c r="Z31">
        <v>60720</v>
      </c>
      <c r="AA31">
        <v>61040</v>
      </c>
      <c r="AB31">
        <v>61020</v>
      </c>
    </row>
    <row r="32" spans="1:28" x14ac:dyDescent="0.25">
      <c r="A32">
        <v>17</v>
      </c>
      <c r="B32" t="s">
        <v>119</v>
      </c>
      <c r="C32" t="s">
        <v>30</v>
      </c>
      <c r="D32" s="26" t="str">
        <f t="shared" si="3"/>
        <v>Medium_Waipa District</v>
      </c>
      <c r="E32" s="31">
        <f t="shared" si="5"/>
        <v>55839.950067110898</v>
      </c>
      <c r="F32" s="31">
        <f t="shared" si="5"/>
        <v>56692.727699953422</v>
      </c>
      <c r="G32" s="31">
        <f t="shared" si="5"/>
        <v>57558.528798794803</v>
      </c>
      <c r="H32" s="31">
        <f t="shared" si="5"/>
        <v>58437.552255655748</v>
      </c>
      <c r="I32" s="31">
        <f t="shared" si="5"/>
        <v>59330.000000000015</v>
      </c>
      <c r="J32" s="31">
        <f t="shared" si="6"/>
        <v>59877.790727504689</v>
      </c>
      <c r="K32" s="31">
        <f t="shared" si="6"/>
        <v>60430.639177597273</v>
      </c>
      <c r="L32" s="31">
        <f t="shared" si="6"/>
        <v>60988.592047960825</v>
      </c>
      <c r="M32" s="31">
        <f t="shared" si="6"/>
        <v>61551.696467435613</v>
      </c>
      <c r="N32" s="31">
        <f t="shared" si="6"/>
        <v>62119.999999999985</v>
      </c>
      <c r="O32" s="31">
        <f t="shared" si="7"/>
        <v>62616.015338694007</v>
      </c>
      <c r="P32" s="31">
        <f t="shared" si="7"/>
        <v>63115.991257172616</v>
      </c>
      <c r="Q32" s="31">
        <f t="shared" si="7"/>
        <v>63619.959379845415</v>
      </c>
      <c r="R32" s="31">
        <f t="shared" si="7"/>
        <v>64127.95158363635</v>
      </c>
      <c r="S32" s="31">
        <f t="shared" si="8"/>
        <v>64640</v>
      </c>
      <c r="T32" s="31">
        <f t="shared" si="9"/>
        <v>65083.862277147018</v>
      </c>
      <c r="U32" s="31">
        <f t="shared" si="9"/>
        <v>65530.772415077969</v>
      </c>
      <c r="V32">
        <v>55000</v>
      </c>
      <c r="W32">
        <v>59330</v>
      </c>
      <c r="X32">
        <v>62120</v>
      </c>
      <c r="Y32">
        <v>64640</v>
      </c>
      <c r="Z32">
        <v>66890</v>
      </c>
      <c r="AA32">
        <v>68860</v>
      </c>
      <c r="AB32">
        <v>70670</v>
      </c>
    </row>
    <row r="33" spans="1:28" x14ac:dyDescent="0.25">
      <c r="A33">
        <v>18</v>
      </c>
      <c r="B33" t="s">
        <v>115</v>
      </c>
      <c r="C33" t="s">
        <v>29</v>
      </c>
      <c r="D33" s="26" t="str">
        <f t="shared" si="3"/>
        <v>High_Otorohanga District</v>
      </c>
      <c r="E33" s="31">
        <f t="shared" si="5"/>
        <v>10659.10461410869</v>
      </c>
      <c r="F33" s="31">
        <f t="shared" si="5"/>
        <v>10820.620111858396</v>
      </c>
      <c r="G33" s="31">
        <f t="shared" si="5"/>
        <v>10984.583024935917</v>
      </c>
      <c r="H33" s="31">
        <f t="shared" si="5"/>
        <v>11151.030438586136</v>
      </c>
      <c r="I33" s="31">
        <f t="shared" si="5"/>
        <v>11319.999999999995</v>
      </c>
      <c r="J33" s="31">
        <f t="shared" si="6"/>
        <v>11427.922467863456</v>
      </c>
      <c r="K33" s="31">
        <f t="shared" si="6"/>
        <v>11536.873845538727</v>
      </c>
      <c r="L33" s="31">
        <f t="shared" si="6"/>
        <v>11646.86394243271</v>
      </c>
      <c r="M33" s="31">
        <f t="shared" si="6"/>
        <v>11757.902661473103</v>
      </c>
      <c r="N33" s="31">
        <f t="shared" si="6"/>
        <v>11869.999999999998</v>
      </c>
      <c r="O33" s="31">
        <f t="shared" si="7"/>
        <v>11970.290883855014</v>
      </c>
      <c r="P33" s="31">
        <f t="shared" si="7"/>
        <v>12071.429135981671</v>
      </c>
      <c r="Q33" s="31">
        <f t="shared" si="7"/>
        <v>12173.421915884008</v>
      </c>
      <c r="R33" s="31">
        <f t="shared" si="7"/>
        <v>12276.276443557472</v>
      </c>
      <c r="S33" s="31">
        <f t="shared" si="8"/>
        <v>12380.000000000004</v>
      </c>
      <c r="T33" s="31">
        <f t="shared" si="9"/>
        <v>12484.230086838606</v>
      </c>
      <c r="U33" s="31">
        <f t="shared" si="9"/>
        <v>12589.337710914888</v>
      </c>
      <c r="V33">
        <v>10500</v>
      </c>
      <c r="W33">
        <v>11320</v>
      </c>
      <c r="X33">
        <v>11870</v>
      </c>
      <c r="Y33">
        <v>12380</v>
      </c>
      <c r="Z33">
        <v>12910</v>
      </c>
      <c r="AA33">
        <v>13430</v>
      </c>
      <c r="AB33">
        <v>13910</v>
      </c>
    </row>
    <row r="34" spans="1:28" x14ac:dyDescent="0.25">
      <c r="A34">
        <v>18</v>
      </c>
      <c r="B34" t="s">
        <v>115</v>
      </c>
      <c r="C34" t="s">
        <v>31</v>
      </c>
      <c r="D34" s="26" t="str">
        <f t="shared" si="3"/>
        <v>Low_Otorohanga District</v>
      </c>
      <c r="E34" s="31">
        <f t="shared" si="5"/>
        <v>10561.280517579551</v>
      </c>
      <c r="F34" s="31">
        <f t="shared" si="5"/>
        <v>10622.918682952895</v>
      </c>
      <c r="G34" s="31">
        <f t="shared" si="5"/>
        <v>10684.916583438309</v>
      </c>
      <c r="H34" s="31">
        <f t="shared" si="5"/>
        <v>10747.276318536158</v>
      </c>
      <c r="I34" s="31">
        <f t="shared" si="5"/>
        <v>10810.000000000002</v>
      </c>
      <c r="J34" s="31">
        <f t="shared" si="6"/>
        <v>10805.99703648763</v>
      </c>
      <c r="K34" s="31">
        <f t="shared" si="6"/>
        <v>10801.995555280242</v>
      </c>
      <c r="L34" s="31">
        <f t="shared" si="6"/>
        <v>10797.99555582894</v>
      </c>
      <c r="M34" s="31">
        <f t="shared" si="6"/>
        <v>10793.997037585024</v>
      </c>
      <c r="N34" s="31">
        <f t="shared" si="6"/>
        <v>10790.000000000004</v>
      </c>
      <c r="O34" s="31">
        <f t="shared" si="7"/>
        <v>10777.973219217252</v>
      </c>
      <c r="P34" s="31">
        <f t="shared" si="7"/>
        <v>10765.959843759436</v>
      </c>
      <c r="Q34" s="31">
        <f t="shared" si="7"/>
        <v>10753.959858684668</v>
      </c>
      <c r="R34" s="31">
        <f t="shared" si="7"/>
        <v>10741.973249067722</v>
      </c>
      <c r="S34" s="31">
        <f t="shared" si="8"/>
        <v>10730.000000000004</v>
      </c>
      <c r="T34" s="31">
        <f t="shared" si="9"/>
        <v>10711.939302851139</v>
      </c>
      <c r="U34" s="31">
        <f t="shared" si="9"/>
        <v>10693.909005402325</v>
      </c>
      <c r="V34">
        <v>10500</v>
      </c>
      <c r="W34">
        <v>10810</v>
      </c>
      <c r="X34">
        <v>10790</v>
      </c>
      <c r="Y34">
        <v>10730</v>
      </c>
      <c r="Z34">
        <v>10640</v>
      </c>
      <c r="AA34">
        <v>10480</v>
      </c>
      <c r="AB34">
        <v>10260</v>
      </c>
    </row>
    <row r="35" spans="1:28" x14ac:dyDescent="0.25">
      <c r="A35">
        <v>18</v>
      </c>
      <c r="B35" t="s">
        <v>115</v>
      </c>
      <c r="C35" t="s">
        <v>30</v>
      </c>
      <c r="D35" s="26" t="str">
        <f t="shared" si="3"/>
        <v>Medium_Otorohanga District</v>
      </c>
      <c r="E35" s="31">
        <f t="shared" si="5"/>
        <v>10609.684381849231</v>
      </c>
      <c r="F35" s="31">
        <f t="shared" si="5"/>
        <v>10720.514541186238</v>
      </c>
      <c r="G35" s="31">
        <f t="shared" si="5"/>
        <v>10832.502446953447</v>
      </c>
      <c r="H35" s="31">
        <f t="shared" si="5"/>
        <v>10945.660193122434</v>
      </c>
      <c r="I35" s="31">
        <f t="shared" si="5"/>
        <v>11059.999999999995</v>
      </c>
      <c r="J35" s="31">
        <f t="shared" si="6"/>
        <v>11111.51781609307</v>
      </c>
      <c r="K35" s="31">
        <f t="shared" si="6"/>
        <v>11163.275603739032</v>
      </c>
      <c r="L35" s="31">
        <f t="shared" si="6"/>
        <v>11215.274480732673</v>
      </c>
      <c r="M35" s="31">
        <f t="shared" si="6"/>
        <v>11267.515570075504</v>
      </c>
      <c r="N35" s="31">
        <f t="shared" si="6"/>
        <v>11320.000000000002</v>
      </c>
      <c r="O35" s="31">
        <f t="shared" si="7"/>
        <v>11363.661885620586</v>
      </c>
      <c r="P35" s="31">
        <f t="shared" si="7"/>
        <v>11407.492177624206</v>
      </c>
      <c r="Q35" s="31">
        <f t="shared" si="7"/>
        <v>11451.491525563884</v>
      </c>
      <c r="R35" s="31">
        <f t="shared" si="7"/>
        <v>11495.660581498007</v>
      </c>
      <c r="S35" s="31">
        <f t="shared" si="8"/>
        <v>11539.999999999991</v>
      </c>
      <c r="T35" s="31">
        <f t="shared" si="9"/>
        <v>11579.725552609891</v>
      </c>
      <c r="U35" s="31">
        <f t="shared" si="9"/>
        <v>11619.587857345447</v>
      </c>
      <c r="V35">
        <v>10500</v>
      </c>
      <c r="W35">
        <v>11060</v>
      </c>
      <c r="X35">
        <v>11320</v>
      </c>
      <c r="Y35">
        <v>11540</v>
      </c>
      <c r="Z35">
        <v>11740</v>
      </c>
      <c r="AA35">
        <v>11900</v>
      </c>
      <c r="AB35">
        <v>12020</v>
      </c>
    </row>
    <row r="36" spans="1:28" x14ac:dyDescent="0.25">
      <c r="A36">
        <v>19</v>
      </c>
      <c r="B36" t="s">
        <v>116</v>
      </c>
      <c r="C36" t="s">
        <v>29</v>
      </c>
      <c r="D36" s="26" t="str">
        <f t="shared" si="3"/>
        <v>High_South Waikato District</v>
      </c>
      <c r="E36" s="31">
        <f t="shared" si="5"/>
        <v>25146.734419087177</v>
      </c>
      <c r="F36" s="31">
        <f t="shared" si="5"/>
        <v>25488.039175497932</v>
      </c>
      <c r="G36" s="31">
        <f t="shared" si="5"/>
        <v>25833.976300263446</v>
      </c>
      <c r="H36" s="31">
        <f t="shared" si="5"/>
        <v>26184.608666332817</v>
      </c>
      <c r="I36" s="31">
        <f t="shared" si="5"/>
        <v>26539.999999999993</v>
      </c>
      <c r="J36" s="31">
        <f t="shared" si="6"/>
        <v>26777.703737520122</v>
      </c>
      <c r="K36" s="31">
        <f t="shared" si="6"/>
        <v>27017.536452690241</v>
      </c>
      <c r="L36" s="31">
        <f t="shared" si="6"/>
        <v>27259.517213556504</v>
      </c>
      <c r="M36" s="31">
        <f t="shared" si="6"/>
        <v>27503.665258946719</v>
      </c>
      <c r="N36" s="31">
        <f t="shared" si="6"/>
        <v>27749.999999999993</v>
      </c>
      <c r="O36" s="31">
        <f t="shared" si="7"/>
        <v>27982.085335169733</v>
      </c>
      <c r="P36" s="31">
        <f t="shared" si="7"/>
        <v>28216.111701071026</v>
      </c>
      <c r="Q36" s="31">
        <f t="shared" si="7"/>
        <v>28452.095331389213</v>
      </c>
      <c r="R36" s="31">
        <f t="shared" si="7"/>
        <v>28690.052595579004</v>
      </c>
      <c r="S36" s="31">
        <f t="shared" si="8"/>
        <v>28929.999999999989</v>
      </c>
      <c r="T36" s="31">
        <f t="shared" si="9"/>
        <v>29127.290703685034</v>
      </c>
      <c r="U36" s="31">
        <f t="shared" si="9"/>
        <v>29325.926848841216</v>
      </c>
      <c r="V36">
        <v>24810</v>
      </c>
      <c r="W36">
        <v>26540</v>
      </c>
      <c r="X36">
        <v>27750</v>
      </c>
      <c r="Y36">
        <v>28930</v>
      </c>
      <c r="Z36">
        <v>29930</v>
      </c>
      <c r="AA36">
        <v>30890</v>
      </c>
      <c r="AB36">
        <v>31780</v>
      </c>
    </row>
    <row r="37" spans="1:28" x14ac:dyDescent="0.25">
      <c r="A37">
        <v>19</v>
      </c>
      <c r="B37" t="s">
        <v>116</v>
      </c>
      <c r="C37" t="s">
        <v>31</v>
      </c>
      <c r="D37" s="26" t="str">
        <f t="shared" si="3"/>
        <v>Low_South Waikato District</v>
      </c>
      <c r="E37" s="31">
        <f t="shared" si="5"/>
        <v>24889.489014128521</v>
      </c>
      <c r="F37" s="31">
        <f t="shared" si="5"/>
        <v>24969.23270392682</v>
      </c>
      <c r="G37" s="31">
        <f t="shared" si="5"/>
        <v>25049.231885352889</v>
      </c>
      <c r="H37" s="31">
        <f t="shared" si="5"/>
        <v>25129.487376978981</v>
      </c>
      <c r="I37" s="31">
        <f t="shared" si="5"/>
        <v>25209.999999999989</v>
      </c>
      <c r="J37" s="31">
        <f t="shared" si="6"/>
        <v>25175.907917541983</v>
      </c>
      <c r="K37" s="31">
        <f t="shared" si="6"/>
        <v>25141.861938617734</v>
      </c>
      <c r="L37" s="31">
        <f t="shared" si="6"/>
        <v>25107.862000880348</v>
      </c>
      <c r="M37" s="31">
        <f t="shared" si="6"/>
        <v>25073.908042067236</v>
      </c>
      <c r="N37" s="31">
        <f t="shared" si="6"/>
        <v>25040.000000000007</v>
      </c>
      <c r="O37" s="31">
        <f t="shared" si="7"/>
        <v>24973.649299889501</v>
      </c>
      <c r="P37" s="31">
        <f t="shared" si="7"/>
        <v>24907.474415090706</v>
      </c>
      <c r="Q37" s="31">
        <f t="shared" si="7"/>
        <v>24841.47487973026</v>
      </c>
      <c r="R37" s="31">
        <f t="shared" si="7"/>
        <v>24775.650229169256</v>
      </c>
      <c r="S37" s="31">
        <f t="shared" si="8"/>
        <v>24709.999999999996</v>
      </c>
      <c r="T37" s="31">
        <f t="shared" si="9"/>
        <v>24603.078688278645</v>
      </c>
      <c r="U37" s="31">
        <f t="shared" si="9"/>
        <v>24496.620030013393</v>
      </c>
      <c r="V37">
        <v>24810</v>
      </c>
      <c r="W37">
        <v>25210</v>
      </c>
      <c r="X37">
        <v>25040</v>
      </c>
      <c r="Y37">
        <v>24710</v>
      </c>
      <c r="Z37">
        <v>24180</v>
      </c>
      <c r="AA37">
        <v>23480</v>
      </c>
      <c r="AB37">
        <v>22600</v>
      </c>
    </row>
    <row r="38" spans="1:28" x14ac:dyDescent="0.25">
      <c r="A38">
        <v>19</v>
      </c>
      <c r="B38" t="s">
        <v>116</v>
      </c>
      <c r="C38" t="s">
        <v>30</v>
      </c>
      <c r="D38" s="26" t="str">
        <f t="shared" ref="D38:D69" si="10">C38&amp;"_"&amp;B38</f>
        <v>Medium_South Waikato District</v>
      </c>
      <c r="E38" s="31">
        <f t="shared" si="5"/>
        <v>25012.661932349529</v>
      </c>
      <c r="F38" s="31">
        <f t="shared" si="5"/>
        <v>25216.979320516213</v>
      </c>
      <c r="G38" s="31">
        <f t="shared" si="5"/>
        <v>25422.965687187472</v>
      </c>
      <c r="H38" s="31">
        <f t="shared" si="5"/>
        <v>25630.634665511585</v>
      </c>
      <c r="I38" s="31">
        <f t="shared" si="5"/>
        <v>25839.999999999996</v>
      </c>
      <c r="J38" s="31">
        <f t="shared" si="6"/>
        <v>25947.108370385296</v>
      </c>
      <c r="K38" s="31">
        <f t="shared" si="6"/>
        <v>26054.660711475186</v>
      </c>
      <c r="L38" s="31">
        <f t="shared" si="6"/>
        <v>26162.658863555211</v>
      </c>
      <c r="M38" s="31">
        <f t="shared" si="6"/>
        <v>26271.10467453903</v>
      </c>
      <c r="N38" s="31">
        <f t="shared" si="6"/>
        <v>26380</v>
      </c>
      <c r="O38" s="31">
        <f t="shared" si="7"/>
        <v>26453.588296847371</v>
      </c>
      <c r="P38" s="31">
        <f t="shared" si="7"/>
        <v>26527.381871838516</v>
      </c>
      <c r="Q38" s="31">
        <f t="shared" si="7"/>
        <v>26601.38129760684</v>
      </c>
      <c r="R38" s="31">
        <f t="shared" si="7"/>
        <v>26675.587148383122</v>
      </c>
      <c r="S38" s="31">
        <f t="shared" si="8"/>
        <v>26749.999999999993</v>
      </c>
      <c r="T38" s="31">
        <f t="shared" si="9"/>
        <v>26795.842605675676</v>
      </c>
      <c r="U38" s="31">
        <f t="shared" si="9"/>
        <v>26841.763773762388</v>
      </c>
      <c r="V38">
        <v>24810</v>
      </c>
      <c r="W38">
        <v>25840</v>
      </c>
      <c r="X38">
        <v>26380</v>
      </c>
      <c r="Y38">
        <v>26750</v>
      </c>
      <c r="Z38">
        <v>26980</v>
      </c>
      <c r="AA38">
        <v>27090</v>
      </c>
      <c r="AB38">
        <v>27070</v>
      </c>
    </row>
    <row r="39" spans="1:28" x14ac:dyDescent="0.25">
      <c r="A39">
        <v>20</v>
      </c>
      <c r="B39" t="s">
        <v>93</v>
      </c>
      <c r="C39" t="s">
        <v>29</v>
      </c>
      <c r="D39" s="26" t="str">
        <f t="shared" si="10"/>
        <v>High_Waitomo District</v>
      </c>
      <c r="E39" s="31">
        <f t="shared" ref="E39:I70" si="11">($W39/$V39)^(1/($W$1-$V$1))^(E$5-$V$1)*$V39</f>
        <v>9714.8292428877521</v>
      </c>
      <c r="F39" s="31">
        <f t="shared" si="11"/>
        <v>9790.2393380152498</v>
      </c>
      <c r="G39" s="31">
        <f t="shared" si="11"/>
        <v>9866.2347941722601</v>
      </c>
      <c r="H39" s="31">
        <f t="shared" si="11"/>
        <v>9942.8201551474376</v>
      </c>
      <c r="I39" s="31">
        <f t="shared" si="11"/>
        <v>10020.000000000005</v>
      </c>
      <c r="J39" s="31">
        <f t="shared" si="6"/>
        <v>10073.427200294827</v>
      </c>
      <c r="K39" s="31">
        <f t="shared" si="6"/>
        <v>10127.139277409151</v>
      </c>
      <c r="L39" s="31">
        <f t="shared" si="6"/>
        <v>10181.137750322101</v>
      </c>
      <c r="M39" s="31">
        <f t="shared" si="6"/>
        <v>10235.424146112091</v>
      </c>
      <c r="N39" s="31">
        <f t="shared" si="6"/>
        <v>10290</v>
      </c>
      <c r="O39" s="31">
        <f t="shared" si="7"/>
        <v>10337.558352831227</v>
      </c>
      <c r="P39" s="31">
        <f t="shared" si="7"/>
        <v>10385.336511000065</v>
      </c>
      <c r="Q39" s="31">
        <f t="shared" si="7"/>
        <v>10433.335490403484</v>
      </c>
      <c r="R39" s="31">
        <f t="shared" si="7"/>
        <v>10481.556311633722</v>
      </c>
      <c r="S39" s="31">
        <f t="shared" si="8"/>
        <v>10530.000000000004</v>
      </c>
      <c r="T39" s="31">
        <f t="shared" si="9"/>
        <v>10569.699524148711</v>
      </c>
      <c r="U39" s="31">
        <f t="shared" si="9"/>
        <v>10609.548720872697</v>
      </c>
      <c r="V39">
        <v>9640</v>
      </c>
      <c r="W39">
        <v>10020</v>
      </c>
      <c r="X39">
        <v>10290</v>
      </c>
      <c r="Y39">
        <v>10530</v>
      </c>
      <c r="Z39">
        <v>10730</v>
      </c>
      <c r="AA39">
        <v>10860</v>
      </c>
      <c r="AB39">
        <v>10930</v>
      </c>
    </row>
    <row r="40" spans="1:28" x14ac:dyDescent="0.25">
      <c r="A40">
        <v>20</v>
      </c>
      <c r="B40" t="s">
        <v>93</v>
      </c>
      <c r="C40" t="s">
        <v>31</v>
      </c>
      <c r="D40" s="26" t="str">
        <f t="shared" si="10"/>
        <v>Low_Waitomo District</v>
      </c>
      <c r="E40" s="31">
        <f t="shared" si="11"/>
        <v>9613.8586054195748</v>
      </c>
      <c r="F40" s="31">
        <f t="shared" si="11"/>
        <v>9587.7881001037349</v>
      </c>
      <c r="G40" s="31">
        <f t="shared" si="11"/>
        <v>9561.7882918176019</v>
      </c>
      <c r="H40" s="31">
        <f t="shared" si="11"/>
        <v>9535.8589888475908</v>
      </c>
      <c r="I40" s="31">
        <f t="shared" si="11"/>
        <v>9510.0000000000018</v>
      </c>
      <c r="J40" s="31">
        <f t="shared" si="6"/>
        <v>9453.3285873166424</v>
      </c>
      <c r="K40" s="31">
        <f t="shared" si="6"/>
        <v>9396.9948874635174</v>
      </c>
      <c r="L40" s="31">
        <f t="shared" si="6"/>
        <v>9340.9968879629014</v>
      </c>
      <c r="M40" s="31">
        <f t="shared" si="6"/>
        <v>9285.332588329702</v>
      </c>
      <c r="N40" s="31">
        <f t="shared" si="6"/>
        <v>9230</v>
      </c>
      <c r="O40" s="31">
        <f t="shared" si="7"/>
        <v>9163.0353525381051</v>
      </c>
      <c r="P40" s="31">
        <f t="shared" si="7"/>
        <v>9096.5565408302391</v>
      </c>
      <c r="Q40" s="31">
        <f t="shared" si="7"/>
        <v>9030.5600400855055</v>
      </c>
      <c r="R40" s="31">
        <f t="shared" si="7"/>
        <v>8965.0423510857418</v>
      </c>
      <c r="S40" s="31">
        <f t="shared" si="8"/>
        <v>8899.9999999999982</v>
      </c>
      <c r="T40" s="31">
        <f t="shared" si="9"/>
        <v>8816.4458279693627</v>
      </c>
      <c r="U40" s="31">
        <f t="shared" si="9"/>
        <v>8733.6760716312783</v>
      </c>
      <c r="V40">
        <v>9640</v>
      </c>
      <c r="W40">
        <v>9510</v>
      </c>
      <c r="X40">
        <v>9230</v>
      </c>
      <c r="Y40">
        <v>8900</v>
      </c>
      <c r="Z40">
        <v>8490</v>
      </c>
      <c r="AA40">
        <v>8010</v>
      </c>
      <c r="AB40">
        <v>7420</v>
      </c>
    </row>
    <row r="41" spans="1:28" x14ac:dyDescent="0.25">
      <c r="A41">
        <v>20</v>
      </c>
      <c r="B41" t="s">
        <v>93</v>
      </c>
      <c r="C41" t="s">
        <v>30</v>
      </c>
      <c r="D41" s="26" t="str">
        <f t="shared" si="10"/>
        <v>Medium_Waitomo District</v>
      </c>
      <c r="E41" s="31">
        <f t="shared" si="11"/>
        <v>9661.9002671062481</v>
      </c>
      <c r="F41" s="31">
        <f t="shared" si="11"/>
        <v>9683.8502875008071</v>
      </c>
      <c r="G41" s="31">
        <f t="shared" si="11"/>
        <v>9705.8501742137923</v>
      </c>
      <c r="H41" s="31">
        <f t="shared" si="11"/>
        <v>9727.9000405321003</v>
      </c>
      <c r="I41" s="31">
        <f t="shared" si="11"/>
        <v>9749.9999999999982</v>
      </c>
      <c r="J41" s="31">
        <f t="shared" si="6"/>
        <v>9745.9967139034616</v>
      </c>
      <c r="K41" s="31">
        <f t="shared" si="6"/>
        <v>9741.9950715299547</v>
      </c>
      <c r="L41" s="31">
        <f t="shared" si="6"/>
        <v>9737.9950722045796</v>
      </c>
      <c r="M41" s="31">
        <f t="shared" si="6"/>
        <v>9733.9967152527115</v>
      </c>
      <c r="N41" s="31">
        <f t="shared" si="6"/>
        <v>9730</v>
      </c>
      <c r="O41" s="31">
        <f t="shared" si="7"/>
        <v>9717.9702908333347</v>
      </c>
      <c r="P41" s="31">
        <f t="shared" si="7"/>
        <v>9705.9554546268591</v>
      </c>
      <c r="Q41" s="31">
        <f t="shared" si="7"/>
        <v>9693.9554729923493</v>
      </c>
      <c r="R41" s="31">
        <f t="shared" si="7"/>
        <v>9681.9703275643224</v>
      </c>
      <c r="S41" s="31">
        <f t="shared" si="8"/>
        <v>9669.9999999999982</v>
      </c>
      <c r="T41" s="31">
        <f t="shared" si="9"/>
        <v>9643.8590476559075</v>
      </c>
      <c r="U41" s="31">
        <f t="shared" si="9"/>
        <v>9617.788762260052</v>
      </c>
      <c r="V41">
        <v>9640</v>
      </c>
      <c r="W41">
        <v>9750</v>
      </c>
      <c r="X41">
        <v>9730</v>
      </c>
      <c r="Y41">
        <v>9670</v>
      </c>
      <c r="Z41">
        <v>9540</v>
      </c>
      <c r="AA41">
        <v>9330</v>
      </c>
      <c r="AB41">
        <v>9070</v>
      </c>
    </row>
    <row r="42" spans="1:28" x14ac:dyDescent="0.25">
      <c r="A42">
        <v>21</v>
      </c>
      <c r="B42" t="s">
        <v>62</v>
      </c>
      <c r="C42" t="s">
        <v>29</v>
      </c>
      <c r="D42" s="26" t="str">
        <f t="shared" si="10"/>
        <v>High_Taupo District</v>
      </c>
      <c r="E42" s="31">
        <f t="shared" si="11"/>
        <v>39246.565443892898</v>
      </c>
      <c r="F42" s="31">
        <f t="shared" si="11"/>
        <v>39924.64746349839</v>
      </c>
      <c r="G42" s="31">
        <f t="shared" si="11"/>
        <v>40614.445036302284</v>
      </c>
      <c r="H42" s="31">
        <f t="shared" si="11"/>
        <v>41316.160577621267</v>
      </c>
      <c r="I42" s="31">
        <f t="shared" si="11"/>
        <v>42030.000000000022</v>
      </c>
      <c r="J42" s="31">
        <f t="shared" si="6"/>
        <v>42487.912864495935</v>
      </c>
      <c r="K42" s="31">
        <f t="shared" si="6"/>
        <v>42950.814646228864</v>
      </c>
      <c r="L42" s="31">
        <f t="shared" si="6"/>
        <v>43418.759698979011</v>
      </c>
      <c r="M42" s="31">
        <f t="shared" si="6"/>
        <v>43891.802968705881</v>
      </c>
      <c r="N42" s="31">
        <f t="shared" si="6"/>
        <v>44369.999999999993</v>
      </c>
      <c r="O42" s="31">
        <f t="shared" si="7"/>
        <v>44776.483676973345</v>
      </c>
      <c r="P42" s="31">
        <f t="shared" si="7"/>
        <v>45186.69124350373</v>
      </c>
      <c r="Q42" s="31">
        <f t="shared" si="7"/>
        <v>45600.656814991635</v>
      </c>
      <c r="R42" s="31">
        <f t="shared" si="7"/>
        <v>46018.414819376529</v>
      </c>
      <c r="S42" s="31">
        <f t="shared" si="8"/>
        <v>46440.000000000029</v>
      </c>
      <c r="T42" s="31">
        <f t="shared" si="9"/>
        <v>46804.241325983821</v>
      </c>
      <c r="U42" s="31">
        <f t="shared" si="9"/>
        <v>47171.339493990788</v>
      </c>
      <c r="V42">
        <v>38580</v>
      </c>
      <c r="W42">
        <v>42030</v>
      </c>
      <c r="X42">
        <v>44370</v>
      </c>
      <c r="Y42">
        <v>46440</v>
      </c>
      <c r="Z42">
        <v>48290</v>
      </c>
      <c r="AA42">
        <v>49910</v>
      </c>
      <c r="AB42">
        <v>51430</v>
      </c>
    </row>
    <row r="43" spans="1:28" x14ac:dyDescent="0.25">
      <c r="A43">
        <v>21</v>
      </c>
      <c r="B43" t="s">
        <v>62</v>
      </c>
      <c r="C43" t="s">
        <v>31</v>
      </c>
      <c r="D43" s="26" t="str">
        <f t="shared" si="10"/>
        <v>Low_Taupo District</v>
      </c>
      <c r="E43" s="31">
        <f t="shared" si="11"/>
        <v>38830.720042461056</v>
      </c>
      <c r="F43" s="31">
        <f t="shared" si="11"/>
        <v>39083.069440538791</v>
      </c>
      <c r="G43" s="31">
        <f t="shared" si="11"/>
        <v>39337.058782934859</v>
      </c>
      <c r="H43" s="31">
        <f t="shared" si="11"/>
        <v>39592.698727163734</v>
      </c>
      <c r="I43" s="31">
        <f t="shared" si="11"/>
        <v>39849.999999999978</v>
      </c>
      <c r="J43" s="31">
        <f t="shared" si="6"/>
        <v>39877.960735184133</v>
      </c>
      <c r="K43" s="31">
        <f t="shared" si="6"/>
        <v>39905.941089005959</v>
      </c>
      <c r="L43" s="31">
        <f t="shared" si="6"/>
        <v>39933.94107523089</v>
      </c>
      <c r="M43" s="31">
        <f t="shared" si="6"/>
        <v>39961.960707633974</v>
      </c>
      <c r="N43" s="31">
        <f t="shared" si="6"/>
        <v>39989.999999999978</v>
      </c>
      <c r="O43" s="31">
        <f t="shared" si="7"/>
        <v>39935.853569948966</v>
      </c>
      <c r="P43" s="31">
        <f t="shared" si="7"/>
        <v>39881.780454123676</v>
      </c>
      <c r="Q43" s="31">
        <f t="shared" si="7"/>
        <v>39827.780553256707</v>
      </c>
      <c r="R43" s="31">
        <f t="shared" si="7"/>
        <v>39773.853768215078</v>
      </c>
      <c r="S43" s="31">
        <f t="shared" si="8"/>
        <v>39720.000000000015</v>
      </c>
      <c r="T43" s="31">
        <f t="shared" si="9"/>
        <v>39605.339927716144</v>
      </c>
      <c r="U43" s="31">
        <f t="shared" si="9"/>
        <v>39491.010845668345</v>
      </c>
      <c r="V43">
        <v>38580</v>
      </c>
      <c r="W43">
        <v>39850</v>
      </c>
      <c r="X43">
        <v>39990</v>
      </c>
      <c r="Y43">
        <v>39720</v>
      </c>
      <c r="Z43">
        <v>39150</v>
      </c>
      <c r="AA43">
        <v>38290</v>
      </c>
      <c r="AB43">
        <v>37100</v>
      </c>
    </row>
    <row r="44" spans="1:28" x14ac:dyDescent="0.25">
      <c r="A44">
        <v>21</v>
      </c>
      <c r="B44" t="s">
        <v>62</v>
      </c>
      <c r="C44" t="s">
        <v>30</v>
      </c>
      <c r="D44" s="26" t="str">
        <f t="shared" si="10"/>
        <v>Medium_Taupo District</v>
      </c>
      <c r="E44" s="31">
        <f t="shared" si="11"/>
        <v>39027.497644636547</v>
      </c>
      <c r="F44" s="31">
        <f t="shared" si="11"/>
        <v>39480.185909852553</v>
      </c>
      <c r="G44" s="31">
        <f t="shared" si="11"/>
        <v>39938.125002762667</v>
      </c>
      <c r="H44" s="31">
        <f t="shared" si="11"/>
        <v>40401.37582883671</v>
      </c>
      <c r="I44" s="31">
        <f t="shared" si="11"/>
        <v>40870.000000000022</v>
      </c>
      <c r="J44" s="31">
        <f t="shared" si="6"/>
        <v>41095.49788935476</v>
      </c>
      <c r="K44" s="31">
        <f t="shared" si="6"/>
        <v>41322.239950427247</v>
      </c>
      <c r="L44" s="31">
        <f t="shared" si="6"/>
        <v>41550.23304786381</v>
      </c>
      <c r="M44" s="31">
        <f t="shared" si="6"/>
        <v>41779.484084186093</v>
      </c>
      <c r="N44" s="31">
        <f t="shared" si="6"/>
        <v>42010.000000000007</v>
      </c>
      <c r="O44" s="31">
        <f t="shared" si="7"/>
        <v>42166.824756674476</v>
      </c>
      <c r="P44" s="31">
        <f t="shared" si="7"/>
        <v>42324.234945491444</v>
      </c>
      <c r="Q44" s="31">
        <f t="shared" si="7"/>
        <v>42482.232751888972</v>
      </c>
      <c r="R44" s="31">
        <f t="shared" si="7"/>
        <v>42640.820369463436</v>
      </c>
      <c r="S44" s="31">
        <f t="shared" si="8"/>
        <v>42800</v>
      </c>
      <c r="T44" s="31">
        <f t="shared" si="9"/>
        <v>42909.438900153815</v>
      </c>
      <c r="U44" s="31">
        <f t="shared" si="9"/>
        <v>43019.157633785821</v>
      </c>
      <c r="V44">
        <v>38580</v>
      </c>
      <c r="W44">
        <v>40870</v>
      </c>
      <c r="X44">
        <v>42010</v>
      </c>
      <c r="Y44">
        <v>42800</v>
      </c>
      <c r="Z44">
        <v>43350</v>
      </c>
      <c r="AA44">
        <v>43640</v>
      </c>
      <c r="AB44">
        <v>43750</v>
      </c>
    </row>
    <row r="45" spans="1:28" x14ac:dyDescent="0.25">
      <c r="A45">
        <v>22</v>
      </c>
      <c r="B45" t="s">
        <v>65</v>
      </c>
      <c r="C45" t="s">
        <v>29</v>
      </c>
      <c r="D45" s="26" t="str">
        <f t="shared" si="10"/>
        <v>High_Western Bay of Plenty District</v>
      </c>
      <c r="E45" s="31">
        <f t="shared" si="11"/>
        <v>54568.911287947318</v>
      </c>
      <c r="F45" s="31">
        <f t="shared" si="11"/>
        <v>55794.755089973092</v>
      </c>
      <c r="G45" s="31">
        <f t="shared" si="11"/>
        <v>57048.136421912845</v>
      </c>
      <c r="H45" s="31">
        <f t="shared" si="11"/>
        <v>58329.673890764068</v>
      </c>
      <c r="I45" s="31">
        <f t="shared" si="11"/>
        <v>59640.000000000022</v>
      </c>
      <c r="J45" s="31">
        <f t="shared" si="6"/>
        <v>60502.679448996045</v>
      </c>
      <c r="K45" s="31">
        <f t="shared" si="6"/>
        <v>61377.837365995452</v>
      </c>
      <c r="L45" s="31">
        <f t="shared" si="6"/>
        <v>62265.654249286301</v>
      </c>
      <c r="M45" s="31">
        <f t="shared" si="6"/>
        <v>63166.313208024614</v>
      </c>
      <c r="N45" s="31">
        <f t="shared" si="6"/>
        <v>64079.999999999971</v>
      </c>
      <c r="O45" s="31">
        <f t="shared" si="7"/>
        <v>64856.93058243546</v>
      </c>
      <c r="P45" s="31">
        <f t="shared" si="7"/>
        <v>65643.280970269218</v>
      </c>
      <c r="Q45" s="31">
        <f t="shared" si="7"/>
        <v>66439.165372847347</v>
      </c>
      <c r="R45" s="31">
        <f t="shared" si="7"/>
        <v>67244.699384233914</v>
      </c>
      <c r="S45" s="31">
        <f t="shared" si="8"/>
        <v>68059.999999999985</v>
      </c>
      <c r="T45" s="31">
        <f t="shared" si="9"/>
        <v>68769.070625104272</v>
      </c>
      <c r="U45" s="31">
        <f t="shared" si="9"/>
        <v>69485.528572444586</v>
      </c>
      <c r="V45">
        <v>53370</v>
      </c>
      <c r="W45">
        <v>59640</v>
      </c>
      <c r="X45">
        <v>64080</v>
      </c>
      <c r="Y45">
        <v>68060</v>
      </c>
      <c r="Z45">
        <v>71680</v>
      </c>
      <c r="AA45">
        <v>75030</v>
      </c>
      <c r="AB45">
        <v>78180</v>
      </c>
    </row>
    <row r="46" spans="1:28" x14ac:dyDescent="0.25">
      <c r="A46">
        <v>22</v>
      </c>
      <c r="B46" t="s">
        <v>65</v>
      </c>
      <c r="C46" t="s">
        <v>31</v>
      </c>
      <c r="D46" s="26" t="str">
        <f t="shared" si="10"/>
        <v>Low_Western Bay of Plenty District</v>
      </c>
      <c r="E46" s="31">
        <f t="shared" si="11"/>
        <v>54004.722055503749</v>
      </c>
      <c r="F46" s="31">
        <f t="shared" si="11"/>
        <v>54646.992772947582</v>
      </c>
      <c r="G46" s="31">
        <f t="shared" si="11"/>
        <v>55296.901927527753</v>
      </c>
      <c r="H46" s="31">
        <f t="shared" si="11"/>
        <v>55954.540362124513</v>
      </c>
      <c r="I46" s="31">
        <f t="shared" si="11"/>
        <v>56620</v>
      </c>
      <c r="J46" s="31">
        <f t="shared" si="6"/>
        <v>56895.30961396655</v>
      </c>
      <c r="K46" s="31">
        <f t="shared" si="6"/>
        <v>57171.957895957516</v>
      </c>
      <c r="L46" s="31">
        <f t="shared" si="6"/>
        <v>57449.951355124736</v>
      </c>
      <c r="M46" s="31">
        <f t="shared" si="6"/>
        <v>57729.296532270215</v>
      </c>
      <c r="N46" s="31">
        <f t="shared" si="6"/>
        <v>58009.999999999978</v>
      </c>
      <c r="O46" s="31">
        <f t="shared" si="7"/>
        <v>58198.767477964953</v>
      </c>
      <c r="P46" s="31">
        <f t="shared" si="7"/>
        <v>58388.149214863486</v>
      </c>
      <c r="Q46" s="31">
        <f t="shared" si="7"/>
        <v>58578.147209525276</v>
      </c>
      <c r="R46" s="31">
        <f t="shared" si="7"/>
        <v>58768.76346728432</v>
      </c>
      <c r="S46" s="31">
        <f t="shared" si="8"/>
        <v>58960.000000000022</v>
      </c>
      <c r="T46" s="31">
        <f t="shared" si="9"/>
        <v>59039.783783191189</v>
      </c>
      <c r="U46" s="31">
        <f t="shared" si="9"/>
        <v>59119.675528595071</v>
      </c>
      <c r="V46">
        <v>53370</v>
      </c>
      <c r="W46">
        <v>56620</v>
      </c>
      <c r="X46">
        <v>58010</v>
      </c>
      <c r="Y46">
        <v>58960</v>
      </c>
      <c r="Z46">
        <v>59360</v>
      </c>
      <c r="AA46">
        <v>59340</v>
      </c>
      <c r="AB46">
        <v>58900</v>
      </c>
    </row>
    <row r="47" spans="1:28" x14ac:dyDescent="0.25">
      <c r="A47">
        <v>22</v>
      </c>
      <c r="B47" t="s">
        <v>65</v>
      </c>
      <c r="C47" t="s">
        <v>30</v>
      </c>
      <c r="D47" s="26" t="str">
        <f t="shared" si="10"/>
        <v>Medium_Western Bay of Plenty District</v>
      </c>
      <c r="E47" s="31">
        <f t="shared" si="11"/>
        <v>54282.274581084152</v>
      </c>
      <c r="F47" s="31">
        <f t="shared" si="11"/>
        <v>55210.143033468506</v>
      </c>
      <c r="G47" s="31">
        <f t="shared" si="11"/>
        <v>56153.871909381072</v>
      </c>
      <c r="H47" s="31">
        <f t="shared" si="11"/>
        <v>57113.732317332797</v>
      </c>
      <c r="I47" s="31">
        <f t="shared" si="11"/>
        <v>58089.999999999964</v>
      </c>
      <c r="J47" s="31">
        <f t="shared" si="6"/>
        <v>58647.207350326964</v>
      </c>
      <c r="K47" s="31">
        <f t="shared" si="6"/>
        <v>59209.759510969969</v>
      </c>
      <c r="L47" s="31">
        <f t="shared" si="6"/>
        <v>59777.7077500921</v>
      </c>
      <c r="M47" s="31">
        <f t="shared" si="6"/>
        <v>60351.10382762779</v>
      </c>
      <c r="N47" s="31">
        <f t="shared" si="6"/>
        <v>60929.999999999971</v>
      </c>
      <c r="O47" s="31">
        <f t="shared" si="7"/>
        <v>61392.912451250086</v>
      </c>
      <c r="P47" s="31">
        <f t="shared" si="7"/>
        <v>61859.341855356281</v>
      </c>
      <c r="Q47" s="31">
        <f t="shared" si="7"/>
        <v>62329.314932181813</v>
      </c>
      <c r="R47" s="31">
        <f t="shared" si="7"/>
        <v>62802.8586045927</v>
      </c>
      <c r="S47" s="31">
        <f t="shared" si="8"/>
        <v>63279.999999999964</v>
      </c>
      <c r="T47" s="31">
        <f t="shared" si="9"/>
        <v>63657.469788148715</v>
      </c>
      <c r="U47" s="31">
        <f t="shared" si="9"/>
        <v>64037.191210952384</v>
      </c>
      <c r="V47">
        <v>53370</v>
      </c>
      <c r="W47">
        <v>58090</v>
      </c>
      <c r="X47">
        <v>60930</v>
      </c>
      <c r="Y47">
        <v>63280</v>
      </c>
      <c r="Z47">
        <v>65190</v>
      </c>
      <c r="AA47">
        <v>66700</v>
      </c>
      <c r="AB47">
        <v>67980</v>
      </c>
    </row>
    <row r="48" spans="1:28" x14ac:dyDescent="0.25">
      <c r="A48">
        <v>23</v>
      </c>
      <c r="B48" t="s">
        <v>64</v>
      </c>
      <c r="C48" t="s">
        <v>29</v>
      </c>
      <c r="D48" s="26" t="str">
        <f t="shared" si="10"/>
        <v>High_Tauranga City</v>
      </c>
      <c r="E48" s="31">
        <f t="shared" si="11"/>
        <v>145968.68434838875</v>
      </c>
      <c r="F48" s="31">
        <f t="shared" si="11"/>
        <v>149932.14277953381</v>
      </c>
      <c r="G48" s="31">
        <f t="shared" si="11"/>
        <v>154003.22020310551</v>
      </c>
      <c r="H48" s="31">
        <f t="shared" si="11"/>
        <v>158184.83877603625</v>
      </c>
      <c r="I48" s="31">
        <f t="shared" si="11"/>
        <v>162480</v>
      </c>
      <c r="J48" s="31">
        <f t="shared" si="6"/>
        <v>165289.16875811611</v>
      </c>
      <c r="K48" s="31">
        <f t="shared" si="6"/>
        <v>168146.90613459493</v>
      </c>
      <c r="L48" s="31">
        <f t="shared" si="6"/>
        <v>171054.05184783463</v>
      </c>
      <c r="M48" s="31">
        <f t="shared" si="6"/>
        <v>174011.46013439365</v>
      </c>
      <c r="N48" s="31">
        <f t="shared" si="6"/>
        <v>177019.99999999991</v>
      </c>
      <c r="O48" s="31">
        <f t="shared" si="7"/>
        <v>179763.62498030363</v>
      </c>
      <c r="P48" s="31">
        <f t="shared" si="7"/>
        <v>182549.77328019004</v>
      </c>
      <c r="Q48" s="31">
        <f t="shared" si="7"/>
        <v>185379.10396666778</v>
      </c>
      <c r="R48" s="31">
        <f t="shared" si="7"/>
        <v>188252.28632159522</v>
      </c>
      <c r="S48" s="31">
        <f t="shared" si="8"/>
        <v>191169.99999999988</v>
      </c>
      <c r="T48" s="31">
        <f t="shared" si="9"/>
        <v>193898.96736787623</v>
      </c>
      <c r="U48" s="31">
        <f t="shared" si="9"/>
        <v>196666.89096787537</v>
      </c>
      <c r="V48">
        <v>142110</v>
      </c>
      <c r="W48">
        <v>162480</v>
      </c>
      <c r="X48">
        <v>177020</v>
      </c>
      <c r="Y48">
        <v>191170</v>
      </c>
      <c r="Z48">
        <v>205210</v>
      </c>
      <c r="AA48">
        <v>219400</v>
      </c>
      <c r="AB48">
        <v>233650</v>
      </c>
    </row>
    <row r="49" spans="1:28" x14ac:dyDescent="0.25">
      <c r="A49">
        <v>23</v>
      </c>
      <c r="B49" t="s">
        <v>64</v>
      </c>
      <c r="C49" t="s">
        <v>31</v>
      </c>
      <c r="D49" s="26" t="str">
        <f t="shared" si="10"/>
        <v>Low_Tauranga City</v>
      </c>
      <c r="E49" s="31">
        <f t="shared" si="11"/>
        <v>143923.13931007704</v>
      </c>
      <c r="F49" s="31">
        <f t="shared" si="11"/>
        <v>145759.41192645024</v>
      </c>
      <c r="G49" s="31">
        <f t="shared" si="11"/>
        <v>147619.11300010839</v>
      </c>
      <c r="H49" s="31">
        <f t="shared" si="11"/>
        <v>149502.54144778417</v>
      </c>
      <c r="I49" s="31">
        <f t="shared" si="11"/>
        <v>151410.00000000006</v>
      </c>
      <c r="J49" s="31">
        <f t="shared" si="6"/>
        <v>152375.60506713073</v>
      </c>
      <c r="K49" s="31">
        <f t="shared" si="6"/>
        <v>153347.36820272243</v>
      </c>
      <c r="L49" s="31">
        <f t="shared" si="6"/>
        <v>154325.32867936007</v>
      </c>
      <c r="M49" s="31">
        <f t="shared" si="6"/>
        <v>155309.52602008666</v>
      </c>
      <c r="N49" s="31">
        <f t="shared" si="6"/>
        <v>156299.99999999991</v>
      </c>
      <c r="O49" s="31">
        <f t="shared" si="7"/>
        <v>157080.17255304789</v>
      </c>
      <c r="P49" s="31">
        <f t="shared" si="7"/>
        <v>157864.23934290017</v>
      </c>
      <c r="Q49" s="31">
        <f t="shared" si="7"/>
        <v>158652.2198076674</v>
      </c>
      <c r="R49" s="31">
        <f t="shared" si="7"/>
        <v>159444.13348248543</v>
      </c>
      <c r="S49" s="31">
        <f t="shared" si="8"/>
        <v>160240.00000000009</v>
      </c>
      <c r="T49" s="31">
        <f t="shared" si="9"/>
        <v>160896.59698241798</v>
      </c>
      <c r="U49" s="31">
        <f t="shared" si="9"/>
        <v>161555.88442662649</v>
      </c>
      <c r="V49">
        <v>142110</v>
      </c>
      <c r="W49">
        <v>151410</v>
      </c>
      <c r="X49">
        <v>156300</v>
      </c>
      <c r="Y49">
        <v>160240</v>
      </c>
      <c r="Z49">
        <v>163550</v>
      </c>
      <c r="AA49">
        <v>166380</v>
      </c>
      <c r="AB49">
        <v>168570</v>
      </c>
    </row>
    <row r="50" spans="1:28" x14ac:dyDescent="0.25">
      <c r="A50">
        <v>23</v>
      </c>
      <c r="B50" t="s">
        <v>64</v>
      </c>
      <c r="C50" t="s">
        <v>30</v>
      </c>
      <c r="D50" s="26" t="str">
        <f t="shared" si="10"/>
        <v>Medium_Tauranga City</v>
      </c>
      <c r="E50" s="31">
        <f t="shared" si="11"/>
        <v>144946.48594567453</v>
      </c>
      <c r="F50" s="31">
        <f t="shared" si="11"/>
        <v>147839.58755893059</v>
      </c>
      <c r="G50" s="31">
        <f t="shared" si="11"/>
        <v>150790.43487667901</v>
      </c>
      <c r="H50" s="31">
        <f t="shared" si="11"/>
        <v>153800.18049113158</v>
      </c>
      <c r="I50" s="31">
        <f t="shared" si="11"/>
        <v>156870.00000000006</v>
      </c>
      <c r="J50" s="31">
        <f t="shared" si="6"/>
        <v>158710.31145201868</v>
      </c>
      <c r="K50" s="31">
        <f t="shared" si="6"/>
        <v>160572.2124128053</v>
      </c>
      <c r="L50" s="31">
        <f t="shared" si="6"/>
        <v>162455.95615844984</v>
      </c>
      <c r="M50" s="31">
        <f t="shared" si="6"/>
        <v>164361.79893633624</v>
      </c>
      <c r="N50" s="31">
        <f t="shared" si="6"/>
        <v>166289.99999999997</v>
      </c>
      <c r="O50" s="31">
        <f t="shared" si="7"/>
        <v>167996.60930051605</v>
      </c>
      <c r="P50" s="31">
        <f t="shared" si="7"/>
        <v>169720.73327602525</v>
      </c>
      <c r="Q50" s="31">
        <f t="shared" si="7"/>
        <v>171462.55167700708</v>
      </c>
      <c r="R50" s="31">
        <f t="shared" si="7"/>
        <v>173222.24609869326</v>
      </c>
      <c r="S50" s="31">
        <f t="shared" si="8"/>
        <v>175000.00000000009</v>
      </c>
      <c r="T50" s="31">
        <f t="shared" si="9"/>
        <v>176637.08308947852</v>
      </c>
      <c r="U50" s="31">
        <f t="shared" si="9"/>
        <v>178289.4806991962</v>
      </c>
      <c r="V50">
        <v>142110</v>
      </c>
      <c r="W50">
        <v>156870</v>
      </c>
      <c r="X50">
        <v>166290</v>
      </c>
      <c r="Y50">
        <v>175000</v>
      </c>
      <c r="Z50">
        <v>183340</v>
      </c>
      <c r="AA50">
        <v>191400</v>
      </c>
      <c r="AB50">
        <v>199070</v>
      </c>
    </row>
    <row r="51" spans="1:28" x14ac:dyDescent="0.25">
      <c r="A51">
        <v>24</v>
      </c>
      <c r="B51" t="s">
        <v>61</v>
      </c>
      <c r="C51" t="s">
        <v>29</v>
      </c>
      <c r="D51" s="26" t="str">
        <f t="shared" si="10"/>
        <v>High_Rotorua District</v>
      </c>
      <c r="E51" s="31">
        <f t="shared" si="11"/>
        <v>75965.175327671008</v>
      </c>
      <c r="F51" s="31">
        <f t="shared" si="11"/>
        <v>77179.455163351551</v>
      </c>
      <c r="G51" s="31">
        <f t="shared" si="11"/>
        <v>78413.144886694179</v>
      </c>
      <c r="H51" s="31">
        <f t="shared" si="11"/>
        <v>79666.554758750732</v>
      </c>
      <c r="I51" s="31">
        <f t="shared" si="11"/>
        <v>80940.000000000029</v>
      </c>
      <c r="J51" s="31">
        <f t="shared" si="6"/>
        <v>81722.714715428563</v>
      </c>
      <c r="K51" s="31">
        <f t="shared" si="6"/>
        <v>82512.998523095172</v>
      </c>
      <c r="L51" s="31">
        <f t="shared" si="6"/>
        <v>83310.924618451754</v>
      </c>
      <c r="M51" s="31">
        <f t="shared" si="6"/>
        <v>84116.566904772757</v>
      </c>
      <c r="N51" s="31">
        <f t="shared" si="6"/>
        <v>84930.000000000029</v>
      </c>
      <c r="O51" s="31">
        <f t="shared" si="7"/>
        <v>85659.364631821663</v>
      </c>
      <c r="P51" s="31">
        <f t="shared" si="7"/>
        <v>86394.992925083963</v>
      </c>
      <c r="Q51" s="31">
        <f t="shared" si="7"/>
        <v>87136.938671063472</v>
      </c>
      <c r="R51" s="31">
        <f t="shared" si="7"/>
        <v>87885.256122987252</v>
      </c>
      <c r="S51" s="31">
        <f t="shared" si="8"/>
        <v>88640.000000000044</v>
      </c>
      <c r="T51" s="31">
        <f t="shared" si="9"/>
        <v>89338.891783242478</v>
      </c>
      <c r="U51" s="31">
        <f t="shared" si="9"/>
        <v>90043.294055256221</v>
      </c>
      <c r="V51">
        <v>74770</v>
      </c>
      <c r="W51">
        <v>80940</v>
      </c>
      <c r="X51">
        <v>84930</v>
      </c>
      <c r="Y51">
        <v>88640</v>
      </c>
      <c r="Z51">
        <v>92190</v>
      </c>
      <c r="AA51">
        <v>95540</v>
      </c>
      <c r="AB51">
        <v>98790</v>
      </c>
    </row>
    <row r="52" spans="1:28" x14ac:dyDescent="0.25">
      <c r="A52">
        <v>24</v>
      </c>
      <c r="B52" t="s">
        <v>61</v>
      </c>
      <c r="C52" t="s">
        <v>31</v>
      </c>
      <c r="D52" s="26" t="str">
        <f t="shared" si="10"/>
        <v>Low_Rotorua District</v>
      </c>
      <c r="E52" s="31">
        <f t="shared" si="11"/>
        <v>75234.200245598346</v>
      </c>
      <c r="F52" s="31">
        <f t="shared" si="11"/>
        <v>75701.282420687305</v>
      </c>
      <c r="G52" s="31">
        <f t="shared" si="11"/>
        <v>76171.264417367696</v>
      </c>
      <c r="H52" s="31">
        <f t="shared" si="11"/>
        <v>76644.164238821206</v>
      </c>
      <c r="I52" s="31">
        <f t="shared" si="11"/>
        <v>77120.000000000015</v>
      </c>
      <c r="J52" s="31">
        <f t="shared" si="6"/>
        <v>77129.997407647388</v>
      </c>
      <c r="K52" s="31">
        <f t="shared" si="6"/>
        <v>77139.996111303059</v>
      </c>
      <c r="L52" s="31">
        <f t="shared" si="6"/>
        <v>77149.996111135057</v>
      </c>
      <c r="M52" s="31">
        <f t="shared" si="6"/>
        <v>77159.99740731137</v>
      </c>
      <c r="N52" s="31">
        <f t="shared" si="6"/>
        <v>77170.000000000058</v>
      </c>
      <c r="O52" s="31">
        <f t="shared" si="7"/>
        <v>77083.80767594486</v>
      </c>
      <c r="P52" s="31">
        <f t="shared" si="7"/>
        <v>76997.711621382085</v>
      </c>
      <c r="Q52" s="31">
        <f t="shared" si="7"/>
        <v>76911.71172878686</v>
      </c>
      <c r="R52" s="31">
        <f t="shared" si="7"/>
        <v>76825.807890754426</v>
      </c>
      <c r="S52" s="31">
        <f t="shared" si="8"/>
        <v>76740.000000000015</v>
      </c>
      <c r="T52" s="31">
        <f t="shared" si="9"/>
        <v>76545.011624098333</v>
      </c>
      <c r="U52" s="31">
        <f t="shared" si="9"/>
        <v>76350.518693423874</v>
      </c>
      <c r="V52">
        <v>74770</v>
      </c>
      <c r="W52">
        <v>77120</v>
      </c>
      <c r="X52">
        <v>77170</v>
      </c>
      <c r="Y52">
        <v>76740</v>
      </c>
      <c r="Z52">
        <v>75770</v>
      </c>
      <c r="AA52">
        <v>74400</v>
      </c>
      <c r="AB52">
        <v>72590</v>
      </c>
    </row>
    <row r="53" spans="1:28" x14ac:dyDescent="0.25">
      <c r="A53">
        <v>24</v>
      </c>
      <c r="B53" t="s">
        <v>61</v>
      </c>
      <c r="C53" t="s">
        <v>30</v>
      </c>
      <c r="D53" s="26" t="str">
        <f t="shared" si="10"/>
        <v>Medium_Rotorua District</v>
      </c>
      <c r="E53" s="31">
        <f t="shared" si="11"/>
        <v>75574.500405768951</v>
      </c>
      <c r="F53" s="31">
        <f t="shared" si="11"/>
        <v>76387.65696912627</v>
      </c>
      <c r="G53" s="31">
        <f t="shared" si="11"/>
        <v>77209.562827457165</v>
      </c>
      <c r="H53" s="31">
        <f t="shared" si="11"/>
        <v>78040.312120274248</v>
      </c>
      <c r="I53" s="31">
        <f t="shared" si="11"/>
        <v>78880.000000000029</v>
      </c>
      <c r="J53" s="31">
        <f t="shared" si="6"/>
        <v>79252.465836099043</v>
      </c>
      <c r="K53" s="31">
        <f t="shared" si="6"/>
        <v>79626.690429792681</v>
      </c>
      <c r="L53" s="31">
        <f t="shared" si="6"/>
        <v>80002.682085811088</v>
      </c>
      <c r="M53" s="31">
        <f t="shared" si="6"/>
        <v>80380.449148098851</v>
      </c>
      <c r="N53" s="31">
        <f t="shared" si="6"/>
        <v>80760</v>
      </c>
      <c r="O53" s="31">
        <f t="shared" si="7"/>
        <v>81049.911077497818</v>
      </c>
      <c r="P53" s="31">
        <f t="shared" si="7"/>
        <v>81340.862873579768</v>
      </c>
      <c r="Q53" s="31">
        <f t="shared" si="7"/>
        <v>81632.859124202369</v>
      </c>
      <c r="R53" s="31">
        <f t="shared" si="7"/>
        <v>81925.903578733385</v>
      </c>
      <c r="S53" s="31">
        <f t="shared" si="8"/>
        <v>82220</v>
      </c>
      <c r="T53" s="31">
        <f t="shared" si="9"/>
        <v>82448.723902753889</v>
      </c>
      <c r="U53" s="31">
        <f t="shared" si="9"/>
        <v>82678.084081641224</v>
      </c>
      <c r="V53">
        <v>74770</v>
      </c>
      <c r="W53">
        <v>78880</v>
      </c>
      <c r="X53">
        <v>80760</v>
      </c>
      <c r="Y53">
        <v>82220</v>
      </c>
      <c r="Z53">
        <v>83370</v>
      </c>
      <c r="AA53">
        <v>84240</v>
      </c>
      <c r="AB53">
        <v>84800</v>
      </c>
    </row>
    <row r="54" spans="1:28" x14ac:dyDescent="0.25">
      <c r="A54">
        <v>25</v>
      </c>
      <c r="B54" t="s">
        <v>66</v>
      </c>
      <c r="C54" t="s">
        <v>29</v>
      </c>
      <c r="D54" s="26" t="str">
        <f t="shared" si="10"/>
        <v>High_Whakatane District</v>
      </c>
      <c r="E54" s="31">
        <f t="shared" si="11"/>
        <v>37603.578816883935</v>
      </c>
      <c r="F54" s="31">
        <f t="shared" si="11"/>
        <v>38124.269070843955</v>
      </c>
      <c r="G54" s="31">
        <f t="shared" si="11"/>
        <v>38652.169232719636</v>
      </c>
      <c r="H54" s="31">
        <f t="shared" si="11"/>
        <v>39187.379136859236</v>
      </c>
      <c r="I54" s="31">
        <f t="shared" si="11"/>
        <v>39729.999999999993</v>
      </c>
      <c r="J54" s="31">
        <f t="shared" si="6"/>
        <v>40039.151217356179</v>
      </c>
      <c r="K54" s="31">
        <f t="shared" si="6"/>
        <v>40350.708034390002</v>
      </c>
      <c r="L54" s="31">
        <f t="shared" si="6"/>
        <v>40664.689169804435</v>
      </c>
      <c r="M54" s="31">
        <f t="shared" si="6"/>
        <v>40981.113487958362</v>
      </c>
      <c r="N54" s="31">
        <f t="shared" ref="K54:N69" si="12">($X54/$W54)^(1/($X$1-$W$1))^(N$5-$W$1)*$W54</f>
        <v>41300</v>
      </c>
      <c r="O54" s="31">
        <f t="shared" si="7"/>
        <v>41568.486435491272</v>
      </c>
      <c r="P54" s="31">
        <f t="shared" si="7"/>
        <v>41838.718269676072</v>
      </c>
      <c r="Q54" s="31">
        <f t="shared" si="7"/>
        <v>42110.706849185721</v>
      </c>
      <c r="R54" s="31">
        <f t="shared" si="7"/>
        <v>42384.463594414679</v>
      </c>
      <c r="S54" s="31">
        <f t="shared" si="8"/>
        <v>42660</v>
      </c>
      <c r="T54" s="31">
        <f t="shared" si="9"/>
        <v>42883.642803636605</v>
      </c>
      <c r="U54" s="31">
        <f t="shared" si="9"/>
        <v>43108.458042894832</v>
      </c>
      <c r="V54">
        <v>37090</v>
      </c>
      <c r="W54">
        <v>39730</v>
      </c>
      <c r="X54">
        <v>41300</v>
      </c>
      <c r="Y54">
        <v>42660</v>
      </c>
      <c r="Z54">
        <v>43790</v>
      </c>
      <c r="AA54">
        <v>44740</v>
      </c>
      <c r="AB54">
        <v>45590</v>
      </c>
    </row>
    <row r="55" spans="1:28" x14ac:dyDescent="0.25">
      <c r="A55">
        <v>25</v>
      </c>
      <c r="B55" t="s">
        <v>66</v>
      </c>
      <c r="C55" t="s">
        <v>31</v>
      </c>
      <c r="D55" s="26" t="str">
        <f t="shared" si="10"/>
        <v>Low_Whakatane District</v>
      </c>
      <c r="E55" s="31">
        <f t="shared" si="11"/>
        <v>37236.832817622671</v>
      </c>
      <c r="F55" s="31">
        <f t="shared" si="11"/>
        <v>37384.246920668127</v>
      </c>
      <c r="G55" s="31">
        <f t="shared" si="11"/>
        <v>37532.244610343601</v>
      </c>
      <c r="H55" s="31">
        <f t="shared" si="11"/>
        <v>37680.828196966417</v>
      </c>
      <c r="I55" s="31">
        <f t="shared" si="11"/>
        <v>37830.000000000022</v>
      </c>
      <c r="J55" s="31">
        <f t="shared" si="6"/>
        <v>37735.529344679584</v>
      </c>
      <c r="K55" s="31">
        <f t="shared" si="12"/>
        <v>37641.294605423573</v>
      </c>
      <c r="L55" s="31">
        <f t="shared" si="12"/>
        <v>37547.295193092526</v>
      </c>
      <c r="M55" s="31">
        <f t="shared" si="12"/>
        <v>37453.530520018234</v>
      </c>
      <c r="N55" s="31">
        <f t="shared" si="12"/>
        <v>37360.000000000007</v>
      </c>
      <c r="O55" s="31">
        <f t="shared" si="7"/>
        <v>37208.780788050673</v>
      </c>
      <c r="P55" s="31">
        <f t="shared" si="7"/>
        <v>37058.173654529142</v>
      </c>
      <c r="Q55" s="31">
        <f t="shared" si="7"/>
        <v>36908.176121972421</v>
      </c>
      <c r="R55" s="31">
        <f t="shared" si="7"/>
        <v>36758.785722945344</v>
      </c>
      <c r="S55" s="31">
        <f t="shared" si="8"/>
        <v>36610</v>
      </c>
      <c r="T55" s="31">
        <f t="shared" si="9"/>
        <v>36401.641804809638</v>
      </c>
      <c r="U55" s="31">
        <f t="shared" si="9"/>
        <v>36194.469436920641</v>
      </c>
      <c r="V55">
        <v>37090</v>
      </c>
      <c r="W55">
        <v>37830</v>
      </c>
      <c r="X55">
        <v>37360</v>
      </c>
      <c r="Y55">
        <v>36610</v>
      </c>
      <c r="Z55">
        <v>35580</v>
      </c>
      <c r="AA55">
        <v>34240</v>
      </c>
      <c r="AB55">
        <v>32620</v>
      </c>
    </row>
    <row r="56" spans="1:28" x14ac:dyDescent="0.25">
      <c r="A56">
        <v>25</v>
      </c>
      <c r="B56" t="s">
        <v>66</v>
      </c>
      <c r="C56" t="s">
        <v>30</v>
      </c>
      <c r="D56" s="26" t="str">
        <f t="shared" si="10"/>
        <v>Medium_Whakatane District</v>
      </c>
      <c r="E56" s="31">
        <f t="shared" si="11"/>
        <v>37423.932623752953</v>
      </c>
      <c r="F56" s="31">
        <f t="shared" si="11"/>
        <v>37760.871745138866</v>
      </c>
      <c r="G56" s="31">
        <f t="shared" si="11"/>
        <v>38100.844432576261</v>
      </c>
      <c r="H56" s="31">
        <f t="shared" si="11"/>
        <v>38443.877998188909</v>
      </c>
      <c r="I56" s="31">
        <f t="shared" si="11"/>
        <v>38790.000000000007</v>
      </c>
      <c r="J56" s="31">
        <f t="shared" si="6"/>
        <v>38889.488355166628</v>
      </c>
      <c r="K56" s="31">
        <f t="shared" si="12"/>
        <v>38989.231877459162</v>
      </c>
      <c r="L56" s="31">
        <f t="shared" si="12"/>
        <v>39089.231221328679</v>
      </c>
      <c r="M56" s="31">
        <f t="shared" si="12"/>
        <v>39189.48704290481</v>
      </c>
      <c r="N56" s="31">
        <f t="shared" si="12"/>
        <v>39290.000000000007</v>
      </c>
      <c r="O56" s="31">
        <f t="shared" si="7"/>
        <v>39337.883146263477</v>
      </c>
      <c r="P56" s="31">
        <f t="shared" si="7"/>
        <v>39385.824648233138</v>
      </c>
      <c r="Q56" s="31">
        <f t="shared" si="7"/>
        <v>39433.824577027714</v>
      </c>
      <c r="R56" s="31">
        <f t="shared" si="7"/>
        <v>39481.883003852607</v>
      </c>
      <c r="S56" s="31">
        <f t="shared" si="8"/>
        <v>39529.999999999993</v>
      </c>
      <c r="T56" s="31">
        <f t="shared" si="9"/>
        <v>39525.999190242408</v>
      </c>
      <c r="U56" s="31">
        <f t="shared" si="9"/>
        <v>39521.998785404598</v>
      </c>
      <c r="V56">
        <v>37090</v>
      </c>
      <c r="W56">
        <v>38790</v>
      </c>
      <c r="X56">
        <v>39290</v>
      </c>
      <c r="Y56">
        <v>39530</v>
      </c>
      <c r="Z56">
        <v>39510</v>
      </c>
      <c r="AA56">
        <v>39310</v>
      </c>
      <c r="AB56">
        <v>38870</v>
      </c>
    </row>
    <row r="57" spans="1:28" x14ac:dyDescent="0.25">
      <c r="A57">
        <v>26</v>
      </c>
      <c r="B57" t="s">
        <v>58</v>
      </c>
      <c r="C57" t="s">
        <v>29</v>
      </c>
      <c r="D57" s="26" t="str">
        <f t="shared" si="10"/>
        <v>High_Kawerau District</v>
      </c>
      <c r="E57" s="31">
        <f t="shared" si="11"/>
        <v>7589.4301996872191</v>
      </c>
      <c r="F57" s="31">
        <f t="shared" si="11"/>
        <v>7721.1059994536718</v>
      </c>
      <c r="G57" s="31">
        <f t="shared" si="11"/>
        <v>7855.0663602198219</v>
      </c>
      <c r="H57" s="31">
        <f t="shared" si="11"/>
        <v>7991.3509188739263</v>
      </c>
      <c r="I57" s="31">
        <f t="shared" si="11"/>
        <v>8129.9999999999982</v>
      </c>
      <c r="J57" s="31">
        <f t="shared" si="6"/>
        <v>8191.0754397513238</v>
      </c>
      <c r="K57" s="31">
        <f t="shared" si="12"/>
        <v>8252.6096998397697</v>
      </c>
      <c r="L57" s="31">
        <f t="shared" si="12"/>
        <v>8314.6062270862349</v>
      </c>
      <c r="M57" s="31">
        <f t="shared" si="12"/>
        <v>8377.0684942053467</v>
      </c>
      <c r="N57" s="31">
        <f t="shared" si="12"/>
        <v>8440.0000000000036</v>
      </c>
      <c r="O57" s="31">
        <f t="shared" si="7"/>
        <v>8489.4178981693403</v>
      </c>
      <c r="P57" s="31">
        <f t="shared" si="7"/>
        <v>8539.1251480755855</v>
      </c>
      <c r="Q57" s="31">
        <f t="shared" si="7"/>
        <v>8589.1234439313757</v>
      </c>
      <c r="R57" s="31">
        <f t="shared" si="7"/>
        <v>8639.4144898693012</v>
      </c>
      <c r="S57" s="31">
        <f t="shared" si="8"/>
        <v>8689.9999999999982</v>
      </c>
      <c r="T57" s="31">
        <f t="shared" si="9"/>
        <v>8727.671958104469</v>
      </c>
      <c r="U57" s="31">
        <f t="shared" si="9"/>
        <v>8765.5072276505289</v>
      </c>
      <c r="V57">
        <v>7460</v>
      </c>
      <c r="W57">
        <v>8130</v>
      </c>
      <c r="X57">
        <v>8440</v>
      </c>
      <c r="Y57">
        <v>8690</v>
      </c>
      <c r="Z57">
        <v>8880</v>
      </c>
      <c r="AA57">
        <v>9020</v>
      </c>
      <c r="AB57">
        <v>9140</v>
      </c>
    </row>
    <row r="58" spans="1:28" x14ac:dyDescent="0.25">
      <c r="A58">
        <v>26</v>
      </c>
      <c r="B58" t="s">
        <v>58</v>
      </c>
      <c r="C58" t="s">
        <v>31</v>
      </c>
      <c r="D58" s="26" t="str">
        <f t="shared" si="10"/>
        <v>Low_Kawerau District</v>
      </c>
      <c r="E58" s="31">
        <f t="shared" si="11"/>
        <v>7513.2347887155192</v>
      </c>
      <c r="F58" s="31">
        <f t="shared" si="11"/>
        <v>7566.8494625154335</v>
      </c>
      <c r="G58" s="31">
        <f t="shared" si="11"/>
        <v>7620.8467322713514</v>
      </c>
      <c r="H58" s="31">
        <f t="shared" si="11"/>
        <v>7675.2293281997445</v>
      </c>
      <c r="I58" s="31">
        <f t="shared" si="11"/>
        <v>7729.9999999999964</v>
      </c>
      <c r="J58" s="31">
        <f t="shared" si="6"/>
        <v>7711.9155803361118</v>
      </c>
      <c r="K58" s="31">
        <f t="shared" si="12"/>
        <v>7693.8734693700999</v>
      </c>
      <c r="L58" s="31">
        <f t="shared" si="12"/>
        <v>7675.8735681203007</v>
      </c>
      <c r="M58" s="31">
        <f t="shared" si="12"/>
        <v>7657.9157778366225</v>
      </c>
      <c r="N58" s="31">
        <f t="shared" si="12"/>
        <v>7639.9999999999982</v>
      </c>
      <c r="O58" s="31">
        <f t="shared" si="7"/>
        <v>7601.6162489734088</v>
      </c>
      <c r="P58" s="31">
        <f t="shared" si="7"/>
        <v>7563.4253398765131</v>
      </c>
      <c r="Q58" s="31">
        <f t="shared" si="7"/>
        <v>7525.4263038615882</v>
      </c>
      <c r="R58" s="31">
        <f t="shared" si="7"/>
        <v>7487.6181769484492</v>
      </c>
      <c r="S58" s="31">
        <f t="shared" si="8"/>
        <v>7449.9999999999982</v>
      </c>
      <c r="T58" s="31">
        <f t="shared" si="9"/>
        <v>7395.1997147470011</v>
      </c>
      <c r="U58" s="31">
        <f t="shared" si="9"/>
        <v>7340.8025263079362</v>
      </c>
      <c r="V58">
        <v>7460</v>
      </c>
      <c r="W58">
        <v>7730</v>
      </c>
      <c r="X58">
        <v>7640</v>
      </c>
      <c r="Y58">
        <v>7450</v>
      </c>
      <c r="Z58">
        <v>7180</v>
      </c>
      <c r="AA58">
        <v>6850</v>
      </c>
      <c r="AB58">
        <v>6450</v>
      </c>
    </row>
    <row r="59" spans="1:28" x14ac:dyDescent="0.25">
      <c r="A59">
        <v>26</v>
      </c>
      <c r="B59" t="s">
        <v>58</v>
      </c>
      <c r="C59" t="s">
        <v>30</v>
      </c>
      <c r="D59" s="26" t="str">
        <f t="shared" si="10"/>
        <v>Medium_Kawerau District</v>
      </c>
      <c r="E59" s="31">
        <f t="shared" si="11"/>
        <v>7547.9038407692706</v>
      </c>
      <c r="F59" s="31">
        <f t="shared" si="11"/>
        <v>7636.8434838471194</v>
      </c>
      <c r="G59" s="31">
        <f t="shared" si="11"/>
        <v>7726.8311344615886</v>
      </c>
      <c r="H59" s="31">
        <f t="shared" si="11"/>
        <v>7817.8791416592776</v>
      </c>
      <c r="I59" s="31">
        <f t="shared" si="11"/>
        <v>7910.0000000000045</v>
      </c>
      <c r="J59" s="31">
        <f t="shared" si="6"/>
        <v>7927.9186332282889</v>
      </c>
      <c r="K59" s="31">
        <f t="shared" si="12"/>
        <v>7945.8778577861331</v>
      </c>
      <c r="L59" s="31">
        <f t="shared" si="12"/>
        <v>7963.8777656256343</v>
      </c>
      <c r="M59" s="31">
        <f t="shared" si="12"/>
        <v>7981.9184489071986</v>
      </c>
      <c r="N59" s="31">
        <f t="shared" si="12"/>
        <v>8000.0000000000027</v>
      </c>
      <c r="O59" s="31">
        <f t="shared" si="7"/>
        <v>8003.9960059895193</v>
      </c>
      <c r="P59" s="31">
        <f t="shared" si="7"/>
        <v>8007.9940079870212</v>
      </c>
      <c r="Q59" s="31">
        <f t="shared" si="7"/>
        <v>8011.9940069895147</v>
      </c>
      <c r="R59" s="31">
        <f t="shared" si="7"/>
        <v>8015.9960039945036</v>
      </c>
      <c r="S59" s="31">
        <f t="shared" si="8"/>
        <v>8019.9999999999945</v>
      </c>
      <c r="T59" s="31">
        <f t="shared" si="9"/>
        <v>8009.9749686521036</v>
      </c>
      <c r="U59" s="31">
        <f t="shared" si="9"/>
        <v>7999.9624686325778</v>
      </c>
      <c r="V59">
        <v>7460</v>
      </c>
      <c r="W59">
        <v>7910</v>
      </c>
      <c r="X59">
        <v>8000</v>
      </c>
      <c r="Y59">
        <v>8020</v>
      </c>
      <c r="Z59">
        <v>7970</v>
      </c>
      <c r="AA59">
        <v>7860</v>
      </c>
      <c r="AB59">
        <v>7720</v>
      </c>
    </row>
    <row r="60" spans="1:28" x14ac:dyDescent="0.25">
      <c r="A60">
        <v>27</v>
      </c>
      <c r="B60" t="s">
        <v>60</v>
      </c>
      <c r="C60" t="s">
        <v>29</v>
      </c>
      <c r="D60" s="26" t="str">
        <f t="shared" si="10"/>
        <v>High_Opotiki District</v>
      </c>
      <c r="E60" s="31">
        <f t="shared" si="11"/>
        <v>9826.1830236791666</v>
      </c>
      <c r="F60" s="31">
        <f t="shared" si="11"/>
        <v>9995.2249290725322</v>
      </c>
      <c r="G60" s="31">
        <f t="shared" si="11"/>
        <v>10167.17489812705</v>
      </c>
      <c r="H60" s="31">
        <f t="shared" si="11"/>
        <v>10342.082958877123</v>
      </c>
      <c r="I60" s="31">
        <f t="shared" si="11"/>
        <v>10519.999999999998</v>
      </c>
      <c r="J60" s="31">
        <f t="shared" si="6"/>
        <v>10600.750773360094</v>
      </c>
      <c r="K60" s="31">
        <f t="shared" si="12"/>
        <v>10682.121383925343</v>
      </c>
      <c r="L60" s="31">
        <f t="shared" si="12"/>
        <v>10764.116589522147</v>
      </c>
      <c r="M60" s="31">
        <f t="shared" si="12"/>
        <v>10846.741184497634</v>
      </c>
      <c r="N60" s="31">
        <f t="shared" si="12"/>
        <v>10930.000000000007</v>
      </c>
      <c r="O60" s="31">
        <f t="shared" si="7"/>
        <v>10997.16934446204</v>
      </c>
      <c r="P60" s="31">
        <f t="shared" si="7"/>
        <v>11064.751472166117</v>
      </c>
      <c r="Q60" s="31">
        <f t="shared" si="7"/>
        <v>11132.748919834992</v>
      </c>
      <c r="R60" s="31">
        <f t="shared" si="7"/>
        <v>11201.164239780628</v>
      </c>
      <c r="S60" s="31">
        <f t="shared" si="8"/>
        <v>11269.999999999998</v>
      </c>
      <c r="T60" s="31">
        <f t="shared" si="9"/>
        <v>11313.660402856653</v>
      </c>
      <c r="U60" s="31">
        <f t="shared" si="9"/>
        <v>11357.489947752136</v>
      </c>
      <c r="V60">
        <v>9660</v>
      </c>
      <c r="W60">
        <v>10520</v>
      </c>
      <c r="X60">
        <v>10930</v>
      </c>
      <c r="Y60">
        <v>11270</v>
      </c>
      <c r="Z60">
        <v>11490</v>
      </c>
      <c r="AA60">
        <v>11630</v>
      </c>
      <c r="AB60">
        <v>11790</v>
      </c>
    </row>
    <row r="61" spans="1:28" x14ac:dyDescent="0.25">
      <c r="A61">
        <v>27</v>
      </c>
      <c r="B61" t="s">
        <v>60</v>
      </c>
      <c r="C61" t="s">
        <v>31</v>
      </c>
      <c r="D61" s="26" t="str">
        <f t="shared" si="10"/>
        <v>Low_Opotiki District</v>
      </c>
      <c r="E61" s="31">
        <f t="shared" si="11"/>
        <v>9723.1684409287482</v>
      </c>
      <c r="F61" s="31">
        <f t="shared" si="11"/>
        <v>9786.7499514154024</v>
      </c>
      <c r="G61" s="31">
        <f t="shared" si="11"/>
        <v>9850.7472325945346</v>
      </c>
      <c r="H61" s="31">
        <f t="shared" si="11"/>
        <v>9915.1630032639114</v>
      </c>
      <c r="I61" s="31">
        <f t="shared" si="11"/>
        <v>9979.9999999999964</v>
      </c>
      <c r="J61" s="31">
        <f t="shared" si="6"/>
        <v>9951.8415502416665</v>
      </c>
      <c r="K61" s="31">
        <f t="shared" si="12"/>
        <v>9923.7625492100669</v>
      </c>
      <c r="L61" s="31">
        <f t="shared" si="12"/>
        <v>9895.7627727415747</v>
      </c>
      <c r="M61" s="31">
        <f t="shared" si="12"/>
        <v>9867.8419973050386</v>
      </c>
      <c r="N61" s="31">
        <f t="shared" si="12"/>
        <v>9840.0000000000018</v>
      </c>
      <c r="O61" s="31">
        <f t="shared" si="7"/>
        <v>9787.4415289739445</v>
      </c>
      <c r="P61" s="31">
        <f t="shared" si="7"/>
        <v>9735.1637889312842</v>
      </c>
      <c r="Q61" s="31">
        <f t="shared" si="7"/>
        <v>9683.1652804013611</v>
      </c>
      <c r="R61" s="31">
        <f t="shared" si="7"/>
        <v>9631.4445119226566</v>
      </c>
      <c r="S61" s="31">
        <f t="shared" si="8"/>
        <v>9580</v>
      </c>
      <c r="T61" s="31">
        <f t="shared" si="9"/>
        <v>9502.7646342076096</v>
      </c>
      <c r="U61" s="31">
        <f t="shared" si="9"/>
        <v>9426.1519512679406</v>
      </c>
      <c r="V61">
        <v>9660</v>
      </c>
      <c r="W61">
        <v>9980</v>
      </c>
      <c r="X61">
        <v>9840</v>
      </c>
      <c r="Y61">
        <v>9580</v>
      </c>
      <c r="Z61">
        <v>9200</v>
      </c>
      <c r="AA61">
        <v>8720</v>
      </c>
      <c r="AB61">
        <v>8170</v>
      </c>
    </row>
    <row r="62" spans="1:28" x14ac:dyDescent="0.25">
      <c r="A62">
        <v>27</v>
      </c>
      <c r="B62" t="s">
        <v>60</v>
      </c>
      <c r="C62" t="s">
        <v>30</v>
      </c>
      <c r="D62" s="26" t="str">
        <f t="shared" si="10"/>
        <v>Medium_Opotiki District</v>
      </c>
      <c r="E62" s="31">
        <f t="shared" si="11"/>
        <v>9775.218511081599</v>
      </c>
      <c r="F62" s="31">
        <f t="shared" si="11"/>
        <v>9891.8112773698103</v>
      </c>
      <c r="G62" s="31">
        <f t="shared" si="11"/>
        <v>10009.794690131583</v>
      </c>
      <c r="H62" s="31">
        <f t="shared" si="11"/>
        <v>10129.185336138775</v>
      </c>
      <c r="I62" s="31">
        <f t="shared" si="11"/>
        <v>10250.000000000004</v>
      </c>
      <c r="J62" s="31">
        <f t="shared" si="6"/>
        <v>10273.888392816236</v>
      </c>
      <c r="K62" s="31">
        <f t="shared" si="12"/>
        <v>10297.832459321384</v>
      </c>
      <c r="L62" s="31">
        <f t="shared" si="12"/>
        <v>10321.832329267145</v>
      </c>
      <c r="M62" s="31">
        <f t="shared" si="12"/>
        <v>10345.888132707621</v>
      </c>
      <c r="N62" s="31">
        <f t="shared" si="12"/>
        <v>10370.000000000007</v>
      </c>
      <c r="O62" s="31">
        <f t="shared" si="7"/>
        <v>10373.996917741561</v>
      </c>
      <c r="P62" s="31">
        <f t="shared" si="7"/>
        <v>10377.995376018456</v>
      </c>
      <c r="Q62" s="31">
        <f t="shared" si="7"/>
        <v>10381.99537542446</v>
      </c>
      <c r="R62" s="31">
        <f t="shared" si="7"/>
        <v>10385.996916553564</v>
      </c>
      <c r="S62" s="31">
        <f t="shared" si="8"/>
        <v>10390.000000000004</v>
      </c>
      <c r="T62" s="31">
        <f t="shared" si="9"/>
        <v>10369.922555227997</v>
      </c>
      <c r="U62" s="31">
        <f t="shared" si="9"/>
        <v>10349.883907740747</v>
      </c>
      <c r="V62">
        <v>9660</v>
      </c>
      <c r="W62">
        <v>10250</v>
      </c>
      <c r="X62">
        <v>10370</v>
      </c>
      <c r="Y62">
        <v>10390</v>
      </c>
      <c r="Z62">
        <v>10290</v>
      </c>
      <c r="AA62">
        <v>10120</v>
      </c>
      <c r="AB62">
        <v>9910</v>
      </c>
    </row>
    <row r="63" spans="1:28" x14ac:dyDescent="0.25">
      <c r="A63">
        <v>28</v>
      </c>
      <c r="B63" t="s">
        <v>78</v>
      </c>
      <c r="C63" t="s">
        <v>29</v>
      </c>
      <c r="D63" s="26" t="str">
        <f t="shared" si="10"/>
        <v>High_Gisborne District</v>
      </c>
      <c r="E63" s="31">
        <f t="shared" si="11"/>
        <v>50252.605593307715</v>
      </c>
      <c r="F63" s="31">
        <f t="shared" si="11"/>
        <v>50985.75346086295</v>
      </c>
      <c r="G63" s="31">
        <f t="shared" si="11"/>
        <v>51729.59740654895</v>
      </c>
      <c r="H63" s="31">
        <f t="shared" si="11"/>
        <v>52484.293478132415</v>
      </c>
      <c r="I63" s="31">
        <f t="shared" si="11"/>
        <v>53250.000000000015</v>
      </c>
      <c r="J63" s="31">
        <f t="shared" si="6"/>
        <v>53763.981621152707</v>
      </c>
      <c r="K63" s="31">
        <f t="shared" si="12"/>
        <v>54282.924314735137</v>
      </c>
      <c r="L63" s="31">
        <f t="shared" si="12"/>
        <v>54806.875966194246</v>
      </c>
      <c r="M63" s="31">
        <f t="shared" si="12"/>
        <v>55335.884923178652</v>
      </c>
      <c r="N63" s="31">
        <f t="shared" si="12"/>
        <v>55869.999999999971</v>
      </c>
      <c r="O63" s="31">
        <f t="shared" si="7"/>
        <v>56357.420771397694</v>
      </c>
      <c r="P63" s="31">
        <f t="shared" si="7"/>
        <v>56849.093896623745</v>
      </c>
      <c r="Q63" s="31">
        <f t="shared" si="7"/>
        <v>57345.056474041907</v>
      </c>
      <c r="R63" s="31">
        <f t="shared" si="7"/>
        <v>57845.345925669295</v>
      </c>
      <c r="S63" s="31">
        <f t="shared" si="8"/>
        <v>58350</v>
      </c>
      <c r="T63" s="31">
        <f t="shared" si="9"/>
        <v>58806.791819993603</v>
      </c>
      <c r="U63" s="31">
        <f t="shared" si="9"/>
        <v>59267.159625708089</v>
      </c>
      <c r="V63">
        <v>49530</v>
      </c>
      <c r="W63">
        <v>53250</v>
      </c>
      <c r="X63">
        <v>55870</v>
      </c>
      <c r="Y63">
        <v>58350</v>
      </c>
      <c r="Z63">
        <v>60670</v>
      </c>
      <c r="AA63">
        <v>62810</v>
      </c>
      <c r="AB63">
        <v>64840</v>
      </c>
    </row>
    <row r="64" spans="1:28" x14ac:dyDescent="0.25">
      <c r="A64">
        <v>28</v>
      </c>
      <c r="B64" t="s">
        <v>78</v>
      </c>
      <c r="C64" t="s">
        <v>31</v>
      </c>
      <c r="D64" s="26" t="str">
        <f t="shared" si="10"/>
        <v>Low_Gisborne District</v>
      </c>
      <c r="E64" s="31">
        <f t="shared" si="11"/>
        <v>49726.435682742362</v>
      </c>
      <c r="F64" s="31">
        <f t="shared" si="11"/>
        <v>49923.650428223547</v>
      </c>
      <c r="G64" s="31">
        <f t="shared" si="11"/>
        <v>50121.647326201724</v>
      </c>
      <c r="H64" s="31">
        <f t="shared" si="11"/>
        <v>50320.429478688988</v>
      </c>
      <c r="I64" s="31">
        <f t="shared" si="11"/>
        <v>50520.000000000007</v>
      </c>
      <c r="J64" s="31">
        <f t="shared" si="6"/>
        <v>50485.954143330229</v>
      </c>
      <c r="K64" s="31">
        <f t="shared" si="12"/>
        <v>50451.931230452145</v>
      </c>
      <c r="L64" s="31">
        <f t="shared" si="12"/>
        <v>50417.931245903746</v>
      </c>
      <c r="M64" s="31">
        <f t="shared" si="12"/>
        <v>50383.954174233426</v>
      </c>
      <c r="N64" s="31">
        <f t="shared" si="12"/>
        <v>50350.000000000007</v>
      </c>
      <c r="O64" s="31">
        <f t="shared" si="7"/>
        <v>50243.550844436009</v>
      </c>
      <c r="P64" s="31">
        <f t="shared" si="7"/>
        <v>50137.32674195485</v>
      </c>
      <c r="Q64" s="31">
        <f t="shared" si="7"/>
        <v>50031.327216752921</v>
      </c>
      <c r="R64" s="31">
        <f t="shared" si="7"/>
        <v>49925.551794032588</v>
      </c>
      <c r="S64" s="31">
        <f t="shared" si="8"/>
        <v>49820</v>
      </c>
      <c r="T64" s="31">
        <f t="shared" si="9"/>
        <v>49648.827803100474</v>
      </c>
      <c r="U64" s="31">
        <f t="shared" si="9"/>
        <v>49478.243721837069</v>
      </c>
      <c r="V64">
        <v>49530</v>
      </c>
      <c r="W64">
        <v>50520</v>
      </c>
      <c r="X64">
        <v>50350</v>
      </c>
      <c r="Y64">
        <v>49820</v>
      </c>
      <c r="Z64">
        <v>48970</v>
      </c>
      <c r="AA64">
        <v>47770</v>
      </c>
      <c r="AB64">
        <v>46200</v>
      </c>
    </row>
    <row r="65" spans="1:28" x14ac:dyDescent="0.25">
      <c r="A65">
        <v>28</v>
      </c>
      <c r="B65" t="s">
        <v>78</v>
      </c>
      <c r="C65" t="s">
        <v>30</v>
      </c>
      <c r="D65" s="26" t="str">
        <f t="shared" si="10"/>
        <v>Medium_Gisborne District</v>
      </c>
      <c r="E65" s="31">
        <f t="shared" si="11"/>
        <v>49987.470963733518</v>
      </c>
      <c r="F65" s="31">
        <f t="shared" si="11"/>
        <v>50449.1672390491</v>
      </c>
      <c r="G65" s="31">
        <f t="shared" si="11"/>
        <v>50915.127851938283</v>
      </c>
      <c r="H65" s="31">
        <f t="shared" si="11"/>
        <v>51385.392188846046</v>
      </c>
      <c r="I65" s="31">
        <f t="shared" si="11"/>
        <v>51860.000000000029</v>
      </c>
      <c r="J65" s="31">
        <f t="shared" si="6"/>
        <v>52101.735856177511</v>
      </c>
      <c r="K65" s="31">
        <f t="shared" si="12"/>
        <v>52344.598519608422</v>
      </c>
      <c r="L65" s="31">
        <f t="shared" si="12"/>
        <v>52588.593242697607</v>
      </c>
      <c r="M65" s="31">
        <f t="shared" si="12"/>
        <v>52833.725302333049</v>
      </c>
      <c r="N65" s="31">
        <f t="shared" si="12"/>
        <v>53079.999999999971</v>
      </c>
      <c r="O65" s="31">
        <f t="shared" si="7"/>
        <v>53262.737447845102</v>
      </c>
      <c r="P65" s="31">
        <f t="shared" si="7"/>
        <v>53446.10400222458</v>
      </c>
      <c r="Q65" s="31">
        <f t="shared" si="7"/>
        <v>53630.10182895085</v>
      </c>
      <c r="R65" s="31">
        <f t="shared" si="7"/>
        <v>53814.733101292499</v>
      </c>
      <c r="S65" s="31">
        <f t="shared" si="8"/>
        <v>54000.000000000029</v>
      </c>
      <c r="T65" s="31">
        <f t="shared" si="9"/>
        <v>54123.434410355745</v>
      </c>
      <c r="U65" s="31">
        <f t="shared" si="9"/>
        <v>54247.150969853334</v>
      </c>
      <c r="V65">
        <v>49530</v>
      </c>
      <c r="W65">
        <v>51860</v>
      </c>
      <c r="X65">
        <v>53080</v>
      </c>
      <c r="Y65">
        <v>54000</v>
      </c>
      <c r="Z65">
        <v>54620</v>
      </c>
      <c r="AA65">
        <v>54980</v>
      </c>
      <c r="AB65">
        <v>55180</v>
      </c>
    </row>
    <row r="66" spans="1:28" x14ac:dyDescent="0.25">
      <c r="A66">
        <v>29</v>
      </c>
      <c r="B66" t="s">
        <v>84</v>
      </c>
      <c r="C66" t="s">
        <v>29</v>
      </c>
      <c r="D66" s="26" t="str">
        <f t="shared" si="10"/>
        <v>High_Wairoa District</v>
      </c>
      <c r="E66" s="31">
        <f t="shared" si="11"/>
        <v>8844.9336097584128</v>
      </c>
      <c r="F66" s="31">
        <f t="shared" si="11"/>
        <v>8961.3803620886592</v>
      </c>
      <c r="G66" s="31">
        <f t="shared" si="11"/>
        <v>9079.3601780603676</v>
      </c>
      <c r="H66" s="31">
        <f t="shared" si="11"/>
        <v>9198.8932410112593</v>
      </c>
      <c r="I66" s="31">
        <f t="shared" si="11"/>
        <v>9319.9999999999982</v>
      </c>
      <c r="J66" s="31">
        <f t="shared" si="6"/>
        <v>9396.7262695434019</v>
      </c>
      <c r="K66" s="31">
        <f t="shared" si="12"/>
        <v>9474.0841829106284</v>
      </c>
      <c r="L66" s="31">
        <f t="shared" si="12"/>
        <v>9552.0789400667309</v>
      </c>
      <c r="M66" s="31">
        <f t="shared" si="12"/>
        <v>9630.7157837851246</v>
      </c>
      <c r="N66" s="31">
        <f t="shared" si="12"/>
        <v>9709.9999999999945</v>
      </c>
      <c r="O66" s="31">
        <f t="shared" si="7"/>
        <v>9780.9553877901999</v>
      </c>
      <c r="P66" s="31">
        <f t="shared" si="7"/>
        <v>9852.4292788817856</v>
      </c>
      <c r="Q66" s="31">
        <f t="shared" si="7"/>
        <v>9924.4254622142871</v>
      </c>
      <c r="R66" s="31">
        <f t="shared" si="7"/>
        <v>9996.9477544147339</v>
      </c>
      <c r="S66" s="31">
        <f t="shared" si="8"/>
        <v>10069.999999999993</v>
      </c>
      <c r="T66" s="31">
        <f t="shared" si="9"/>
        <v>10131.250348819714</v>
      </c>
      <c r="U66" s="31">
        <f t="shared" si="9"/>
        <v>10192.8732502939</v>
      </c>
      <c r="V66">
        <v>8730</v>
      </c>
      <c r="W66">
        <v>9320</v>
      </c>
      <c r="X66">
        <v>9710</v>
      </c>
      <c r="Y66">
        <v>10070</v>
      </c>
      <c r="Z66">
        <v>10380</v>
      </c>
      <c r="AA66">
        <v>10650</v>
      </c>
      <c r="AB66">
        <v>10870</v>
      </c>
    </row>
    <row r="67" spans="1:28" x14ac:dyDescent="0.25">
      <c r="A67">
        <v>29</v>
      </c>
      <c r="B67" t="s">
        <v>84</v>
      </c>
      <c r="C67" t="s">
        <v>31</v>
      </c>
      <c r="D67" s="26" t="str">
        <f t="shared" si="10"/>
        <v>Low_Wairoa District</v>
      </c>
      <c r="E67" s="31">
        <f t="shared" si="11"/>
        <v>8747.9262290431507</v>
      </c>
      <c r="F67" s="31">
        <f t="shared" si="11"/>
        <v>8765.889267901619</v>
      </c>
      <c r="G67" s="31">
        <f t="shared" si="11"/>
        <v>8783.8891921608756</v>
      </c>
      <c r="H67" s="31">
        <f t="shared" si="11"/>
        <v>8801.9260775616003</v>
      </c>
      <c r="I67" s="31">
        <f t="shared" si="11"/>
        <v>8820.0000000000036</v>
      </c>
      <c r="J67" s="31">
        <f t="shared" si="6"/>
        <v>8789.7938107855971</v>
      </c>
      <c r="K67" s="31">
        <f t="shared" si="12"/>
        <v>8759.6910698554184</v>
      </c>
      <c r="L67" s="31">
        <f t="shared" si="12"/>
        <v>8729.6914229261929</v>
      </c>
      <c r="M67" s="31">
        <f t="shared" si="12"/>
        <v>8699.7945169279774</v>
      </c>
      <c r="N67" s="31">
        <f t="shared" si="12"/>
        <v>8670</v>
      </c>
      <c r="O67" s="31">
        <f t="shared" si="7"/>
        <v>8631.6624491229577</v>
      </c>
      <c r="P67" s="31">
        <f t="shared" si="7"/>
        <v>8593.4944216377571</v>
      </c>
      <c r="Q67" s="31">
        <f t="shared" si="7"/>
        <v>8555.4951679352071</v>
      </c>
      <c r="R67" s="31">
        <f t="shared" si="7"/>
        <v>8517.663941720788</v>
      </c>
      <c r="S67" s="31">
        <f t="shared" si="8"/>
        <v>8479.9999999999964</v>
      </c>
      <c r="T67" s="31">
        <f t="shared" si="9"/>
        <v>8421.189924055232</v>
      </c>
      <c r="U67" s="31">
        <f t="shared" si="9"/>
        <v>8362.7877048360097</v>
      </c>
      <c r="V67">
        <v>8730</v>
      </c>
      <c r="W67">
        <v>8820</v>
      </c>
      <c r="X67">
        <v>8670</v>
      </c>
      <c r="Y67">
        <v>8480</v>
      </c>
      <c r="Z67">
        <v>8190</v>
      </c>
      <c r="AA67">
        <v>7840</v>
      </c>
      <c r="AB67">
        <v>7420</v>
      </c>
    </row>
    <row r="68" spans="1:28" x14ac:dyDescent="0.25">
      <c r="A68">
        <v>29</v>
      </c>
      <c r="B68" t="s">
        <v>84</v>
      </c>
      <c r="C68" t="s">
        <v>30</v>
      </c>
      <c r="D68" s="26" t="str">
        <f t="shared" si="10"/>
        <v>Medium_Wairoa District</v>
      </c>
      <c r="E68" s="31">
        <f t="shared" si="11"/>
        <v>8789.1918640699569</v>
      </c>
      <c r="F68" s="31">
        <f t="shared" si="11"/>
        <v>8848.7850656853989</v>
      </c>
      <c r="G68" s="31">
        <f t="shared" si="11"/>
        <v>8908.7823260281602</v>
      </c>
      <c r="H68" s="31">
        <f t="shared" si="11"/>
        <v>8969.186384730463</v>
      </c>
      <c r="I68" s="31">
        <f t="shared" si="11"/>
        <v>9030</v>
      </c>
      <c r="J68" s="31">
        <f t="shared" si="6"/>
        <v>9053.8734330886527</v>
      </c>
      <c r="K68" s="31">
        <f t="shared" si="12"/>
        <v>9077.8099825457921</v>
      </c>
      <c r="L68" s="31">
        <f t="shared" si="12"/>
        <v>9101.8098152379098</v>
      </c>
      <c r="M68" s="31">
        <f t="shared" si="12"/>
        <v>9125.8730984726517</v>
      </c>
      <c r="N68" s="31">
        <f t="shared" si="12"/>
        <v>9149.9999999999964</v>
      </c>
      <c r="O68" s="31">
        <f t="shared" si="7"/>
        <v>9161.9686478622243</v>
      </c>
      <c r="P68" s="31">
        <f t="shared" si="7"/>
        <v>9173.9529513016787</v>
      </c>
      <c r="Q68" s="31">
        <f t="shared" si="7"/>
        <v>9185.9529307966241</v>
      </c>
      <c r="R68" s="31">
        <f t="shared" si="7"/>
        <v>9197.9686068521078</v>
      </c>
      <c r="S68" s="31">
        <f t="shared" si="8"/>
        <v>9210</v>
      </c>
      <c r="T68" s="31">
        <f t="shared" si="9"/>
        <v>9205.9965209818347</v>
      </c>
      <c r="U68" s="31">
        <f t="shared" si="9"/>
        <v>9201.9947822290615</v>
      </c>
      <c r="V68">
        <v>8730</v>
      </c>
      <c r="W68">
        <v>9030</v>
      </c>
      <c r="X68">
        <v>9150</v>
      </c>
      <c r="Y68">
        <v>9210</v>
      </c>
      <c r="Z68">
        <v>9190</v>
      </c>
      <c r="AA68">
        <v>9130</v>
      </c>
      <c r="AB68">
        <v>9010</v>
      </c>
    </row>
    <row r="69" spans="1:28" x14ac:dyDescent="0.25">
      <c r="A69">
        <v>30</v>
      </c>
      <c r="B69" t="s">
        <v>79</v>
      </c>
      <c r="C69" t="s">
        <v>29</v>
      </c>
      <c r="D69" s="26" t="str">
        <f t="shared" si="10"/>
        <v>High_Hastings District</v>
      </c>
      <c r="E69" s="31">
        <f t="shared" si="11"/>
        <v>86171.269499603572</v>
      </c>
      <c r="F69" s="31">
        <f t="shared" si="11"/>
        <v>87678.447126854517</v>
      </c>
      <c r="G69" s="31">
        <f t="shared" si="11"/>
        <v>89211.986027570238</v>
      </c>
      <c r="H69" s="31">
        <f t="shared" si="11"/>
        <v>90772.347273309977</v>
      </c>
      <c r="I69" s="31">
        <f t="shared" si="11"/>
        <v>92360</v>
      </c>
      <c r="J69" s="31">
        <f t="shared" si="6"/>
        <v>93497.627629411814</v>
      </c>
      <c r="K69" s="31">
        <f t="shared" si="12"/>
        <v>94649.267781811956</v>
      </c>
      <c r="L69" s="31">
        <f t="shared" si="12"/>
        <v>95815.093053923119</v>
      </c>
      <c r="M69" s="31">
        <f t="shared" si="12"/>
        <v>96995.278168396981</v>
      </c>
      <c r="N69" s="31">
        <f t="shared" si="12"/>
        <v>98189.999999999985</v>
      </c>
      <c r="O69" s="31">
        <f t="shared" si="7"/>
        <v>99287.203521222676</v>
      </c>
      <c r="P69" s="31">
        <f t="shared" si="7"/>
        <v>100396.66751262546</v>
      </c>
      <c r="Q69" s="31">
        <f t="shared" si="7"/>
        <v>101518.52897625591</v>
      </c>
      <c r="R69" s="31">
        <f t="shared" si="7"/>
        <v>102652.92644506224</v>
      </c>
      <c r="S69" s="31">
        <f t="shared" si="8"/>
        <v>103799.99999999997</v>
      </c>
      <c r="T69" s="31">
        <f t="shared" si="9"/>
        <v>104869.72328331812</v>
      </c>
      <c r="U69" s="31">
        <f t="shared" si="9"/>
        <v>105950.47072755023</v>
      </c>
      <c r="V69">
        <v>84690</v>
      </c>
      <c r="W69">
        <v>92360</v>
      </c>
      <c r="X69">
        <v>98190</v>
      </c>
      <c r="Y69">
        <v>103800</v>
      </c>
      <c r="Z69">
        <v>109260</v>
      </c>
      <c r="AA69">
        <v>114400</v>
      </c>
      <c r="AB69">
        <v>119290</v>
      </c>
    </row>
    <row r="70" spans="1:28" x14ac:dyDescent="0.25">
      <c r="A70">
        <v>30</v>
      </c>
      <c r="B70" t="s">
        <v>79</v>
      </c>
      <c r="C70" t="s">
        <v>31</v>
      </c>
      <c r="D70" s="26" t="str">
        <f t="shared" ref="D70:D101" si="13">C70&amp;"_"&amp;B70</f>
        <v>Low_Hastings District</v>
      </c>
      <c r="E70" s="31">
        <f t="shared" si="11"/>
        <v>85291.397877317795</v>
      </c>
      <c r="F70" s="31">
        <f t="shared" si="11"/>
        <v>85897.066381708952</v>
      </c>
      <c r="G70" s="31">
        <f t="shared" si="11"/>
        <v>86507.035839611708</v>
      </c>
      <c r="H70" s="31">
        <f t="shared" si="11"/>
        <v>87121.336792817485</v>
      </c>
      <c r="I70" s="31">
        <f t="shared" si="11"/>
        <v>87740.000000000029</v>
      </c>
      <c r="J70" s="31">
        <f t="shared" si="6"/>
        <v>87998.472641756933</v>
      </c>
      <c r="K70" s="31">
        <f>($X70/$W70)^(1/($X$1-$W$1))^(K$5-$W$1)*$W70</f>
        <v>88257.70671623027</v>
      </c>
      <c r="L70" s="31">
        <f>($X70/$W70)^(1/($X$1-$W$1))^(L$5-$W$1)*$W70</f>
        <v>88517.704466519222</v>
      </c>
      <c r="M70" s="31">
        <f>($X70/$W70)^(1/($X$1-$W$1))^(M$5-$W$1)*$W70</f>
        <v>88778.468142330967</v>
      </c>
      <c r="N70" s="31">
        <f>($X70/$W70)^(1/($X$1-$W$1))^(N$5-$W$1)*$W70</f>
        <v>89040.000000000015</v>
      </c>
      <c r="O70" s="31">
        <f t="shared" si="7"/>
        <v>89209.354547038587</v>
      </c>
      <c r="P70" s="31">
        <f t="shared" si="7"/>
        <v>89379.031207313965</v>
      </c>
      <c r="Q70" s="31">
        <f t="shared" si="7"/>
        <v>89549.030593487187</v>
      </c>
      <c r="R70" s="31">
        <f>($Y70/$X70)^(1/($Y$1-$X$1))^(R$5-$X$1)*$X70</f>
        <v>89719.353319384565</v>
      </c>
      <c r="S70" s="31">
        <f t="shared" si="8"/>
        <v>89890.000000000029</v>
      </c>
      <c r="T70" s="31">
        <f t="shared" si="9"/>
        <v>89965.871812375684</v>
      </c>
      <c r="U70" s="31">
        <f t="shared" si="9"/>
        <v>90041.80766448786</v>
      </c>
      <c r="V70">
        <v>84690</v>
      </c>
      <c r="W70">
        <v>87740</v>
      </c>
      <c r="X70">
        <v>89040</v>
      </c>
      <c r="Y70">
        <v>89890</v>
      </c>
      <c r="Z70">
        <v>90270</v>
      </c>
      <c r="AA70">
        <v>90000</v>
      </c>
      <c r="AB70">
        <v>89160</v>
      </c>
    </row>
    <row r="71" spans="1:28" x14ac:dyDescent="0.25">
      <c r="A71">
        <v>30</v>
      </c>
      <c r="B71" t="s">
        <v>79</v>
      </c>
      <c r="C71" t="s">
        <v>30</v>
      </c>
      <c r="D71" s="26" t="str">
        <f t="shared" si="13"/>
        <v>Medium_Hastings District</v>
      </c>
      <c r="E71" s="31">
        <f t="shared" ref="E71:I102" si="14">($W71/$V71)^(1/($W$1-$V$1))^(E$5-$V$1)*$V71</f>
        <v>85728.230303301068</v>
      </c>
      <c r="F71" s="31">
        <f t="shared" si="14"/>
        <v>86779.18846305144</v>
      </c>
      <c r="G71" s="31">
        <f t="shared" si="14"/>
        <v>87843.030512386831</v>
      </c>
      <c r="H71" s="31">
        <f t="shared" si="14"/>
        <v>88919.914397281857</v>
      </c>
      <c r="I71" s="31">
        <f t="shared" si="14"/>
        <v>90009.999999999942</v>
      </c>
      <c r="J71" s="31">
        <f t="shared" ref="J71:N134" si="15">($X71/$W71)^(1/($X$1-$W$1))^(J$5-$W$1)*$W71</f>
        <v>90707.117838255523</v>
      </c>
      <c r="K71" s="31">
        <f t="shared" si="15"/>
        <v>91409.634779726402</v>
      </c>
      <c r="L71" s="31">
        <f t="shared" si="15"/>
        <v>92117.592639890499</v>
      </c>
      <c r="M71" s="31">
        <f t="shared" si="15"/>
        <v>92831.033558082068</v>
      </c>
      <c r="N71" s="31">
        <f t="shared" si="15"/>
        <v>93550.000000000029</v>
      </c>
      <c r="O71" s="31">
        <f t="shared" ref="O71:R134" si="16">($Y71/$X71)^(1/($Y$1-$X$1))^(O$5-$X$1)*$X71</f>
        <v>94159.993037937791</v>
      </c>
      <c r="P71" s="31">
        <f t="shared" si="16"/>
        <v>94773.963537193937</v>
      </c>
      <c r="Q71" s="31">
        <f t="shared" si="16"/>
        <v>95391.93743281615</v>
      </c>
      <c r="R71" s="31">
        <f t="shared" si="16"/>
        <v>96013.940828961684</v>
      </c>
      <c r="S71" s="31">
        <f t="shared" ref="S71:S134" si="17">($Y71/$X71)^(1/($Y$1-$X$1))^(S$5-$X$1)*$X71</f>
        <v>96640.000000000029</v>
      </c>
      <c r="T71" s="31">
        <f t="shared" ref="T71:U134" si="18">($Z71/$Y71)^(1/($Z$1-$Y$1))^(T$5-$Y$1)*$Y71</f>
        <v>97193.620518784795</v>
      </c>
      <c r="U71" s="31">
        <f t="shared" si="18"/>
        <v>97750.412557424919</v>
      </c>
      <c r="V71">
        <v>84690</v>
      </c>
      <c r="W71">
        <v>90010</v>
      </c>
      <c r="X71">
        <v>93550</v>
      </c>
      <c r="Y71">
        <v>96640</v>
      </c>
      <c r="Z71">
        <v>99440</v>
      </c>
      <c r="AA71">
        <v>101800</v>
      </c>
      <c r="AB71">
        <v>103730</v>
      </c>
    </row>
    <row r="72" spans="1:28" x14ac:dyDescent="0.25">
      <c r="A72">
        <v>31</v>
      </c>
      <c r="B72" t="s">
        <v>81</v>
      </c>
      <c r="C72" t="s">
        <v>29</v>
      </c>
      <c r="D72" s="26" t="str">
        <f t="shared" si="13"/>
        <v>High_Napier City</v>
      </c>
      <c r="E72" s="31">
        <f t="shared" si="14"/>
        <v>65133.37275120979</v>
      </c>
      <c r="F72" s="31">
        <f t="shared" si="14"/>
        <v>66028.890987518083</v>
      </c>
      <c r="G72" s="31">
        <f t="shared" si="14"/>
        <v>66936.72169710524</v>
      </c>
      <c r="H72" s="31">
        <f t="shared" si="14"/>
        <v>67857.034164070777</v>
      </c>
      <c r="I72" s="31">
        <f t="shared" si="14"/>
        <v>68789.999999999985</v>
      </c>
      <c r="J72" s="31">
        <f t="shared" si="15"/>
        <v>69435.761563021617</v>
      </c>
      <c r="K72" s="31">
        <f t="shared" si="15"/>
        <v>70087.585169890837</v>
      </c>
      <c r="L72" s="31">
        <f t="shared" si="15"/>
        <v>70745.527727642242</v>
      </c>
      <c r="M72" s="31">
        <f t="shared" si="15"/>
        <v>71409.646677521465</v>
      </c>
      <c r="N72" s="31">
        <f t="shared" si="15"/>
        <v>72079.999999999985</v>
      </c>
      <c r="O72" s="31">
        <f t="shared" si="16"/>
        <v>72691.534925271044</v>
      </c>
      <c r="P72" s="31">
        <f t="shared" si="16"/>
        <v>73308.258182462538</v>
      </c>
      <c r="Q72" s="31">
        <f t="shared" si="16"/>
        <v>73930.213789973117</v>
      </c>
      <c r="R72" s="31">
        <f t="shared" si="16"/>
        <v>74557.446139658496</v>
      </c>
      <c r="S72" s="31">
        <f t="shared" si="17"/>
        <v>75190.000000000015</v>
      </c>
      <c r="T72" s="31">
        <f t="shared" si="18"/>
        <v>75745.724415139179</v>
      </c>
      <c r="U72" s="31">
        <f t="shared" si="18"/>
        <v>76305.556153400888</v>
      </c>
      <c r="V72">
        <v>64250</v>
      </c>
      <c r="W72">
        <v>68790</v>
      </c>
      <c r="X72">
        <v>72080</v>
      </c>
      <c r="Y72">
        <v>75190</v>
      </c>
      <c r="Z72">
        <v>78010</v>
      </c>
      <c r="AA72">
        <v>80690</v>
      </c>
      <c r="AB72">
        <v>83110</v>
      </c>
    </row>
    <row r="73" spans="1:28" x14ac:dyDescent="0.25">
      <c r="A73">
        <v>31</v>
      </c>
      <c r="B73" t="s">
        <v>81</v>
      </c>
      <c r="C73" t="s">
        <v>31</v>
      </c>
      <c r="D73" s="26" t="str">
        <f t="shared" si="13"/>
        <v>Low_Napier City</v>
      </c>
      <c r="E73" s="31">
        <f t="shared" si="14"/>
        <v>64498.076880337416</v>
      </c>
      <c r="F73" s="31">
        <f t="shared" si="14"/>
        <v>64747.111614971458</v>
      </c>
      <c r="G73" s="31">
        <f t="shared" si="14"/>
        <v>64997.107902291304</v>
      </c>
      <c r="H73" s="31">
        <f t="shared" si="14"/>
        <v>65248.069454966098</v>
      </c>
      <c r="I73" s="31">
        <f t="shared" si="14"/>
        <v>65499.999999999978</v>
      </c>
      <c r="J73" s="31">
        <f t="shared" si="15"/>
        <v>65509.99694796266</v>
      </c>
      <c r="K73" s="31">
        <f t="shared" si="15"/>
        <v>65519.995421711101</v>
      </c>
      <c r="L73" s="31">
        <f t="shared" si="15"/>
        <v>65529.995421478197</v>
      </c>
      <c r="M73" s="31">
        <f t="shared" si="15"/>
        <v>65539.996947496853</v>
      </c>
      <c r="N73" s="31">
        <f t="shared" si="15"/>
        <v>65550</v>
      </c>
      <c r="O73" s="31">
        <f t="shared" si="16"/>
        <v>65489.889857593771</v>
      </c>
      <c r="P73" s="31">
        <f t="shared" si="16"/>
        <v>65429.834836914779</v>
      </c>
      <c r="Q73" s="31">
        <f t="shared" si="16"/>
        <v>65369.834887415724</v>
      </c>
      <c r="R73" s="31">
        <f t="shared" si="16"/>
        <v>65309.889958595675</v>
      </c>
      <c r="S73" s="31">
        <f t="shared" si="17"/>
        <v>65250</v>
      </c>
      <c r="T73" s="31">
        <f t="shared" si="18"/>
        <v>65107.377880260079</v>
      </c>
      <c r="U73" s="31">
        <f t="shared" si="18"/>
        <v>64965.067501041827</v>
      </c>
      <c r="V73">
        <v>64250</v>
      </c>
      <c r="W73">
        <v>65500</v>
      </c>
      <c r="X73">
        <v>65550</v>
      </c>
      <c r="Y73">
        <v>65250</v>
      </c>
      <c r="Z73">
        <v>64540</v>
      </c>
      <c r="AA73">
        <v>63500</v>
      </c>
      <c r="AB73">
        <v>62070</v>
      </c>
    </row>
    <row r="74" spans="1:28" x14ac:dyDescent="0.25">
      <c r="A74">
        <v>31</v>
      </c>
      <c r="B74" t="s">
        <v>81</v>
      </c>
      <c r="C74" t="s">
        <v>30</v>
      </c>
      <c r="D74" s="26" t="str">
        <f t="shared" si="13"/>
        <v>Medium_Napier City</v>
      </c>
      <c r="E74" s="31">
        <f t="shared" si="14"/>
        <v>64808.215604068806</v>
      </c>
      <c r="F74" s="31">
        <f t="shared" si="14"/>
        <v>65371.281086124</v>
      </c>
      <c r="G74" s="31">
        <f t="shared" si="14"/>
        <v>65939.238582781472</v>
      </c>
      <c r="H74" s="31">
        <f t="shared" si="14"/>
        <v>66512.130596747607</v>
      </c>
      <c r="I74" s="31">
        <f t="shared" si="14"/>
        <v>67090</v>
      </c>
      <c r="J74" s="31">
        <f t="shared" si="15"/>
        <v>67412.877250283258</v>
      </c>
      <c r="K74" s="31">
        <f t="shared" si="15"/>
        <v>67737.308379218332</v>
      </c>
      <c r="L74" s="31">
        <f t="shared" si="15"/>
        <v>68063.300864999692</v>
      </c>
      <c r="M74" s="31">
        <f t="shared" si="15"/>
        <v>68390.862221811331</v>
      </c>
      <c r="N74" s="31">
        <f t="shared" si="15"/>
        <v>68720.000000000015</v>
      </c>
      <c r="O74" s="31">
        <f t="shared" si="16"/>
        <v>68964.25744650577</v>
      </c>
      <c r="P74" s="31">
        <f t="shared" si="16"/>
        <v>69209.383078404062</v>
      </c>
      <c r="Q74" s="31">
        <f t="shared" si="16"/>
        <v>69455.379981561389</v>
      </c>
      <c r="R74" s="31">
        <f t="shared" si="16"/>
        <v>69702.25125281261</v>
      </c>
      <c r="S74" s="31">
        <f t="shared" si="17"/>
        <v>69949.999999999971</v>
      </c>
      <c r="T74" s="31">
        <f t="shared" si="18"/>
        <v>70144.910758870043</v>
      </c>
      <c r="U74" s="31">
        <f t="shared" si="18"/>
        <v>70340.364622871217</v>
      </c>
      <c r="V74">
        <v>64250</v>
      </c>
      <c r="W74">
        <v>67090</v>
      </c>
      <c r="X74">
        <v>68720</v>
      </c>
      <c r="Y74">
        <v>69950</v>
      </c>
      <c r="Z74">
        <v>70930</v>
      </c>
      <c r="AA74">
        <v>71660</v>
      </c>
      <c r="AB74">
        <v>72130</v>
      </c>
    </row>
    <row r="75" spans="1:28" x14ac:dyDescent="0.25">
      <c r="A75">
        <v>32</v>
      </c>
      <c r="B75" t="s">
        <v>135</v>
      </c>
      <c r="C75" t="s">
        <v>29</v>
      </c>
      <c r="D75" s="26" t="str">
        <f t="shared" si="13"/>
        <v>High_Central Hawkes Bay District</v>
      </c>
      <c r="E75" s="31">
        <f t="shared" si="14"/>
        <v>14917.506252760688</v>
      </c>
      <c r="F75" s="31">
        <f t="shared" si="14"/>
        <v>15169.188330003697</v>
      </c>
      <c r="G75" s="31">
        <f t="shared" si="14"/>
        <v>15425.116684535422</v>
      </c>
      <c r="H75" s="31">
        <f t="shared" si="14"/>
        <v>15685.36295781325</v>
      </c>
      <c r="I75" s="31">
        <f t="shared" si="14"/>
        <v>15950.000000000004</v>
      </c>
      <c r="J75" s="31">
        <f t="shared" si="15"/>
        <v>16124.155111894355</v>
      </c>
      <c r="K75" s="31">
        <f t="shared" si="15"/>
        <v>16300.211791374852</v>
      </c>
      <c r="L75" s="31">
        <f t="shared" si="15"/>
        <v>16478.190801307679</v>
      </c>
      <c r="M75" s="31">
        <f t="shared" si="15"/>
        <v>16658.113131264938</v>
      </c>
      <c r="N75" s="31">
        <f t="shared" si="15"/>
        <v>16840</v>
      </c>
      <c r="O75" s="31">
        <f t="shared" si="16"/>
        <v>17006.668106113164</v>
      </c>
      <c r="P75" s="31">
        <f t="shared" si="16"/>
        <v>17174.985752463588</v>
      </c>
      <c r="Q75" s="31">
        <f t="shared" si="16"/>
        <v>17344.969264808224</v>
      </c>
      <c r="R75" s="31">
        <f t="shared" si="16"/>
        <v>17516.635130482609</v>
      </c>
      <c r="S75" s="31">
        <f t="shared" si="17"/>
        <v>17690</v>
      </c>
      <c r="T75" s="31">
        <f t="shared" si="18"/>
        <v>17841.386671464687</v>
      </c>
      <c r="U75" s="31">
        <f t="shared" si="18"/>
        <v>17994.068872850072</v>
      </c>
      <c r="V75">
        <v>14670</v>
      </c>
      <c r="W75">
        <v>15950</v>
      </c>
      <c r="X75">
        <v>16840</v>
      </c>
      <c r="Y75">
        <v>17690</v>
      </c>
      <c r="Z75">
        <v>18460</v>
      </c>
      <c r="AA75">
        <v>19190</v>
      </c>
      <c r="AB75">
        <v>19900</v>
      </c>
    </row>
    <row r="76" spans="1:28" x14ac:dyDescent="0.25">
      <c r="A76">
        <v>32</v>
      </c>
      <c r="B76" t="s">
        <v>135</v>
      </c>
      <c r="C76" t="s">
        <v>31</v>
      </c>
      <c r="D76" s="26" t="str">
        <f t="shared" si="13"/>
        <v>Low_Central Hawkes Bay District</v>
      </c>
      <c r="E76" s="31">
        <f t="shared" si="14"/>
        <v>14770.610479965724</v>
      </c>
      <c r="F76" s="31">
        <f t="shared" si="14"/>
        <v>14871.910971429672</v>
      </c>
      <c r="G76" s="31">
        <f t="shared" si="14"/>
        <v>14973.906206660962</v>
      </c>
      <c r="H76" s="31">
        <f t="shared" si="14"/>
        <v>15076.600950383792</v>
      </c>
      <c r="I76" s="31">
        <f t="shared" si="14"/>
        <v>15180.000000000002</v>
      </c>
      <c r="J76" s="31">
        <f t="shared" si="15"/>
        <v>15203.924468641395</v>
      </c>
      <c r="K76" s="31">
        <f t="shared" si="15"/>
        <v>15227.886643488308</v>
      </c>
      <c r="L76" s="31">
        <f t="shared" si="15"/>
        <v>15251.88658396768</v>
      </c>
      <c r="M76" s="31">
        <f t="shared" si="15"/>
        <v>15275.924349600105</v>
      </c>
      <c r="N76" s="31">
        <f t="shared" si="15"/>
        <v>15299.999999999996</v>
      </c>
      <c r="O76" s="31">
        <f t="shared" si="16"/>
        <v>15303.997910135629</v>
      </c>
      <c r="P76" s="31">
        <f t="shared" si="16"/>
        <v>15307.996864930439</v>
      </c>
      <c r="Q76" s="31">
        <f t="shared" si="16"/>
        <v>15311.996864657398</v>
      </c>
      <c r="R76" s="31">
        <f t="shared" si="16"/>
        <v>15315.997909589552</v>
      </c>
      <c r="S76" s="31">
        <f t="shared" si="17"/>
        <v>15320.000000000011</v>
      </c>
      <c r="T76" s="31">
        <f t="shared" si="18"/>
        <v>15297.936541037199</v>
      </c>
      <c r="U76" s="31">
        <f t="shared" si="18"/>
        <v>15275.904857284675</v>
      </c>
      <c r="V76">
        <v>14670</v>
      </c>
      <c r="W76">
        <v>15180</v>
      </c>
      <c r="X76">
        <v>15300</v>
      </c>
      <c r="Y76">
        <v>15320</v>
      </c>
      <c r="Z76">
        <v>15210</v>
      </c>
      <c r="AA76">
        <v>15000</v>
      </c>
      <c r="AB76">
        <v>14710</v>
      </c>
    </row>
    <row r="77" spans="1:28" x14ac:dyDescent="0.25">
      <c r="A77">
        <v>32</v>
      </c>
      <c r="B77" t="s">
        <v>135</v>
      </c>
      <c r="C77" t="s">
        <v>30</v>
      </c>
      <c r="D77" s="26" t="str">
        <f t="shared" si="13"/>
        <v>Medium_Central Hawkes Bay District</v>
      </c>
      <c r="E77" s="31">
        <f t="shared" si="14"/>
        <v>14841.92285001544</v>
      </c>
      <c r="F77" s="31">
        <f t="shared" si="14"/>
        <v>15015.860523913461</v>
      </c>
      <c r="G77" s="31">
        <f t="shared" si="14"/>
        <v>15191.836634118337</v>
      </c>
      <c r="H77" s="31">
        <f t="shared" si="14"/>
        <v>15369.875069776594</v>
      </c>
      <c r="I77" s="31">
        <f t="shared" si="14"/>
        <v>15549.999999999991</v>
      </c>
      <c r="J77" s="31">
        <f t="shared" si="15"/>
        <v>15644.836152394451</v>
      </c>
      <c r="K77" s="31">
        <f t="shared" si="15"/>
        <v>15740.250690370958</v>
      </c>
      <c r="L77" s="31">
        <f t="shared" si="15"/>
        <v>15836.247141380532</v>
      </c>
      <c r="M77" s="31">
        <f t="shared" si="15"/>
        <v>15932.829054387359</v>
      </c>
      <c r="N77" s="31">
        <f t="shared" si="15"/>
        <v>16030.000000000004</v>
      </c>
      <c r="O77" s="31">
        <f t="shared" si="16"/>
        <v>16105.289434162403</v>
      </c>
      <c r="P77" s="31">
        <f t="shared" si="16"/>
        <v>16180.932486471815</v>
      </c>
      <c r="Q77" s="31">
        <f t="shared" si="16"/>
        <v>16256.930817795988</v>
      </c>
      <c r="R77" s="31">
        <f t="shared" si="16"/>
        <v>16333.286096803427</v>
      </c>
      <c r="S77" s="31">
        <f t="shared" si="17"/>
        <v>16409.999999999996</v>
      </c>
      <c r="T77" s="31">
        <f t="shared" si="18"/>
        <v>16467.594300312521</v>
      </c>
      <c r="U77" s="31">
        <f t="shared" si="18"/>
        <v>16525.39073977364</v>
      </c>
      <c r="V77">
        <v>14670</v>
      </c>
      <c r="W77">
        <v>15550</v>
      </c>
      <c r="X77">
        <v>16030</v>
      </c>
      <c r="Y77">
        <v>16410</v>
      </c>
      <c r="Z77">
        <v>16700</v>
      </c>
      <c r="AA77">
        <v>16910</v>
      </c>
      <c r="AB77">
        <v>17050</v>
      </c>
    </row>
    <row r="78" spans="1:28" x14ac:dyDescent="0.25">
      <c r="A78">
        <v>33</v>
      </c>
      <c r="B78" t="s">
        <v>110</v>
      </c>
      <c r="C78" t="s">
        <v>29</v>
      </c>
      <c r="D78" s="26" t="str">
        <f t="shared" si="13"/>
        <v>High_New Plymouth District</v>
      </c>
      <c r="E78" s="31">
        <f t="shared" si="14"/>
        <v>84553.104299654413</v>
      </c>
      <c r="F78" s="31">
        <f t="shared" si="14"/>
        <v>85835.363749648677</v>
      </c>
      <c r="G78" s="31">
        <f t="shared" si="14"/>
        <v>87137.068840470893</v>
      </c>
      <c r="H78" s="31">
        <f t="shared" si="14"/>
        <v>88458.514467937348</v>
      </c>
      <c r="I78" s="31">
        <f t="shared" si="14"/>
        <v>89799.999999999971</v>
      </c>
      <c r="J78" s="31">
        <f t="shared" si="15"/>
        <v>90818.627213440501</v>
      </c>
      <c r="K78" s="31">
        <f t="shared" si="15"/>
        <v>91848.809008172349</v>
      </c>
      <c r="L78" s="31">
        <f t="shared" si="15"/>
        <v>92890.676451132531</v>
      </c>
      <c r="M78" s="31">
        <f t="shared" si="15"/>
        <v>93944.362095987992</v>
      </c>
      <c r="N78" s="31">
        <f t="shared" si="15"/>
        <v>95010.000000000044</v>
      </c>
      <c r="O78" s="31">
        <f t="shared" si="16"/>
        <v>95972.308097507426</v>
      </c>
      <c r="P78" s="31">
        <f t="shared" si="16"/>
        <v>96944.362925617184</v>
      </c>
      <c r="Q78" s="31">
        <f t="shared" si="16"/>
        <v>97926.263204019662</v>
      </c>
      <c r="R78" s="31">
        <f t="shared" si="16"/>
        <v>98918.108652286915</v>
      </c>
      <c r="S78" s="31">
        <f t="shared" si="17"/>
        <v>99919.999999999942</v>
      </c>
      <c r="T78" s="31">
        <f t="shared" si="18"/>
        <v>100838.94125214306</v>
      </c>
      <c r="U78" s="31">
        <f t="shared" si="18"/>
        <v>101766.33379556805</v>
      </c>
      <c r="V78">
        <v>83290</v>
      </c>
      <c r="W78">
        <v>89800</v>
      </c>
      <c r="X78">
        <v>95010</v>
      </c>
      <c r="Y78">
        <v>99920</v>
      </c>
      <c r="Z78">
        <v>104600</v>
      </c>
      <c r="AA78">
        <v>109190</v>
      </c>
      <c r="AB78">
        <v>113700</v>
      </c>
    </row>
    <row r="79" spans="1:28" x14ac:dyDescent="0.25">
      <c r="A79">
        <v>33</v>
      </c>
      <c r="B79" t="s">
        <v>110</v>
      </c>
      <c r="C79" t="s">
        <v>31</v>
      </c>
      <c r="D79" s="26" t="str">
        <f t="shared" si="13"/>
        <v>Low_New Plymouth District</v>
      </c>
      <c r="E79" s="31">
        <f t="shared" si="14"/>
        <v>83746.958345866267</v>
      </c>
      <c r="F79" s="31">
        <f t="shared" si="14"/>
        <v>84206.423726548921</v>
      </c>
      <c r="G79" s="31">
        <f t="shared" si="14"/>
        <v>84668.409896526078</v>
      </c>
      <c r="H79" s="31">
        <f t="shared" si="14"/>
        <v>85132.930685737796</v>
      </c>
      <c r="I79" s="31">
        <f t="shared" si="14"/>
        <v>85600.000000000044</v>
      </c>
      <c r="J79" s="31">
        <f t="shared" si="15"/>
        <v>85771.31292263529</v>
      </c>
      <c r="K79" s="31">
        <f t="shared" si="15"/>
        <v>85942.968697110089</v>
      </c>
      <c r="L79" s="31">
        <f t="shared" si="15"/>
        <v>86114.968009580363</v>
      </c>
      <c r="M79" s="31">
        <f t="shared" si="15"/>
        <v>86287.311547575286</v>
      </c>
      <c r="N79" s="31">
        <f t="shared" si="15"/>
        <v>86460.000000000015</v>
      </c>
      <c r="O79" s="31">
        <f t="shared" si="16"/>
        <v>86539.852364286591</v>
      </c>
      <c r="P79" s="31">
        <f t="shared" si="16"/>
        <v>86619.778478284978</v>
      </c>
      <c r="Q79" s="31">
        <f t="shared" si="16"/>
        <v>86699.7784101086</v>
      </c>
      <c r="R79" s="31">
        <f t="shared" si="16"/>
        <v>86779.85222793385</v>
      </c>
      <c r="S79" s="31">
        <f t="shared" si="17"/>
        <v>86860.000000000015</v>
      </c>
      <c r="T79" s="31">
        <f t="shared" si="18"/>
        <v>86833.98442073031</v>
      </c>
      <c r="U79" s="31">
        <f t="shared" si="18"/>
        <v>86807.976633428902</v>
      </c>
      <c r="V79">
        <v>83290</v>
      </c>
      <c r="W79">
        <v>85600</v>
      </c>
      <c r="X79">
        <v>86460</v>
      </c>
      <c r="Y79">
        <v>86860</v>
      </c>
      <c r="Z79">
        <v>86730</v>
      </c>
      <c r="AA79">
        <v>86240</v>
      </c>
      <c r="AB79">
        <v>85290</v>
      </c>
    </row>
    <row r="80" spans="1:28" x14ac:dyDescent="0.25">
      <c r="A80">
        <v>33</v>
      </c>
      <c r="B80" t="s">
        <v>110</v>
      </c>
      <c r="C80" t="s">
        <v>30</v>
      </c>
      <c r="D80" s="26" t="str">
        <f t="shared" si="13"/>
        <v>Medium_New Plymouth District</v>
      </c>
      <c r="E80" s="31">
        <f t="shared" si="14"/>
        <v>84150.053785409051</v>
      </c>
      <c r="F80" s="31">
        <f t="shared" si="14"/>
        <v>85018.988499066356</v>
      </c>
      <c r="G80" s="31">
        <f t="shared" si="14"/>
        <v>85896.895845569787</v>
      </c>
      <c r="H80" s="31">
        <f t="shared" si="14"/>
        <v>86783.86847646028</v>
      </c>
      <c r="I80" s="31">
        <f t="shared" si="14"/>
        <v>87679.999999999985</v>
      </c>
      <c r="J80" s="31">
        <f t="shared" si="15"/>
        <v>88254.424002423897</v>
      </c>
      <c r="K80" s="31">
        <f t="shared" si="15"/>
        <v>88832.611268243782</v>
      </c>
      <c r="L80" s="31">
        <f t="shared" si="15"/>
        <v>89414.586451985451</v>
      </c>
      <c r="M80" s="31">
        <f t="shared" si="15"/>
        <v>90000.374369695608</v>
      </c>
      <c r="N80" s="31">
        <f t="shared" si="15"/>
        <v>90589.999999999985</v>
      </c>
      <c r="O80" s="31">
        <f t="shared" si="16"/>
        <v>91088.483780247945</v>
      </c>
      <c r="P80" s="31">
        <f t="shared" si="16"/>
        <v>91589.710535208011</v>
      </c>
      <c r="Q80" s="31">
        <f t="shared" si="16"/>
        <v>92093.695358471115</v>
      </c>
      <c r="R80" s="31">
        <f t="shared" si="16"/>
        <v>92600.453426682769</v>
      </c>
      <c r="S80" s="31">
        <f t="shared" si="17"/>
        <v>93109.999999999985</v>
      </c>
      <c r="T80" s="31">
        <f t="shared" si="18"/>
        <v>93528.22596103164</v>
      </c>
      <c r="U80" s="31">
        <f t="shared" si="18"/>
        <v>93948.330484564431</v>
      </c>
      <c r="V80">
        <v>83290</v>
      </c>
      <c r="W80">
        <v>87680</v>
      </c>
      <c r="X80">
        <v>90590</v>
      </c>
      <c r="Y80">
        <v>93110</v>
      </c>
      <c r="Z80">
        <v>95220</v>
      </c>
      <c r="AA80">
        <v>97060</v>
      </c>
      <c r="AB80">
        <v>98630</v>
      </c>
    </row>
    <row r="81" spans="1:28" x14ac:dyDescent="0.25">
      <c r="A81">
        <v>34</v>
      </c>
      <c r="B81" t="s">
        <v>90</v>
      </c>
      <c r="C81" t="s">
        <v>29</v>
      </c>
      <c r="D81" s="26" t="str">
        <f t="shared" si="13"/>
        <v>High_Stratford District</v>
      </c>
      <c r="E81" s="31">
        <f t="shared" si="14"/>
        <v>9834.752927681162</v>
      </c>
      <c r="F81" s="31">
        <f t="shared" si="14"/>
        <v>9961.1086661723184</v>
      </c>
      <c r="G81" s="31">
        <f t="shared" si="14"/>
        <v>10089.08780819654</v>
      </c>
      <c r="H81" s="31">
        <f t="shared" si="14"/>
        <v>10218.711211049769</v>
      </c>
      <c r="I81" s="31">
        <f t="shared" si="14"/>
        <v>10350.000000000004</v>
      </c>
      <c r="J81" s="31">
        <f t="shared" si="15"/>
        <v>10451.970821582816</v>
      </c>
      <c r="K81" s="31">
        <f t="shared" si="15"/>
        <v>10554.946285528364</v>
      </c>
      <c r="L81" s="31">
        <f t="shared" si="15"/>
        <v>10658.93628982767</v>
      </c>
      <c r="M81" s="31">
        <f t="shared" si="15"/>
        <v>10763.950829989275</v>
      </c>
      <c r="N81" s="31">
        <f t="shared" si="15"/>
        <v>10870.000000000002</v>
      </c>
      <c r="O81" s="31">
        <f t="shared" si="16"/>
        <v>10950.790113249257</v>
      </c>
      <c r="P81" s="31">
        <f t="shared" si="16"/>
        <v>11032.18069038065</v>
      </c>
      <c r="Q81" s="31">
        <f t="shared" si="16"/>
        <v>11114.176194277812</v>
      </c>
      <c r="R81" s="31">
        <f t="shared" si="16"/>
        <v>11196.781120994267</v>
      </c>
      <c r="S81" s="31">
        <f t="shared" si="17"/>
        <v>11279.999999999996</v>
      </c>
      <c r="T81" s="31">
        <f t="shared" si="18"/>
        <v>11356.94312662724</v>
      </c>
      <c r="U81" s="31">
        <f t="shared" si="18"/>
        <v>11434.411097645896</v>
      </c>
      <c r="V81">
        <v>9710</v>
      </c>
      <c r="W81">
        <v>10350</v>
      </c>
      <c r="X81">
        <v>10870</v>
      </c>
      <c r="Y81">
        <v>11280</v>
      </c>
      <c r="Z81">
        <v>11670</v>
      </c>
      <c r="AA81">
        <v>12030</v>
      </c>
      <c r="AB81">
        <v>12370</v>
      </c>
    </row>
    <row r="82" spans="1:28" x14ac:dyDescent="0.25">
      <c r="A82">
        <v>34</v>
      </c>
      <c r="B82" t="s">
        <v>90</v>
      </c>
      <c r="C82" t="s">
        <v>31</v>
      </c>
      <c r="D82" s="26" t="str">
        <f t="shared" si="13"/>
        <v>Low_Stratford District</v>
      </c>
      <c r="E82" s="31">
        <f t="shared" si="14"/>
        <v>9733.8822316078222</v>
      </c>
      <c r="F82" s="31">
        <f t="shared" si="14"/>
        <v>9757.8232027611211</v>
      </c>
      <c r="G82" s="31">
        <f t="shared" si="14"/>
        <v>9781.8230579327519</v>
      </c>
      <c r="H82" s="31">
        <f t="shared" si="14"/>
        <v>9805.8819419509091</v>
      </c>
      <c r="I82" s="31">
        <f t="shared" si="14"/>
        <v>9829.9999999999964</v>
      </c>
      <c r="J82" s="31">
        <f t="shared" si="15"/>
        <v>9811.9337148841187</v>
      </c>
      <c r="K82" s="31">
        <f t="shared" si="15"/>
        <v>9793.9006332939625</v>
      </c>
      <c r="L82" s="31">
        <f t="shared" si="15"/>
        <v>9775.9006942056913</v>
      </c>
      <c r="M82" s="31">
        <f t="shared" si="15"/>
        <v>9757.9338367076161</v>
      </c>
      <c r="N82" s="31">
        <f t="shared" si="15"/>
        <v>9739.9999999999982</v>
      </c>
      <c r="O82" s="31">
        <f t="shared" si="16"/>
        <v>9711.8376118729793</v>
      </c>
      <c r="P82" s="31">
        <f t="shared" si="16"/>
        <v>9683.7566529148498</v>
      </c>
      <c r="Q82" s="31">
        <f t="shared" si="16"/>
        <v>9655.7568876800451</v>
      </c>
      <c r="R82" s="31">
        <f t="shared" si="16"/>
        <v>9627.838081403761</v>
      </c>
      <c r="S82" s="31">
        <f t="shared" si="17"/>
        <v>9600.0000000000036</v>
      </c>
      <c r="T82" s="31">
        <f t="shared" si="18"/>
        <v>9549.4708772978956</v>
      </c>
      <c r="U82" s="31">
        <f t="shared" si="18"/>
        <v>9499.2077121209022</v>
      </c>
      <c r="V82">
        <v>9710</v>
      </c>
      <c r="W82">
        <v>9830</v>
      </c>
      <c r="X82">
        <v>9740</v>
      </c>
      <c r="Y82">
        <v>9600</v>
      </c>
      <c r="Z82">
        <v>9350</v>
      </c>
      <c r="AA82">
        <v>9040</v>
      </c>
      <c r="AB82">
        <v>8700</v>
      </c>
    </row>
    <row r="83" spans="1:28" x14ac:dyDescent="0.25">
      <c r="A83">
        <v>34</v>
      </c>
      <c r="B83" t="s">
        <v>90</v>
      </c>
      <c r="C83" t="s">
        <v>30</v>
      </c>
      <c r="D83" s="26" t="str">
        <f t="shared" si="13"/>
        <v>Medium_Stratford District</v>
      </c>
      <c r="E83" s="31">
        <f t="shared" si="14"/>
        <v>9779.0120227673287</v>
      </c>
      <c r="F83" s="31">
        <f t="shared" si="14"/>
        <v>9848.514535677441</v>
      </c>
      <c r="G83" s="31">
        <f t="shared" si="14"/>
        <v>9918.5110247979901</v>
      </c>
      <c r="H83" s="31">
        <f t="shared" si="14"/>
        <v>9989.0050009732058</v>
      </c>
      <c r="I83" s="31">
        <f t="shared" si="14"/>
        <v>10059.999999999995</v>
      </c>
      <c r="J83" s="31">
        <f t="shared" si="15"/>
        <v>10099.685650861664</v>
      </c>
      <c r="K83" s="31">
        <f t="shared" si="15"/>
        <v>10139.527857477236</v>
      </c>
      <c r="L83" s="31">
        <f t="shared" si="15"/>
        <v>10179.527237442839</v>
      </c>
      <c r="M83" s="31">
        <f t="shared" si="15"/>
        <v>10219.684410790946</v>
      </c>
      <c r="N83" s="31">
        <f t="shared" si="15"/>
        <v>10259.999999999996</v>
      </c>
      <c r="O83" s="31">
        <f t="shared" si="16"/>
        <v>10281.906255413844</v>
      </c>
      <c r="P83" s="31">
        <f t="shared" si="16"/>
        <v>10303.859283149935</v>
      </c>
      <c r="Q83" s="31">
        <f t="shared" si="16"/>
        <v>10325.859183072449</v>
      </c>
      <c r="R83" s="31">
        <f t="shared" si="16"/>
        <v>10347.906055258782</v>
      </c>
      <c r="S83" s="31">
        <f t="shared" si="17"/>
        <v>10370.000000000005</v>
      </c>
      <c r="T83" s="31">
        <f t="shared" si="18"/>
        <v>10381.972323604194</v>
      </c>
      <c r="U83" s="31">
        <f t="shared" si="18"/>
        <v>10393.9584694391</v>
      </c>
      <c r="V83">
        <v>9710</v>
      </c>
      <c r="W83">
        <v>10060</v>
      </c>
      <c r="X83">
        <v>10260</v>
      </c>
      <c r="Y83">
        <v>10370</v>
      </c>
      <c r="Z83">
        <v>10430</v>
      </c>
      <c r="AA83">
        <v>10420</v>
      </c>
      <c r="AB83">
        <v>10400</v>
      </c>
    </row>
    <row r="84" spans="1:28" x14ac:dyDescent="0.25">
      <c r="A84">
        <v>35</v>
      </c>
      <c r="B84" t="s">
        <v>111</v>
      </c>
      <c r="C84" t="s">
        <v>29</v>
      </c>
      <c r="D84" s="26" t="str">
        <f t="shared" si="13"/>
        <v>High_South Taranaki District</v>
      </c>
      <c r="E84" s="31">
        <f t="shared" si="14"/>
        <v>28628.083281024974</v>
      </c>
      <c r="F84" s="31">
        <f t="shared" si="14"/>
        <v>28919.095001598504</v>
      </c>
      <c r="G84" s="31">
        <f t="shared" si="14"/>
        <v>29213.064930050634</v>
      </c>
      <c r="H84" s="31">
        <f t="shared" si="14"/>
        <v>29510.023137314027</v>
      </c>
      <c r="I84" s="31">
        <f t="shared" si="14"/>
        <v>29809.999999999993</v>
      </c>
      <c r="J84" s="31">
        <f t="shared" si="15"/>
        <v>30020.992026629719</v>
      </c>
      <c r="K84" s="31">
        <f t="shared" si="15"/>
        <v>30233.477432504707</v>
      </c>
      <c r="L84" s="31">
        <f t="shared" si="15"/>
        <v>30447.466787605281</v>
      </c>
      <c r="M84" s="31">
        <f t="shared" si="15"/>
        <v>30662.970736724972</v>
      </c>
      <c r="N84" s="31">
        <f t="shared" si="15"/>
        <v>30880.000000000029</v>
      </c>
      <c r="O84" s="31">
        <f t="shared" si="16"/>
        <v>31071.607389738067</v>
      </c>
      <c r="P84" s="31">
        <f t="shared" si="16"/>
        <v>31264.403684651079</v>
      </c>
      <c r="Q84" s="31">
        <f t="shared" si="16"/>
        <v>31458.396261779748</v>
      </c>
      <c r="R84" s="31">
        <f t="shared" si="16"/>
        <v>31653.592543938597</v>
      </c>
      <c r="S84" s="31">
        <f t="shared" si="17"/>
        <v>31850.000000000011</v>
      </c>
      <c r="T84" s="31">
        <f t="shared" si="18"/>
        <v>32020.171831181062</v>
      </c>
      <c r="U84" s="31">
        <f t="shared" si="18"/>
        <v>32191.252875929706</v>
      </c>
      <c r="V84">
        <v>28340</v>
      </c>
      <c r="W84">
        <v>29810</v>
      </c>
      <c r="X84">
        <v>30880</v>
      </c>
      <c r="Y84">
        <v>31850</v>
      </c>
      <c r="Z84">
        <v>32710</v>
      </c>
      <c r="AA84">
        <v>33460</v>
      </c>
      <c r="AB84">
        <v>34140</v>
      </c>
    </row>
    <row r="85" spans="1:28" x14ac:dyDescent="0.25">
      <c r="A85">
        <v>35</v>
      </c>
      <c r="B85" t="s">
        <v>111</v>
      </c>
      <c r="C85" t="s">
        <v>31</v>
      </c>
      <c r="D85" s="26" t="str">
        <f t="shared" si="13"/>
        <v>Low_South Taranaki District</v>
      </c>
      <c r="E85" s="31">
        <f t="shared" si="14"/>
        <v>28369.936686492867</v>
      </c>
      <c r="F85" s="31">
        <f t="shared" si="14"/>
        <v>28399.904996316658</v>
      </c>
      <c r="G85" s="31">
        <f t="shared" si="14"/>
        <v>28429.904962876357</v>
      </c>
      <c r="H85" s="31">
        <f t="shared" si="14"/>
        <v>28459.936619612276</v>
      </c>
      <c r="I85" s="31">
        <f t="shared" si="14"/>
        <v>28490.000000000007</v>
      </c>
      <c r="J85" s="31">
        <f t="shared" si="15"/>
        <v>28425.710507357493</v>
      </c>
      <c r="K85" s="31">
        <f t="shared" si="15"/>
        <v>28361.566088034189</v>
      </c>
      <c r="L85" s="31">
        <f t="shared" si="15"/>
        <v>28297.566414662946</v>
      </c>
      <c r="M85" s="31">
        <f t="shared" si="15"/>
        <v>28233.711160615338</v>
      </c>
      <c r="N85" s="31">
        <f t="shared" si="15"/>
        <v>28169.999999999996</v>
      </c>
      <c r="O85" s="31">
        <f t="shared" si="16"/>
        <v>28061.162230640737</v>
      </c>
      <c r="P85" s="31">
        <f t="shared" si="16"/>
        <v>27952.744967495142</v>
      </c>
      <c r="Q85" s="31">
        <f t="shared" si="16"/>
        <v>27844.746585893063</v>
      </c>
      <c r="R85" s="31">
        <f t="shared" si="16"/>
        <v>27737.165467441424</v>
      </c>
      <c r="S85" s="31">
        <f t="shared" si="17"/>
        <v>27629.999999999993</v>
      </c>
      <c r="T85" s="31">
        <f t="shared" si="18"/>
        <v>27492.641048332189</v>
      </c>
      <c r="U85" s="31">
        <f t="shared" si="18"/>
        <v>27355.964958828816</v>
      </c>
      <c r="V85">
        <v>28340</v>
      </c>
      <c r="W85">
        <v>28490</v>
      </c>
      <c r="X85">
        <v>28170</v>
      </c>
      <c r="Y85">
        <v>27630</v>
      </c>
      <c r="Z85">
        <v>26950</v>
      </c>
      <c r="AA85">
        <v>26070</v>
      </c>
      <c r="AB85">
        <v>25000</v>
      </c>
    </row>
    <row r="86" spans="1:28" x14ac:dyDescent="0.25">
      <c r="A86">
        <v>35</v>
      </c>
      <c r="B86" t="s">
        <v>111</v>
      </c>
      <c r="C86" t="s">
        <v>30</v>
      </c>
      <c r="D86" s="26" t="str">
        <f t="shared" si="13"/>
        <v>Medium_South Taranaki District</v>
      </c>
      <c r="E86" s="31">
        <f t="shared" si="14"/>
        <v>28502.134204465441</v>
      </c>
      <c r="F86" s="31">
        <f t="shared" si="14"/>
        <v>28665.195984804479</v>
      </c>
      <c r="G86" s="31">
        <f t="shared" si="14"/>
        <v>28829.19064771352</v>
      </c>
      <c r="H86" s="31">
        <f t="shared" si="14"/>
        <v>28994.123530248791</v>
      </c>
      <c r="I86" s="31">
        <f t="shared" si="14"/>
        <v>29160.000000000018</v>
      </c>
      <c r="J86" s="31">
        <f t="shared" si="15"/>
        <v>29223.720902886605</v>
      </c>
      <c r="K86" s="31">
        <f t="shared" si="15"/>
        <v>29287.581049719185</v>
      </c>
      <c r="L86" s="31">
        <f t="shared" si="15"/>
        <v>29351.580744775863</v>
      </c>
      <c r="M86" s="31">
        <f t="shared" si="15"/>
        <v>29415.720292999664</v>
      </c>
      <c r="N86" s="31">
        <f t="shared" si="15"/>
        <v>29479.999999999996</v>
      </c>
      <c r="O86" s="31">
        <f t="shared" si="16"/>
        <v>29521.880834605949</v>
      </c>
      <c r="P86" s="31">
        <f t="shared" si="16"/>
        <v>29563.821167322731</v>
      </c>
      <c r="Q86" s="31">
        <f t="shared" si="16"/>
        <v>29605.821082676477</v>
      </c>
      <c r="R86" s="31">
        <f t="shared" si="16"/>
        <v>29647.88066531342</v>
      </c>
      <c r="S86" s="31">
        <f t="shared" si="17"/>
        <v>29690.000000000015</v>
      </c>
      <c r="T86" s="31">
        <f t="shared" si="18"/>
        <v>29691.999730603446</v>
      </c>
      <c r="U86" s="31">
        <f t="shared" si="18"/>
        <v>29693.999595896097</v>
      </c>
      <c r="V86">
        <v>28340</v>
      </c>
      <c r="W86">
        <v>29160</v>
      </c>
      <c r="X86">
        <v>29480</v>
      </c>
      <c r="Y86">
        <v>29690</v>
      </c>
      <c r="Z86">
        <v>29700</v>
      </c>
      <c r="AA86">
        <v>29570</v>
      </c>
      <c r="AB86">
        <v>29350</v>
      </c>
    </row>
    <row r="87" spans="1:28" x14ac:dyDescent="0.25">
      <c r="A87">
        <v>36</v>
      </c>
      <c r="B87" t="s">
        <v>89</v>
      </c>
      <c r="C87" t="s">
        <v>29</v>
      </c>
      <c r="D87" s="26" t="str">
        <f t="shared" si="13"/>
        <v>High_Ruapehu District</v>
      </c>
      <c r="E87" s="31">
        <f t="shared" si="14"/>
        <v>12869.730109885031</v>
      </c>
      <c r="F87" s="31">
        <f t="shared" si="14"/>
        <v>12990.584556963246</v>
      </c>
      <c r="G87" s="31">
        <f t="shared" si="14"/>
        <v>13112.573899431954</v>
      </c>
      <c r="H87" s="31">
        <f t="shared" si="14"/>
        <v>13235.708794636234</v>
      </c>
      <c r="I87" s="31">
        <f t="shared" si="14"/>
        <v>13360.000000000004</v>
      </c>
      <c r="J87" s="31">
        <f t="shared" si="15"/>
        <v>13429.277789830514</v>
      </c>
      <c r="K87" s="31">
        <f t="shared" si="15"/>
        <v>13498.914817098437</v>
      </c>
      <c r="L87" s="31">
        <f t="shared" si="15"/>
        <v>13568.912944616322</v>
      </c>
      <c r="M87" s="31">
        <f t="shared" si="15"/>
        <v>13639.274044856269</v>
      </c>
      <c r="N87" s="31">
        <f t="shared" si="15"/>
        <v>13710.000000000005</v>
      </c>
      <c r="O87" s="31">
        <f t="shared" si="16"/>
        <v>13753.720267391816</v>
      </c>
      <c r="P87" s="31">
        <f t="shared" si="16"/>
        <v>13797.57995577421</v>
      </c>
      <c r="Q87" s="31">
        <f t="shared" si="16"/>
        <v>13841.579509751336</v>
      </c>
      <c r="R87" s="31">
        <f t="shared" si="16"/>
        <v>13885.719375345167</v>
      </c>
      <c r="S87" s="31">
        <f t="shared" si="17"/>
        <v>13930.000000000004</v>
      </c>
      <c r="T87" s="31">
        <f t="shared" si="18"/>
        <v>13953.917725676311</v>
      </c>
      <c r="U87" s="31">
        <f t="shared" si="18"/>
        <v>13977.876517942825</v>
      </c>
      <c r="V87">
        <v>12750</v>
      </c>
      <c r="W87">
        <v>13360</v>
      </c>
      <c r="X87">
        <v>13710</v>
      </c>
      <c r="Y87">
        <v>13930</v>
      </c>
      <c r="Z87">
        <v>14050</v>
      </c>
      <c r="AA87">
        <v>14120</v>
      </c>
      <c r="AB87">
        <v>14130</v>
      </c>
    </row>
    <row r="88" spans="1:28" x14ac:dyDescent="0.25">
      <c r="A88">
        <v>36</v>
      </c>
      <c r="B88" t="s">
        <v>89</v>
      </c>
      <c r="C88" t="s">
        <v>31</v>
      </c>
      <c r="D88" s="26" t="str">
        <f t="shared" si="13"/>
        <v>Low_Ruapehu District</v>
      </c>
      <c r="E88" s="31">
        <f t="shared" si="14"/>
        <v>12745.997487831313</v>
      </c>
      <c r="F88" s="31">
        <f t="shared" si="14"/>
        <v>12741.996232141344</v>
      </c>
      <c r="G88" s="31">
        <f t="shared" si="14"/>
        <v>12737.996232535657</v>
      </c>
      <c r="H88" s="31">
        <f t="shared" si="14"/>
        <v>12733.997488619938</v>
      </c>
      <c r="I88" s="31">
        <f t="shared" si="14"/>
        <v>12729.999999999998</v>
      </c>
      <c r="J88" s="31">
        <f t="shared" si="15"/>
        <v>12663.304790797542</v>
      </c>
      <c r="K88" s="31">
        <f t="shared" si="15"/>
        <v>12596.959012147365</v>
      </c>
      <c r="L88" s="31">
        <f t="shared" si="15"/>
        <v>12530.960833307618</v>
      </c>
      <c r="M88" s="31">
        <f t="shared" si="15"/>
        <v>12465.308433128101</v>
      </c>
      <c r="N88" s="31">
        <f t="shared" si="15"/>
        <v>12400.000000000005</v>
      </c>
      <c r="O88" s="31">
        <f t="shared" si="16"/>
        <v>12300.413193261547</v>
      </c>
      <c r="P88" s="31">
        <f t="shared" si="16"/>
        <v>12201.626187496997</v>
      </c>
      <c r="Q88" s="31">
        <f t="shared" si="16"/>
        <v>12103.632559349488</v>
      </c>
      <c r="R88" s="31">
        <f t="shared" si="16"/>
        <v>12006.425937049395</v>
      </c>
      <c r="S88" s="31">
        <f t="shared" si="17"/>
        <v>11910.000000000002</v>
      </c>
      <c r="T88" s="31">
        <f t="shared" si="18"/>
        <v>11783.334260111496</v>
      </c>
      <c r="U88" s="31">
        <f t="shared" si="18"/>
        <v>11658.01564110137</v>
      </c>
      <c r="V88">
        <v>12750</v>
      </c>
      <c r="W88">
        <v>12730</v>
      </c>
      <c r="X88">
        <v>12400</v>
      </c>
      <c r="Y88">
        <v>11910</v>
      </c>
      <c r="Z88">
        <v>11290</v>
      </c>
      <c r="AA88">
        <v>10560</v>
      </c>
      <c r="AB88">
        <v>9750</v>
      </c>
    </row>
    <row r="89" spans="1:28" x14ac:dyDescent="0.25">
      <c r="A89">
        <v>36</v>
      </c>
      <c r="B89" t="s">
        <v>89</v>
      </c>
      <c r="C89" t="s">
        <v>30</v>
      </c>
      <c r="D89" s="26" t="str">
        <f t="shared" si="13"/>
        <v>Medium_Ruapehu District</v>
      </c>
      <c r="E89" s="31">
        <f t="shared" si="14"/>
        <v>12809.44313743197</v>
      </c>
      <c r="F89" s="31">
        <f t="shared" si="14"/>
        <v>12869.1634110669</v>
      </c>
      <c r="G89" s="31">
        <f t="shared" si="14"/>
        <v>12929.162112971097</v>
      </c>
      <c r="H89" s="31">
        <f t="shared" si="14"/>
        <v>12989.440541234748</v>
      </c>
      <c r="I89" s="31">
        <f t="shared" si="14"/>
        <v>13050.000000000005</v>
      </c>
      <c r="J89" s="31">
        <f t="shared" si="15"/>
        <v>13043.994475136366</v>
      </c>
      <c r="K89" s="31">
        <f t="shared" si="15"/>
        <v>13037.991713976093</v>
      </c>
      <c r="L89" s="31">
        <f t="shared" si="15"/>
        <v>13031.991715247346</v>
      </c>
      <c r="M89" s="31">
        <f t="shared" si="15"/>
        <v>13025.994477678872</v>
      </c>
      <c r="N89" s="31">
        <f t="shared" si="15"/>
        <v>13020</v>
      </c>
      <c r="O89" s="31">
        <f t="shared" si="16"/>
        <v>12993.895533288642</v>
      </c>
      <c r="P89" s="31">
        <f t="shared" si="16"/>
        <v>12967.843404763325</v>
      </c>
      <c r="Q89" s="31">
        <f t="shared" si="16"/>
        <v>12941.843509488535</v>
      </c>
      <c r="R89" s="31">
        <f t="shared" si="16"/>
        <v>12915.895742739145</v>
      </c>
      <c r="S89" s="31">
        <f t="shared" si="17"/>
        <v>12889.999999999998</v>
      </c>
      <c r="T89" s="31">
        <f t="shared" si="18"/>
        <v>12835.541785260537</v>
      </c>
      <c r="U89" s="31">
        <f t="shared" si="18"/>
        <v>12781.313647879695</v>
      </c>
      <c r="V89">
        <v>12750</v>
      </c>
      <c r="W89">
        <v>13050</v>
      </c>
      <c r="X89">
        <v>13020</v>
      </c>
      <c r="Y89">
        <v>12890</v>
      </c>
      <c r="Z89">
        <v>12620</v>
      </c>
      <c r="AA89">
        <v>12270</v>
      </c>
      <c r="AB89">
        <v>11840</v>
      </c>
    </row>
    <row r="90" spans="1:28" x14ac:dyDescent="0.25">
      <c r="A90">
        <v>37</v>
      </c>
      <c r="B90" t="s">
        <v>136</v>
      </c>
      <c r="C90" t="s">
        <v>29</v>
      </c>
      <c r="D90" s="26" t="str">
        <f t="shared" si="13"/>
        <v>High_Whanganui District</v>
      </c>
      <c r="E90" s="31">
        <f t="shared" si="14"/>
        <v>47371.780809094918</v>
      </c>
      <c r="F90" s="31">
        <f t="shared" si="14"/>
        <v>47991.5658046393</v>
      </c>
      <c r="G90" s="31">
        <f t="shared" si="14"/>
        <v>48619.459708781607</v>
      </c>
      <c r="H90" s="31">
        <f t="shared" si="14"/>
        <v>49255.568613794348</v>
      </c>
      <c r="I90" s="31">
        <f t="shared" si="14"/>
        <v>49900.000000000022</v>
      </c>
      <c r="J90" s="31">
        <f t="shared" si="15"/>
        <v>50401.805461964061</v>
      </c>
      <c r="K90" s="31">
        <f t="shared" si="15"/>
        <v>50908.657190895203</v>
      </c>
      <c r="L90" s="31">
        <f t="shared" si="15"/>
        <v>51420.605933172694</v>
      </c>
      <c r="M90" s="31">
        <f t="shared" si="15"/>
        <v>51937.702945492703</v>
      </c>
      <c r="N90" s="31">
        <f t="shared" si="15"/>
        <v>52460.000000000022</v>
      </c>
      <c r="O90" s="31">
        <f t="shared" si="16"/>
        <v>52916.003265861051</v>
      </c>
      <c r="P90" s="31">
        <f t="shared" si="16"/>
        <v>53375.970294178755</v>
      </c>
      <c r="Q90" s="31">
        <f t="shared" si="16"/>
        <v>53839.935539559003</v>
      </c>
      <c r="R90" s="31">
        <f t="shared" si="16"/>
        <v>54307.933756100887</v>
      </c>
      <c r="S90" s="31">
        <f t="shared" si="17"/>
        <v>54780.000000000007</v>
      </c>
      <c r="T90" s="31">
        <f t="shared" si="18"/>
        <v>55193.70396467673</v>
      </c>
      <c r="U90" s="31">
        <f t="shared" si="18"/>
        <v>55610.532262511355</v>
      </c>
      <c r="V90">
        <v>46760</v>
      </c>
      <c r="W90">
        <v>49900</v>
      </c>
      <c r="X90">
        <v>52460</v>
      </c>
      <c r="Y90">
        <v>54780</v>
      </c>
      <c r="Z90">
        <v>56880</v>
      </c>
      <c r="AA90">
        <v>58860</v>
      </c>
      <c r="AB90">
        <v>60720</v>
      </c>
    </row>
    <row r="91" spans="1:28" x14ac:dyDescent="0.25">
      <c r="A91">
        <v>37</v>
      </c>
      <c r="B91" t="s">
        <v>136</v>
      </c>
      <c r="C91" t="s">
        <v>31</v>
      </c>
      <c r="D91" s="26" t="str">
        <f t="shared" si="13"/>
        <v>Low_Whanganui District</v>
      </c>
      <c r="E91" s="31">
        <f t="shared" si="14"/>
        <v>46845.685395502012</v>
      </c>
      <c r="F91" s="31">
        <f t="shared" si="14"/>
        <v>46931.527805268401</v>
      </c>
      <c r="G91" s="31">
        <f t="shared" si="14"/>
        <v>47017.527517020069</v>
      </c>
      <c r="H91" s="31">
        <f t="shared" si="14"/>
        <v>47103.684819005153</v>
      </c>
      <c r="I91" s="31">
        <f t="shared" si="14"/>
        <v>47189.999999999993</v>
      </c>
      <c r="J91" s="31">
        <f t="shared" si="15"/>
        <v>47133.86661534309</v>
      </c>
      <c r="K91" s="31">
        <f t="shared" si="15"/>
        <v>47077.800002393604</v>
      </c>
      <c r="L91" s="31">
        <f t="shared" si="15"/>
        <v>47021.800081725341</v>
      </c>
      <c r="M91" s="31">
        <f t="shared" si="15"/>
        <v>46965.866774006587</v>
      </c>
      <c r="N91" s="31">
        <f t="shared" si="15"/>
        <v>46910.000000000007</v>
      </c>
      <c r="O91" s="31">
        <f t="shared" si="16"/>
        <v>46801.499244668084</v>
      </c>
      <c r="P91" s="31">
        <f t="shared" si="16"/>
        <v>46693.249446784634</v>
      </c>
      <c r="Q91" s="31">
        <f t="shared" si="16"/>
        <v>46585.250025896174</v>
      </c>
      <c r="R91" s="31">
        <f t="shared" si="16"/>
        <v>46477.50040289179</v>
      </c>
      <c r="S91" s="31">
        <f t="shared" si="17"/>
        <v>46370.000000000015</v>
      </c>
      <c r="T91" s="31">
        <f t="shared" si="18"/>
        <v>46180.456757121938</v>
      </c>
      <c r="U91" s="31">
        <f t="shared" si="18"/>
        <v>45991.688296234832</v>
      </c>
      <c r="V91">
        <v>46760</v>
      </c>
      <c r="W91">
        <v>47190</v>
      </c>
      <c r="X91">
        <v>46910</v>
      </c>
      <c r="Y91">
        <v>46370</v>
      </c>
      <c r="Z91">
        <v>45430</v>
      </c>
      <c r="AA91">
        <v>44210</v>
      </c>
      <c r="AB91">
        <v>42710</v>
      </c>
    </row>
    <row r="92" spans="1:28" x14ac:dyDescent="0.25">
      <c r="A92">
        <v>37</v>
      </c>
      <c r="B92" t="s">
        <v>136</v>
      </c>
      <c r="C92" t="s">
        <v>30</v>
      </c>
      <c r="D92" s="26" t="str">
        <f t="shared" si="13"/>
        <v>Medium_Whanganui District</v>
      </c>
      <c r="E92" s="31">
        <f t="shared" si="14"/>
        <v>47108.758632738303</v>
      </c>
      <c r="F92" s="31">
        <f t="shared" si="14"/>
        <v>47460.118475568779</v>
      </c>
      <c r="G92" s="31">
        <f t="shared" si="14"/>
        <v>47814.098929570864</v>
      </c>
      <c r="H92" s="31">
        <f t="shared" si="14"/>
        <v>48170.719540526617</v>
      </c>
      <c r="I92" s="31">
        <f t="shared" si="14"/>
        <v>48529.999999999978</v>
      </c>
      <c r="J92" s="31">
        <f t="shared" si="15"/>
        <v>48746.06744457435</v>
      </c>
      <c r="K92" s="31">
        <f t="shared" si="15"/>
        <v>48963.096874324976</v>
      </c>
      <c r="L92" s="31">
        <f t="shared" si="15"/>
        <v>49181.09257224547</v>
      </c>
      <c r="M92" s="31">
        <f t="shared" si="15"/>
        <v>49400.058840398357</v>
      </c>
      <c r="N92" s="31">
        <f t="shared" si="15"/>
        <v>49619.999999999993</v>
      </c>
      <c r="O92" s="31">
        <f t="shared" si="16"/>
        <v>49784.900337041632</v>
      </c>
      <c r="P92" s="31">
        <f t="shared" si="16"/>
        <v>49950.348681361706</v>
      </c>
      <c r="Q92" s="31">
        <f t="shared" si="16"/>
        <v>50116.34685413284</v>
      </c>
      <c r="R92" s="31">
        <f t="shared" si="16"/>
        <v>50282.896682579878</v>
      </c>
      <c r="S92" s="31">
        <f t="shared" si="17"/>
        <v>50450.000000000007</v>
      </c>
      <c r="T92" s="31">
        <f t="shared" si="18"/>
        <v>50547.621470369959</v>
      </c>
      <c r="U92" s="31">
        <f t="shared" si="18"/>
        <v>50645.431839679004</v>
      </c>
      <c r="V92">
        <v>46760</v>
      </c>
      <c r="W92">
        <v>48530</v>
      </c>
      <c r="X92">
        <v>49620</v>
      </c>
      <c r="Y92">
        <v>50450</v>
      </c>
      <c r="Z92">
        <v>50940</v>
      </c>
      <c r="AA92">
        <v>51270</v>
      </c>
      <c r="AB92">
        <v>51440</v>
      </c>
    </row>
    <row r="93" spans="1:28" x14ac:dyDescent="0.25">
      <c r="A93">
        <v>38</v>
      </c>
      <c r="B93" t="s">
        <v>82</v>
      </c>
      <c r="C93" t="s">
        <v>29</v>
      </c>
      <c r="D93" s="26" t="str">
        <f t="shared" si="13"/>
        <v>High_Rangitikei District</v>
      </c>
      <c r="E93" s="31">
        <f t="shared" si="14"/>
        <v>15629.300921125525</v>
      </c>
      <c r="F93" s="31">
        <f t="shared" si="14"/>
        <v>15820.922751495802</v>
      </c>
      <c r="G93" s="31">
        <f t="shared" si="14"/>
        <v>16014.893946438413</v>
      </c>
      <c r="H93" s="31">
        <f t="shared" si="14"/>
        <v>16211.243310155278</v>
      </c>
      <c r="I93" s="31">
        <f t="shared" si="14"/>
        <v>16409.999999999993</v>
      </c>
      <c r="J93" s="31">
        <f t="shared" si="15"/>
        <v>16570.816966724844</v>
      </c>
      <c r="K93" s="31">
        <f t="shared" si="15"/>
        <v>16733.20992959756</v>
      </c>
      <c r="L93" s="31">
        <f t="shared" si="15"/>
        <v>16897.194333281161</v>
      </c>
      <c r="M93" s="31">
        <f t="shared" si="15"/>
        <v>17062.785773795389</v>
      </c>
      <c r="N93" s="31">
        <f t="shared" si="15"/>
        <v>17229.999999999993</v>
      </c>
      <c r="O93" s="31">
        <f t="shared" si="16"/>
        <v>17377.454475320323</v>
      </c>
      <c r="P93" s="31">
        <f t="shared" si="16"/>
        <v>17526.170867198507</v>
      </c>
      <c r="Q93" s="31">
        <f t="shared" si="16"/>
        <v>17676.159975126371</v>
      </c>
      <c r="R93" s="31">
        <f t="shared" si="16"/>
        <v>17827.432691017857</v>
      </c>
      <c r="S93" s="31">
        <f t="shared" si="17"/>
        <v>17980.000000000004</v>
      </c>
      <c r="T93" s="31">
        <f t="shared" si="18"/>
        <v>18115.929149396212</v>
      </c>
      <c r="U93" s="31">
        <f t="shared" si="18"/>
        <v>18252.885925803301</v>
      </c>
      <c r="V93">
        <v>15440</v>
      </c>
      <c r="W93">
        <v>16410</v>
      </c>
      <c r="X93">
        <v>17230</v>
      </c>
      <c r="Y93">
        <v>17980</v>
      </c>
      <c r="Z93">
        <v>18670</v>
      </c>
      <c r="AA93">
        <v>19310</v>
      </c>
      <c r="AB93">
        <v>19940</v>
      </c>
    </row>
    <row r="94" spans="1:28" x14ac:dyDescent="0.25">
      <c r="A94">
        <v>38</v>
      </c>
      <c r="B94" t="s">
        <v>82</v>
      </c>
      <c r="C94" t="s">
        <v>31</v>
      </c>
      <c r="D94" s="26" t="str">
        <f t="shared" si="13"/>
        <v>Low_Rangitikei District</v>
      </c>
      <c r="E94" s="31">
        <f t="shared" si="14"/>
        <v>15473.851240727607</v>
      </c>
      <c r="F94" s="31">
        <f t="shared" si="14"/>
        <v>15507.776698197365</v>
      </c>
      <c r="G94" s="31">
        <f t="shared" si="14"/>
        <v>15541.776535124869</v>
      </c>
      <c r="H94" s="31">
        <f t="shared" si="14"/>
        <v>15575.850914582461</v>
      </c>
      <c r="I94" s="31">
        <f t="shared" si="14"/>
        <v>15610.000000000004</v>
      </c>
      <c r="J94" s="31">
        <f t="shared" si="15"/>
        <v>15605.997948454728</v>
      </c>
      <c r="K94" s="31">
        <f t="shared" si="15"/>
        <v>15601.996922945113</v>
      </c>
      <c r="L94" s="31">
        <f t="shared" si="15"/>
        <v>15597.996923208098</v>
      </c>
      <c r="M94" s="31">
        <f t="shared" si="15"/>
        <v>15593.997948980701</v>
      </c>
      <c r="N94" s="31">
        <f t="shared" si="15"/>
        <v>15590.000000000004</v>
      </c>
      <c r="O94" s="31">
        <f t="shared" si="16"/>
        <v>15563.912841303914</v>
      </c>
      <c r="P94" s="31">
        <f t="shared" si="16"/>
        <v>15537.869334939378</v>
      </c>
      <c r="Q94" s="31">
        <f t="shared" si="16"/>
        <v>15511.869407861792</v>
      </c>
      <c r="R94" s="31">
        <f t="shared" si="16"/>
        <v>15485.912987148782</v>
      </c>
      <c r="S94" s="31">
        <f t="shared" si="17"/>
        <v>15460</v>
      </c>
      <c r="T94" s="31">
        <f t="shared" si="18"/>
        <v>15413.723792119208</v>
      </c>
      <c r="U94" s="31">
        <f t="shared" si="18"/>
        <v>15367.58610218252</v>
      </c>
      <c r="V94">
        <v>15440</v>
      </c>
      <c r="W94">
        <v>15610</v>
      </c>
      <c r="X94">
        <v>15590</v>
      </c>
      <c r="Y94">
        <v>15460</v>
      </c>
      <c r="Z94">
        <v>15230</v>
      </c>
      <c r="AA94">
        <v>14880</v>
      </c>
      <c r="AB94">
        <v>14460</v>
      </c>
    </row>
    <row r="95" spans="1:28" x14ac:dyDescent="0.25">
      <c r="A95">
        <v>38</v>
      </c>
      <c r="B95" t="s">
        <v>82</v>
      </c>
      <c r="C95" t="s">
        <v>30</v>
      </c>
      <c r="D95" s="26" t="str">
        <f t="shared" si="13"/>
        <v>Medium_Rangitikei District</v>
      </c>
      <c r="E95" s="31">
        <f t="shared" si="14"/>
        <v>15546.520068055928</v>
      </c>
      <c r="F95" s="31">
        <f t="shared" si="14"/>
        <v>15653.775014667468</v>
      </c>
      <c r="G95" s="31">
        <f t="shared" si="14"/>
        <v>15761.769909738359</v>
      </c>
      <c r="H95" s="31">
        <f t="shared" si="14"/>
        <v>15870.509858149448</v>
      </c>
      <c r="I95" s="31">
        <f t="shared" si="14"/>
        <v>15979.999999999989</v>
      </c>
      <c r="J95" s="31">
        <f t="shared" si="15"/>
        <v>16055.28724199566</v>
      </c>
      <c r="K95" s="31">
        <f t="shared" si="15"/>
        <v>16130.929187921691</v>
      </c>
      <c r="L95" s="31">
        <f t="shared" si="15"/>
        <v>16206.927508909546</v>
      </c>
      <c r="M95" s="31">
        <f t="shared" si="15"/>
        <v>16283.28388396395</v>
      </c>
      <c r="N95" s="31">
        <f t="shared" si="15"/>
        <v>16359.999999999996</v>
      </c>
      <c r="O95" s="31">
        <f t="shared" si="16"/>
        <v>16419.564683051252</v>
      </c>
      <c r="P95" s="31">
        <f t="shared" si="16"/>
        <v>16479.346233551591</v>
      </c>
      <c r="Q95" s="31">
        <f t="shared" si="16"/>
        <v>16539.345441087858</v>
      </c>
      <c r="R95" s="31">
        <f t="shared" si="16"/>
        <v>16599.563098121696</v>
      </c>
      <c r="S95" s="31">
        <f t="shared" si="17"/>
        <v>16659.999999999993</v>
      </c>
      <c r="T95" s="31">
        <f t="shared" si="18"/>
        <v>16693.862068113562</v>
      </c>
      <c r="U95" s="31">
        <f t="shared" si="18"/>
        <v>16727.7929621369</v>
      </c>
      <c r="V95">
        <v>15440</v>
      </c>
      <c r="W95">
        <v>15980</v>
      </c>
      <c r="X95">
        <v>16360</v>
      </c>
      <c r="Y95">
        <v>16660</v>
      </c>
      <c r="Z95">
        <v>16830</v>
      </c>
      <c r="AA95">
        <v>16970</v>
      </c>
      <c r="AB95">
        <v>17040</v>
      </c>
    </row>
    <row r="96" spans="1:28" x14ac:dyDescent="0.25">
      <c r="A96">
        <v>39</v>
      </c>
      <c r="B96" t="s">
        <v>87</v>
      </c>
      <c r="C96" t="s">
        <v>29</v>
      </c>
      <c r="D96" s="26" t="str">
        <f t="shared" si="13"/>
        <v>High_Manawatu District</v>
      </c>
      <c r="E96" s="31">
        <f t="shared" si="14"/>
        <v>31620.914683054827</v>
      </c>
      <c r="F96" s="31">
        <f t="shared" si="14"/>
        <v>32109.256435229039</v>
      </c>
      <c r="G96" s="31">
        <f t="shared" si="14"/>
        <v>32605.139957440806</v>
      </c>
      <c r="H96" s="31">
        <f t="shared" si="14"/>
        <v>33108.681722006986</v>
      </c>
      <c r="I96" s="31">
        <f t="shared" si="14"/>
        <v>33619.999999999993</v>
      </c>
      <c r="J96" s="31">
        <f t="shared" si="15"/>
        <v>33943.70615939924</v>
      </c>
      <c r="K96" s="31">
        <f t="shared" si="15"/>
        <v>34270.529084938673</v>
      </c>
      <c r="L96" s="31">
        <f t="shared" si="15"/>
        <v>34600.498786029253</v>
      </c>
      <c r="M96" s="31">
        <f t="shared" si="15"/>
        <v>34933.645561024015</v>
      </c>
      <c r="N96" s="31">
        <f t="shared" si="15"/>
        <v>35270.000000000022</v>
      </c>
      <c r="O96" s="31">
        <f t="shared" si="16"/>
        <v>35561.153225389848</v>
      </c>
      <c r="P96" s="31">
        <f t="shared" si="16"/>
        <v>35854.709915499137</v>
      </c>
      <c r="Q96" s="31">
        <f t="shared" si="16"/>
        <v>36150.689910886569</v>
      </c>
      <c r="R96" s="31">
        <f t="shared" si="16"/>
        <v>36449.1132158943</v>
      </c>
      <c r="S96" s="31">
        <f t="shared" si="17"/>
        <v>36749.999999999978</v>
      </c>
      <c r="T96" s="31">
        <f t="shared" si="18"/>
        <v>37012.230886199897</v>
      </c>
      <c r="U96" s="31">
        <f t="shared" si="18"/>
        <v>37276.332929887612</v>
      </c>
      <c r="V96">
        <v>31140</v>
      </c>
      <c r="W96">
        <v>33620</v>
      </c>
      <c r="X96">
        <v>35270</v>
      </c>
      <c r="Y96">
        <v>36750</v>
      </c>
      <c r="Z96">
        <v>38080</v>
      </c>
      <c r="AA96">
        <v>39280</v>
      </c>
      <c r="AB96">
        <v>40410</v>
      </c>
    </row>
    <row r="97" spans="1:28" x14ac:dyDescent="0.25">
      <c r="A97">
        <v>39</v>
      </c>
      <c r="B97" t="s">
        <v>87</v>
      </c>
      <c r="C97" t="s">
        <v>31</v>
      </c>
      <c r="D97" s="26" t="str">
        <f t="shared" si="13"/>
        <v>Low_Manawatu District</v>
      </c>
      <c r="E97" s="31">
        <f t="shared" si="14"/>
        <v>31310.130824296371</v>
      </c>
      <c r="F97" s="31">
        <f t="shared" si="14"/>
        <v>31481.191144333774</v>
      </c>
      <c r="G97" s="31">
        <f t="shared" si="14"/>
        <v>31653.186038335614</v>
      </c>
      <c r="H97" s="31">
        <f t="shared" si="14"/>
        <v>31826.120612269722</v>
      </c>
      <c r="I97" s="31">
        <f t="shared" si="14"/>
        <v>32000.000000000011</v>
      </c>
      <c r="J97" s="31">
        <f t="shared" si="15"/>
        <v>32011.991010111728</v>
      </c>
      <c r="K97" s="31">
        <f t="shared" si="15"/>
        <v>32023.986513483564</v>
      </c>
      <c r="L97" s="31">
        <f t="shared" si="15"/>
        <v>32035.986511799223</v>
      </c>
      <c r="M97" s="31">
        <f t="shared" si="15"/>
        <v>32047.991006743039</v>
      </c>
      <c r="N97" s="31">
        <f t="shared" si="15"/>
        <v>32059.999999999989</v>
      </c>
      <c r="O97" s="31">
        <f t="shared" si="16"/>
        <v>32023.918878163076</v>
      </c>
      <c r="P97" s="31">
        <f t="shared" si="16"/>
        <v>31987.878362918575</v>
      </c>
      <c r="Q97" s="31">
        <f t="shared" si="16"/>
        <v>31951.878408566823</v>
      </c>
      <c r="R97" s="31">
        <f t="shared" si="16"/>
        <v>31915.918969459588</v>
      </c>
      <c r="S97" s="31">
        <f t="shared" si="17"/>
        <v>31879.999999999996</v>
      </c>
      <c r="T97" s="31">
        <f t="shared" si="18"/>
        <v>31789.487497729522</v>
      </c>
      <c r="U97" s="31">
        <f t="shared" si="18"/>
        <v>31699.231975166294</v>
      </c>
      <c r="V97">
        <v>31140</v>
      </c>
      <c r="W97">
        <v>32000</v>
      </c>
      <c r="X97">
        <v>32060</v>
      </c>
      <c r="Y97">
        <v>31880</v>
      </c>
      <c r="Z97">
        <v>31430</v>
      </c>
      <c r="AA97">
        <v>30800</v>
      </c>
      <c r="AB97">
        <v>29960</v>
      </c>
    </row>
    <row r="98" spans="1:28" x14ac:dyDescent="0.25">
      <c r="A98">
        <v>39</v>
      </c>
      <c r="B98" t="s">
        <v>87</v>
      </c>
      <c r="C98" t="s">
        <v>30</v>
      </c>
      <c r="D98" s="26" t="str">
        <f t="shared" si="13"/>
        <v>Medium_Manawatu District</v>
      </c>
      <c r="E98" s="31">
        <f t="shared" si="14"/>
        <v>31467.057423290407</v>
      </c>
      <c r="F98" s="31">
        <f t="shared" si="14"/>
        <v>31797.549867715348</v>
      </c>
      <c r="G98" s="31">
        <f t="shared" si="14"/>
        <v>32131.513410640309</v>
      </c>
      <c r="H98" s="31">
        <f t="shared" si="14"/>
        <v>32468.984508344391</v>
      </c>
      <c r="I98" s="31">
        <f t="shared" si="14"/>
        <v>32809.999999999985</v>
      </c>
      <c r="J98" s="31">
        <f t="shared" si="15"/>
        <v>32972.384662757482</v>
      </c>
      <c r="K98" s="31">
        <f t="shared" si="15"/>
        <v>33135.573006670063</v>
      </c>
      <c r="L98" s="31">
        <f t="shared" si="15"/>
        <v>33299.569009351071</v>
      </c>
      <c r="M98" s="31">
        <f t="shared" si="15"/>
        <v>33464.37666810002</v>
      </c>
      <c r="N98" s="31">
        <f t="shared" si="15"/>
        <v>33630.000000000015</v>
      </c>
      <c r="O98" s="31">
        <f t="shared" si="16"/>
        <v>33741.261366963292</v>
      </c>
      <c r="P98" s="31">
        <f t="shared" si="16"/>
        <v>33852.890830619377</v>
      </c>
      <c r="Q98" s="31">
        <f t="shared" si="16"/>
        <v>33964.889608777979</v>
      </c>
      <c r="R98" s="31">
        <f t="shared" si="16"/>
        <v>34077.258923277834</v>
      </c>
      <c r="S98" s="31">
        <f t="shared" si="17"/>
        <v>34189.999999999985</v>
      </c>
      <c r="T98" s="31">
        <f t="shared" si="18"/>
        <v>34259.715114508159</v>
      </c>
      <c r="U98" s="31">
        <f t="shared" si="18"/>
        <v>34329.572381610378</v>
      </c>
      <c r="V98">
        <v>31140</v>
      </c>
      <c r="W98">
        <v>32810</v>
      </c>
      <c r="X98">
        <v>33630</v>
      </c>
      <c r="Y98">
        <v>34190</v>
      </c>
      <c r="Z98">
        <v>34540</v>
      </c>
      <c r="AA98">
        <v>34750</v>
      </c>
      <c r="AB98">
        <v>34850</v>
      </c>
    </row>
    <row r="99" spans="1:28" x14ac:dyDescent="0.25">
      <c r="A99">
        <v>40</v>
      </c>
      <c r="B99" t="s">
        <v>88</v>
      </c>
      <c r="C99" t="s">
        <v>29</v>
      </c>
      <c r="D99" s="26" t="str">
        <f t="shared" si="13"/>
        <v>High_Palmerston North City</v>
      </c>
      <c r="E99" s="31">
        <f t="shared" si="14"/>
        <v>89505.499699917302</v>
      </c>
      <c r="F99" s="31">
        <f t="shared" si="14"/>
        <v>90748.011741412498</v>
      </c>
      <c r="G99" s="31">
        <f t="shared" si="14"/>
        <v>92007.772289183136</v>
      </c>
      <c r="H99" s="31">
        <f t="shared" si="14"/>
        <v>93285.020786356356</v>
      </c>
      <c r="I99" s="31">
        <f t="shared" si="14"/>
        <v>94579.999999999956</v>
      </c>
      <c r="J99" s="31">
        <f t="shared" si="15"/>
        <v>95580.603190986367</v>
      </c>
      <c r="K99" s="31">
        <f t="shared" si="15"/>
        <v>96591.792200811949</v>
      </c>
      <c r="L99" s="31">
        <f t="shared" si="15"/>
        <v>97613.67902148467</v>
      </c>
      <c r="M99" s="31">
        <f t="shared" si="15"/>
        <v>98646.376829824891</v>
      </c>
      <c r="N99" s="31">
        <f t="shared" si="15"/>
        <v>99690.000000000044</v>
      </c>
      <c r="O99" s="31">
        <f t="shared" si="16"/>
        <v>100662.82710175775</v>
      </c>
      <c r="P99" s="31">
        <f t="shared" si="16"/>
        <v>101645.14755861546</v>
      </c>
      <c r="Q99" s="31">
        <f t="shared" si="16"/>
        <v>102637.05401169186</v>
      </c>
      <c r="R99" s="31">
        <f t="shared" si="16"/>
        <v>103638.64000614615</v>
      </c>
      <c r="S99" s="31">
        <f t="shared" si="17"/>
        <v>104650.00000000003</v>
      </c>
      <c r="T99" s="31">
        <f t="shared" si="18"/>
        <v>105583.20732794037</v>
      </c>
      <c r="U99" s="31">
        <f t="shared" si="18"/>
        <v>106524.7364515513</v>
      </c>
      <c r="V99">
        <v>88280</v>
      </c>
      <c r="W99">
        <v>94580</v>
      </c>
      <c r="X99">
        <v>99690</v>
      </c>
      <c r="Y99">
        <v>104650</v>
      </c>
      <c r="Z99">
        <v>109400</v>
      </c>
      <c r="AA99">
        <v>114100</v>
      </c>
      <c r="AB99">
        <v>118740</v>
      </c>
    </row>
    <row r="100" spans="1:28" x14ac:dyDescent="0.25">
      <c r="A100">
        <v>40</v>
      </c>
      <c r="B100" t="s">
        <v>88</v>
      </c>
      <c r="C100" t="s">
        <v>31</v>
      </c>
      <c r="D100" s="26" t="str">
        <f t="shared" si="13"/>
        <v>Low_Palmerston North City</v>
      </c>
      <c r="E100" s="31">
        <f t="shared" si="14"/>
        <v>88627.257297093092</v>
      </c>
      <c r="F100" s="31">
        <f t="shared" si="14"/>
        <v>88975.880561906903</v>
      </c>
      <c r="G100" s="31">
        <f t="shared" si="14"/>
        <v>89325.875167597958</v>
      </c>
      <c r="H100" s="31">
        <f t="shared" si="14"/>
        <v>89677.246508458556</v>
      </c>
      <c r="I100" s="31">
        <f t="shared" si="14"/>
        <v>90030.000000000015</v>
      </c>
      <c r="J100" s="31">
        <f t="shared" si="15"/>
        <v>90109.85820300116</v>
      </c>
      <c r="K100" s="31">
        <f t="shared" si="15"/>
        <v>90189.787241641417</v>
      </c>
      <c r="L100" s="31">
        <f t="shared" si="15"/>
        <v>90269.78717875322</v>
      </c>
      <c r="M100" s="31">
        <f t="shared" si="15"/>
        <v>90349.858077224751</v>
      </c>
      <c r="N100" s="31">
        <f t="shared" si="15"/>
        <v>90430.000000000029</v>
      </c>
      <c r="O100" s="31">
        <f t="shared" si="16"/>
        <v>90407.98928776852</v>
      </c>
      <c r="P100" s="31">
        <f t="shared" si="16"/>
        <v>90385.983932956617</v>
      </c>
      <c r="Q100" s="31">
        <f t="shared" si="16"/>
        <v>90363.983934260294</v>
      </c>
      <c r="R100" s="31">
        <f t="shared" si="16"/>
        <v>90341.989290375888</v>
      </c>
      <c r="S100" s="31">
        <f t="shared" si="17"/>
        <v>90320.000000000015</v>
      </c>
      <c r="T100" s="31">
        <f t="shared" si="18"/>
        <v>90209.73108062883</v>
      </c>
      <c r="U100" s="31">
        <f t="shared" si="18"/>
        <v>90099.596785201182</v>
      </c>
      <c r="V100">
        <v>88280</v>
      </c>
      <c r="W100">
        <v>90030</v>
      </c>
      <c r="X100">
        <v>90430</v>
      </c>
      <c r="Y100">
        <v>90320</v>
      </c>
      <c r="Z100">
        <v>89770</v>
      </c>
      <c r="AA100">
        <v>88840</v>
      </c>
      <c r="AB100">
        <v>87470</v>
      </c>
    </row>
    <row r="101" spans="1:28" x14ac:dyDescent="0.25">
      <c r="A101">
        <v>40</v>
      </c>
      <c r="B101" t="s">
        <v>88</v>
      </c>
      <c r="C101" t="s">
        <v>30</v>
      </c>
      <c r="D101" s="26" t="str">
        <f t="shared" si="13"/>
        <v>Medium_Palmerston North City</v>
      </c>
      <c r="E101" s="31">
        <f t="shared" si="14"/>
        <v>89062.021760043761</v>
      </c>
      <c r="F101" s="31">
        <f t="shared" si="14"/>
        <v>89850.97100120649</v>
      </c>
      <c r="G101" s="31">
        <f t="shared" si="14"/>
        <v>90646.909090060188</v>
      </c>
      <c r="H101" s="31">
        <f t="shared" si="14"/>
        <v>91449.897936788053</v>
      </c>
      <c r="I101" s="31">
        <f t="shared" si="14"/>
        <v>92260</v>
      </c>
      <c r="J101" s="31">
        <f t="shared" si="15"/>
        <v>92785.968682400358</v>
      </c>
      <c r="K101" s="31">
        <f t="shared" si="15"/>
        <v>93314.935880461519</v>
      </c>
      <c r="L101" s="31">
        <f t="shared" si="15"/>
        <v>93846.918688539998</v>
      </c>
      <c r="M101" s="31">
        <f t="shared" si="15"/>
        <v>94381.934298446169</v>
      </c>
      <c r="N101" s="31">
        <f t="shared" si="15"/>
        <v>94919.999999999942</v>
      </c>
      <c r="O101" s="31">
        <f t="shared" si="16"/>
        <v>95373.6431110556</v>
      </c>
      <c r="P101" s="31">
        <f t="shared" si="16"/>
        <v>95829.454280183345</v>
      </c>
      <c r="Q101" s="31">
        <f t="shared" si="16"/>
        <v>96287.443868999442</v>
      </c>
      <c r="R101" s="31">
        <f t="shared" si="16"/>
        <v>96747.622288640443</v>
      </c>
      <c r="S101" s="31">
        <f t="shared" si="17"/>
        <v>97210.000000000015</v>
      </c>
      <c r="T101" s="31">
        <f t="shared" si="18"/>
        <v>97583.124629234677</v>
      </c>
      <c r="U101" s="31">
        <f t="shared" si="18"/>
        <v>97957.681436115105</v>
      </c>
      <c r="V101">
        <v>88280</v>
      </c>
      <c r="W101">
        <v>92260</v>
      </c>
      <c r="X101">
        <v>94920</v>
      </c>
      <c r="Y101">
        <v>97210</v>
      </c>
      <c r="Z101">
        <v>99090</v>
      </c>
      <c r="AA101">
        <v>100690</v>
      </c>
      <c r="AB101">
        <v>102110</v>
      </c>
    </row>
    <row r="102" spans="1:28" x14ac:dyDescent="0.25">
      <c r="A102">
        <v>41</v>
      </c>
      <c r="B102" t="s">
        <v>92</v>
      </c>
      <c r="C102" t="s">
        <v>29</v>
      </c>
      <c r="D102" s="26" t="str">
        <f t="shared" ref="D102:D133" si="19">C102&amp;"_"&amp;B102</f>
        <v>High_Tararua District</v>
      </c>
      <c r="E102" s="31">
        <f t="shared" si="14"/>
        <v>18663.023730227938</v>
      </c>
      <c r="F102" s="31">
        <f t="shared" si="14"/>
        <v>18878.507032794099</v>
      </c>
      <c r="G102" s="31">
        <f t="shared" si="14"/>
        <v>19096.478305924731</v>
      </c>
      <c r="H102" s="31">
        <f t="shared" si="14"/>
        <v>19316.966275732044</v>
      </c>
      <c r="I102" s="31">
        <f t="shared" si="14"/>
        <v>19539.999999999996</v>
      </c>
      <c r="J102" s="31">
        <f t="shared" si="15"/>
        <v>19693.567150491424</v>
      </c>
      <c r="K102" s="31">
        <f t="shared" si="15"/>
        <v>19848.341203219803</v>
      </c>
      <c r="L102" s="31">
        <f t="shared" si="15"/>
        <v>20004.331643371286</v>
      </c>
      <c r="M102" s="31">
        <f t="shared" si="15"/>
        <v>20161.548030677222</v>
      </c>
      <c r="N102" s="31">
        <f t="shared" si="15"/>
        <v>20320.000000000004</v>
      </c>
      <c r="O102" s="31">
        <f t="shared" si="16"/>
        <v>20463.946084745188</v>
      </c>
      <c r="P102" s="31">
        <f t="shared" si="16"/>
        <v>20608.91187792116</v>
      </c>
      <c r="Q102" s="31">
        <f t="shared" si="16"/>
        <v>20754.904603102525</v>
      </c>
      <c r="R102" s="31">
        <f t="shared" si="16"/>
        <v>20901.931535035423</v>
      </c>
      <c r="S102" s="31">
        <f t="shared" si="17"/>
        <v>21050.000000000011</v>
      </c>
      <c r="T102" s="31">
        <f t="shared" si="18"/>
        <v>21176.471131973569</v>
      </c>
      <c r="U102" s="31">
        <f t="shared" si="18"/>
        <v>21303.702118922087</v>
      </c>
      <c r="V102">
        <v>18450</v>
      </c>
      <c r="W102">
        <v>19540</v>
      </c>
      <c r="X102">
        <v>20320</v>
      </c>
      <c r="Y102">
        <v>21050</v>
      </c>
      <c r="Z102">
        <v>21690</v>
      </c>
      <c r="AA102">
        <v>22180</v>
      </c>
      <c r="AB102">
        <v>22630</v>
      </c>
    </row>
    <row r="103" spans="1:28" x14ac:dyDescent="0.25">
      <c r="A103">
        <v>41</v>
      </c>
      <c r="B103" t="s">
        <v>92</v>
      </c>
      <c r="C103" t="s">
        <v>31</v>
      </c>
      <c r="D103" s="26" t="str">
        <f t="shared" si="19"/>
        <v>Low_Tararua District</v>
      </c>
      <c r="E103" s="31">
        <f t="shared" ref="E103:I134" si="20">($W103/$V103)^(1/($W$1-$V$1))^(E$5-$V$1)*$V103</f>
        <v>18493.79162455085</v>
      </c>
      <c r="F103" s="31">
        <f t="shared" si="20"/>
        <v>18537.687189826949</v>
      </c>
      <c r="G103" s="31">
        <f t="shared" si="20"/>
        <v>18581.686942534699</v>
      </c>
      <c r="H103" s="31">
        <f t="shared" si="20"/>
        <v>18625.791129966081</v>
      </c>
      <c r="I103" s="31">
        <f t="shared" si="20"/>
        <v>18670.000000000011</v>
      </c>
      <c r="J103" s="31">
        <f t="shared" si="15"/>
        <v>18633.860359087739</v>
      </c>
      <c r="K103" s="31">
        <f t="shared" si="15"/>
        <v>18597.79067391438</v>
      </c>
      <c r="L103" s="31">
        <f t="shared" si="15"/>
        <v>18561.79080906614</v>
      </c>
      <c r="M103" s="31">
        <f t="shared" si="15"/>
        <v>18525.860629391362</v>
      </c>
      <c r="N103" s="31">
        <f t="shared" si="15"/>
        <v>18489.999999999996</v>
      </c>
      <c r="O103" s="31">
        <f t="shared" si="16"/>
        <v>18433.657674501541</v>
      </c>
      <c r="P103" s="31">
        <f t="shared" si="16"/>
        <v>18377.487034110847</v>
      </c>
      <c r="Q103" s="31">
        <f t="shared" si="16"/>
        <v>18321.487555672797</v>
      </c>
      <c r="R103" s="31">
        <f t="shared" si="16"/>
        <v>18265.658717626411</v>
      </c>
      <c r="S103" s="31">
        <f t="shared" si="17"/>
        <v>18210.000000000004</v>
      </c>
      <c r="T103" s="31">
        <f t="shared" si="18"/>
        <v>18125.214140643915</v>
      </c>
      <c r="U103" s="31">
        <f t="shared" si="18"/>
        <v>18040.823044711593</v>
      </c>
      <c r="V103">
        <v>18450</v>
      </c>
      <c r="W103">
        <v>18670</v>
      </c>
      <c r="X103">
        <v>18490</v>
      </c>
      <c r="Y103">
        <v>18210</v>
      </c>
      <c r="Z103">
        <v>17790</v>
      </c>
      <c r="AA103">
        <v>17220</v>
      </c>
      <c r="AB103">
        <v>16490</v>
      </c>
    </row>
    <row r="104" spans="1:28" x14ac:dyDescent="0.25">
      <c r="A104">
        <v>41</v>
      </c>
      <c r="B104" t="s">
        <v>92</v>
      </c>
      <c r="C104" t="s">
        <v>30</v>
      </c>
      <c r="D104" s="26" t="str">
        <f t="shared" si="19"/>
        <v>Medium_Tararua District</v>
      </c>
      <c r="E104" s="31">
        <f t="shared" si="20"/>
        <v>18572.366060587985</v>
      </c>
      <c r="F104" s="31">
        <f t="shared" si="20"/>
        <v>18695.543690432551</v>
      </c>
      <c r="G104" s="31">
        <f t="shared" si="20"/>
        <v>18819.538272109992</v>
      </c>
      <c r="H104" s="31">
        <f t="shared" si="20"/>
        <v>18944.35522389552</v>
      </c>
      <c r="I104" s="31">
        <f t="shared" si="20"/>
        <v>19069.999999999993</v>
      </c>
      <c r="J104" s="31">
        <f t="shared" si="15"/>
        <v>19119.739851674778</v>
      </c>
      <c r="K104" s="31">
        <f t="shared" si="15"/>
        <v>19169.609438684882</v>
      </c>
      <c r="L104" s="31">
        <f t="shared" si="15"/>
        <v>19219.609099416062</v>
      </c>
      <c r="M104" s="31">
        <f t="shared" si="15"/>
        <v>19269.739173136681</v>
      </c>
      <c r="N104" s="31">
        <f t="shared" si="15"/>
        <v>19320</v>
      </c>
      <c r="O104" s="31">
        <f t="shared" si="16"/>
        <v>19353.88095918878</v>
      </c>
      <c r="P104" s="31">
        <f t="shared" si="16"/>
        <v>19387.821334495347</v>
      </c>
      <c r="Q104" s="31">
        <f t="shared" si="16"/>
        <v>19421.821230116122</v>
      </c>
      <c r="R104" s="31">
        <f t="shared" si="16"/>
        <v>19455.880750430275</v>
      </c>
      <c r="S104" s="31">
        <f t="shared" si="17"/>
        <v>19490</v>
      </c>
      <c r="T104" s="31">
        <f t="shared" si="18"/>
        <v>19491.999589659412</v>
      </c>
      <c r="U104" s="31">
        <f t="shared" si="18"/>
        <v>19493.999384468065</v>
      </c>
      <c r="V104">
        <v>18450</v>
      </c>
      <c r="W104">
        <v>19070</v>
      </c>
      <c r="X104">
        <v>19320</v>
      </c>
      <c r="Y104">
        <v>19490</v>
      </c>
      <c r="Z104">
        <v>19500</v>
      </c>
      <c r="AA104">
        <v>19440</v>
      </c>
      <c r="AB104">
        <v>19250</v>
      </c>
    </row>
    <row r="105" spans="1:28" x14ac:dyDescent="0.25">
      <c r="A105">
        <v>42</v>
      </c>
      <c r="B105" t="s">
        <v>86</v>
      </c>
      <c r="C105" t="s">
        <v>29</v>
      </c>
      <c r="D105" s="26" t="str">
        <f t="shared" si="19"/>
        <v>High_Horowhenua District</v>
      </c>
      <c r="E105" s="31">
        <f t="shared" si="20"/>
        <v>35162.40713195561</v>
      </c>
      <c r="F105" s="31">
        <f t="shared" si="20"/>
        <v>35806.396620718297</v>
      </c>
      <c r="G105" s="31">
        <f t="shared" si="20"/>
        <v>36462.180593859724</v>
      </c>
      <c r="H105" s="31">
        <f t="shared" si="20"/>
        <v>37129.975064007725</v>
      </c>
      <c r="I105" s="31">
        <f t="shared" si="20"/>
        <v>37809.999999999971</v>
      </c>
      <c r="J105" s="31">
        <f t="shared" si="15"/>
        <v>38211.386888466237</v>
      </c>
      <c r="K105" s="31">
        <f t="shared" si="15"/>
        <v>38617.034856917468</v>
      </c>
      <c r="L105" s="31">
        <f t="shared" si="15"/>
        <v>39026.989140519967</v>
      </c>
      <c r="M105" s="31">
        <f t="shared" si="15"/>
        <v>39441.295454651656</v>
      </c>
      <c r="N105" s="31">
        <f t="shared" si="15"/>
        <v>39859.999999999985</v>
      </c>
      <c r="O105" s="31">
        <f t="shared" si="16"/>
        <v>40225.244768895711</v>
      </c>
      <c r="P105" s="31">
        <f t="shared" si="16"/>
        <v>40593.836345147312</v>
      </c>
      <c r="Q105" s="31">
        <f t="shared" si="16"/>
        <v>40965.805396187803</v>
      </c>
      <c r="R105" s="31">
        <f t="shared" si="16"/>
        <v>41341.182870461693</v>
      </c>
      <c r="S105" s="31">
        <f t="shared" si="17"/>
        <v>41720</v>
      </c>
      <c r="T105" s="31">
        <f t="shared" si="18"/>
        <v>42035.201093624011</v>
      </c>
      <c r="U105" s="31">
        <f t="shared" si="18"/>
        <v>42352.783580570685</v>
      </c>
      <c r="V105">
        <v>34530</v>
      </c>
      <c r="W105">
        <v>37810</v>
      </c>
      <c r="X105">
        <v>39860</v>
      </c>
      <c r="Y105">
        <v>41720</v>
      </c>
      <c r="Z105">
        <v>43320</v>
      </c>
      <c r="AA105">
        <v>44710</v>
      </c>
      <c r="AB105">
        <v>45950</v>
      </c>
    </row>
    <row r="106" spans="1:28" x14ac:dyDescent="0.25">
      <c r="A106">
        <v>42</v>
      </c>
      <c r="B106" t="s">
        <v>86</v>
      </c>
      <c r="C106" t="s">
        <v>31</v>
      </c>
      <c r="D106" s="26" t="str">
        <f t="shared" si="19"/>
        <v>Low_Horowhenua District</v>
      </c>
      <c r="E106" s="31">
        <f t="shared" si="20"/>
        <v>34805.566446446981</v>
      </c>
      <c r="F106" s="31">
        <f t="shared" si="20"/>
        <v>35083.332049175668</v>
      </c>
      <c r="G106" s="31">
        <f t="shared" si="20"/>
        <v>35363.314358538853</v>
      </c>
      <c r="H106" s="31">
        <f t="shared" si="20"/>
        <v>35645.531064949799</v>
      </c>
      <c r="I106" s="31">
        <f t="shared" si="20"/>
        <v>35930</v>
      </c>
      <c r="J106" s="31">
        <f t="shared" si="15"/>
        <v>35999.728830791581</v>
      </c>
      <c r="K106" s="31">
        <f t="shared" si="15"/>
        <v>36069.592983315524</v>
      </c>
      <c r="L106" s="31">
        <f t="shared" si="15"/>
        <v>36139.592720188739</v>
      </c>
      <c r="M106" s="31">
        <f t="shared" si="15"/>
        <v>36209.728304537835</v>
      </c>
      <c r="N106" s="31">
        <f t="shared" si="15"/>
        <v>36280.000000000022</v>
      </c>
      <c r="O106" s="31">
        <f t="shared" si="16"/>
        <v>36293.989207640348</v>
      </c>
      <c r="P106" s="31">
        <f t="shared" si="16"/>
        <v>36307.983809380203</v>
      </c>
      <c r="Q106" s="31">
        <f t="shared" si="16"/>
        <v>36321.983807299497</v>
      </c>
      <c r="R106" s="31">
        <f t="shared" si="16"/>
        <v>36335.989203478915</v>
      </c>
      <c r="S106" s="31">
        <f t="shared" si="17"/>
        <v>36350</v>
      </c>
      <c r="T106" s="31">
        <f t="shared" si="18"/>
        <v>36305.893091596226</v>
      </c>
      <c r="U106" s="31">
        <f t="shared" si="18"/>
        <v>36261.839702294761</v>
      </c>
      <c r="V106">
        <v>34530</v>
      </c>
      <c r="W106">
        <v>35930</v>
      </c>
      <c r="X106">
        <v>36280</v>
      </c>
      <c r="Y106">
        <v>36350</v>
      </c>
      <c r="Z106">
        <v>36130</v>
      </c>
      <c r="AA106">
        <v>35580</v>
      </c>
      <c r="AB106">
        <v>34780</v>
      </c>
    </row>
    <row r="107" spans="1:28" x14ac:dyDescent="0.25">
      <c r="A107">
        <v>42</v>
      </c>
      <c r="B107" t="s">
        <v>86</v>
      </c>
      <c r="C107" t="s">
        <v>30</v>
      </c>
      <c r="D107" s="26" t="str">
        <f t="shared" si="19"/>
        <v>Medium_Horowhenua District</v>
      </c>
      <c r="E107" s="31">
        <f t="shared" si="20"/>
        <v>34980.11129983791</v>
      </c>
      <c r="F107" s="31">
        <f t="shared" si="20"/>
        <v>35436.089966668049</v>
      </c>
      <c r="G107" s="31">
        <f t="shared" si="20"/>
        <v>35898.012483785635</v>
      </c>
      <c r="H107" s="31">
        <f t="shared" si="20"/>
        <v>36365.956331473855</v>
      </c>
      <c r="I107" s="31">
        <f t="shared" si="20"/>
        <v>36840.000000000015</v>
      </c>
      <c r="J107" s="31">
        <f t="shared" si="15"/>
        <v>37071.082776660594</v>
      </c>
      <c r="K107" s="31">
        <f t="shared" si="15"/>
        <v>37303.615044354556</v>
      </c>
      <c r="L107" s="31">
        <f t="shared" si="15"/>
        <v>37537.605895166911</v>
      </c>
      <c r="M107" s="31">
        <f t="shared" si="15"/>
        <v>37773.064478213768</v>
      </c>
      <c r="N107" s="31">
        <f t="shared" si="15"/>
        <v>38010.000000000015</v>
      </c>
      <c r="O107" s="31">
        <f t="shared" si="16"/>
        <v>38188.319011069769</v>
      </c>
      <c r="P107" s="31">
        <f t="shared" si="16"/>
        <v>38367.474582773808</v>
      </c>
      <c r="Q107" s="31">
        <f t="shared" si="16"/>
        <v>38547.470639728417</v>
      </c>
      <c r="R107" s="31">
        <f t="shared" si="16"/>
        <v>38728.311124961707</v>
      </c>
      <c r="S107" s="31">
        <f t="shared" si="17"/>
        <v>38909.999999999993</v>
      </c>
      <c r="T107" s="31">
        <f t="shared" si="18"/>
        <v>39027.290740175697</v>
      </c>
      <c r="U107" s="31">
        <f t="shared" si="18"/>
        <v>39144.935042873389</v>
      </c>
      <c r="V107">
        <v>34530</v>
      </c>
      <c r="W107">
        <v>36840</v>
      </c>
      <c r="X107">
        <v>38010</v>
      </c>
      <c r="Y107">
        <v>38910</v>
      </c>
      <c r="Z107">
        <v>39500</v>
      </c>
      <c r="AA107">
        <v>39900</v>
      </c>
      <c r="AB107">
        <v>40090</v>
      </c>
    </row>
    <row r="108" spans="1:28" x14ac:dyDescent="0.25">
      <c r="A108">
        <v>43</v>
      </c>
      <c r="B108" t="s">
        <v>122</v>
      </c>
      <c r="C108" t="s">
        <v>29</v>
      </c>
      <c r="D108" s="26" t="str">
        <f t="shared" si="19"/>
        <v>High_Kapiti Coast District</v>
      </c>
      <c r="E108" s="31">
        <f t="shared" si="20"/>
        <v>55988.135000942799</v>
      </c>
      <c r="F108" s="31">
        <f t="shared" si="20"/>
        <v>56839.007450295481</v>
      </c>
      <c r="G108" s="31">
        <f t="shared" si="20"/>
        <v>57702.810923784891</v>
      </c>
      <c r="H108" s="31">
        <f t="shared" si="20"/>
        <v>58579.741938979962</v>
      </c>
      <c r="I108" s="31">
        <f t="shared" si="20"/>
        <v>59470.000000000007</v>
      </c>
      <c r="J108" s="31">
        <f t="shared" si="15"/>
        <v>60065.936215837006</v>
      </c>
      <c r="K108" s="31">
        <f t="shared" si="15"/>
        <v>60667.84418168824</v>
      </c>
      <c r="L108" s="31">
        <f t="shared" si="15"/>
        <v>61275.783739189908</v>
      </c>
      <c r="M108" s="31">
        <f t="shared" si="15"/>
        <v>61889.815329638535</v>
      </c>
      <c r="N108" s="31">
        <f t="shared" si="15"/>
        <v>62510</v>
      </c>
      <c r="O108" s="31">
        <f t="shared" si="16"/>
        <v>63066.020138256572</v>
      </c>
      <c r="P108" s="31">
        <f t="shared" si="16"/>
        <v>63626.986019500626</v>
      </c>
      <c r="Q108" s="31">
        <f t="shared" si="16"/>
        <v>64192.94163561664</v>
      </c>
      <c r="R108" s="31">
        <f t="shared" si="16"/>
        <v>64763.931369792488</v>
      </c>
      <c r="S108" s="31">
        <f t="shared" si="17"/>
        <v>65340</v>
      </c>
      <c r="T108" s="31">
        <f t="shared" si="18"/>
        <v>65853.853975364997</v>
      </c>
      <c r="U108" s="31">
        <f t="shared" si="18"/>
        <v>66371.749057372159</v>
      </c>
      <c r="V108">
        <v>55150</v>
      </c>
      <c r="W108">
        <v>59470</v>
      </c>
      <c r="X108">
        <v>62510</v>
      </c>
      <c r="Y108">
        <v>65340</v>
      </c>
      <c r="Z108">
        <v>67950</v>
      </c>
      <c r="AA108">
        <v>70310</v>
      </c>
      <c r="AB108">
        <v>72340</v>
      </c>
    </row>
    <row r="109" spans="1:28" x14ac:dyDescent="0.25">
      <c r="A109">
        <v>43</v>
      </c>
      <c r="B109" t="s">
        <v>122</v>
      </c>
      <c r="C109" t="s">
        <v>31</v>
      </c>
      <c r="D109" s="26" t="str">
        <f t="shared" si="19"/>
        <v>Low_Kapiti Coast District</v>
      </c>
      <c r="E109" s="31">
        <f t="shared" si="20"/>
        <v>55423.278259907704</v>
      </c>
      <c r="F109" s="31">
        <f t="shared" si="20"/>
        <v>55697.910663194154</v>
      </c>
      <c r="G109" s="31">
        <f t="shared" si="20"/>
        <v>55973.90391988559</v>
      </c>
      <c r="H109" s="31">
        <f t="shared" si="20"/>
        <v>56251.264773257615</v>
      </c>
      <c r="I109" s="31">
        <f t="shared" si="20"/>
        <v>56530.000000000015</v>
      </c>
      <c r="J109" s="31">
        <f t="shared" si="15"/>
        <v>56589.873038051584</v>
      </c>
      <c r="K109" s="31">
        <f t="shared" si="15"/>
        <v>56649.809489877902</v>
      </c>
      <c r="L109" s="31">
        <f t="shared" si="15"/>
        <v>56709.809422642858</v>
      </c>
      <c r="M109" s="31">
        <f t="shared" si="15"/>
        <v>56769.872903581476</v>
      </c>
      <c r="N109" s="31">
        <f t="shared" si="15"/>
        <v>56830.000000000015</v>
      </c>
      <c r="O109" s="31">
        <f t="shared" si="16"/>
        <v>56823.99873266209</v>
      </c>
      <c r="P109" s="31">
        <f t="shared" si="16"/>
        <v>56817.99809906006</v>
      </c>
      <c r="Q109" s="31">
        <f t="shared" si="16"/>
        <v>56811.998099126977</v>
      </c>
      <c r="R109" s="31">
        <f t="shared" si="16"/>
        <v>56805.998732795924</v>
      </c>
      <c r="S109" s="31">
        <f t="shared" si="17"/>
        <v>56800</v>
      </c>
      <c r="T109" s="31">
        <f t="shared" si="18"/>
        <v>56735.855285194681</v>
      </c>
      <c r="U109" s="31">
        <f t="shared" si="18"/>
        <v>56671.783009551989</v>
      </c>
      <c r="V109">
        <v>55150</v>
      </c>
      <c r="W109">
        <v>56530</v>
      </c>
      <c r="X109">
        <v>56830</v>
      </c>
      <c r="Y109">
        <v>56800</v>
      </c>
      <c r="Z109">
        <v>56480</v>
      </c>
      <c r="AA109">
        <v>55830</v>
      </c>
      <c r="AB109">
        <v>54780</v>
      </c>
    </row>
    <row r="110" spans="1:28" x14ac:dyDescent="0.25">
      <c r="A110">
        <v>43</v>
      </c>
      <c r="B110" t="s">
        <v>122</v>
      </c>
      <c r="C110" t="s">
        <v>30</v>
      </c>
      <c r="D110" s="26" t="str">
        <f t="shared" si="19"/>
        <v>Medium_Kapiti Coast District</v>
      </c>
      <c r="E110" s="31">
        <f t="shared" si="20"/>
        <v>55702.806052685388</v>
      </c>
      <c r="F110" s="31">
        <f t="shared" si="20"/>
        <v>56261.153257354184</v>
      </c>
      <c r="G110" s="31">
        <f t="shared" si="20"/>
        <v>56825.097156750839</v>
      </c>
      <c r="H110" s="31">
        <f t="shared" si="20"/>
        <v>57394.693850362564</v>
      </c>
      <c r="I110" s="31">
        <f t="shared" si="20"/>
        <v>57970.000000000007</v>
      </c>
      <c r="J110" s="31">
        <f t="shared" si="15"/>
        <v>58280.65262728063</v>
      </c>
      <c r="K110" s="31">
        <f t="shared" si="15"/>
        <v>58592.969995890155</v>
      </c>
      <c r="L110" s="31">
        <f t="shared" si="15"/>
        <v>58906.96102693033</v>
      </c>
      <c r="M110" s="31">
        <f t="shared" si="15"/>
        <v>59222.634689309714</v>
      </c>
      <c r="N110" s="31">
        <f t="shared" si="15"/>
        <v>59539.999999999985</v>
      </c>
      <c r="O110" s="31">
        <f t="shared" si="16"/>
        <v>59807.584020123104</v>
      </c>
      <c r="P110" s="31">
        <f t="shared" si="16"/>
        <v>60076.370613437764</v>
      </c>
      <c r="Q110" s="31">
        <f t="shared" si="16"/>
        <v>60346.365184535331</v>
      </c>
      <c r="R110" s="31">
        <f t="shared" si="16"/>
        <v>60617.573162296416</v>
      </c>
      <c r="S110" s="31">
        <f t="shared" si="17"/>
        <v>60890.000000000029</v>
      </c>
      <c r="T110" s="31">
        <f t="shared" si="18"/>
        <v>61096.593336703234</v>
      </c>
      <c r="U110" s="31">
        <f t="shared" si="18"/>
        <v>61303.88762277041</v>
      </c>
      <c r="V110">
        <v>55150</v>
      </c>
      <c r="W110">
        <v>57970</v>
      </c>
      <c r="X110">
        <v>59540</v>
      </c>
      <c r="Y110">
        <v>60890</v>
      </c>
      <c r="Z110">
        <v>61930</v>
      </c>
      <c r="AA110">
        <v>62670</v>
      </c>
      <c r="AB110">
        <v>63090</v>
      </c>
    </row>
    <row r="111" spans="1:28" x14ac:dyDescent="0.25">
      <c r="A111">
        <v>44</v>
      </c>
      <c r="B111" t="s">
        <v>125</v>
      </c>
      <c r="C111" t="s">
        <v>29</v>
      </c>
      <c r="D111" s="26" t="str">
        <f t="shared" si="19"/>
        <v>High_Porirua City</v>
      </c>
      <c r="E111" s="31">
        <f t="shared" si="20"/>
        <v>59987.193197268381</v>
      </c>
      <c r="F111" s="31">
        <f t="shared" si="20"/>
        <v>61146.361048197141</v>
      </c>
      <c r="G111" s="31">
        <f t="shared" si="20"/>
        <v>62327.928181956289</v>
      </c>
      <c r="H111" s="31">
        <f t="shared" si="20"/>
        <v>63532.32743307529</v>
      </c>
      <c r="I111" s="31">
        <f t="shared" si="20"/>
        <v>64760.000000000029</v>
      </c>
      <c r="J111" s="31">
        <f t="shared" si="15"/>
        <v>65539.03047960157</v>
      </c>
      <c r="K111" s="31">
        <f t="shared" si="15"/>
        <v>66327.432307074487</v>
      </c>
      <c r="L111" s="31">
        <f t="shared" si="15"/>
        <v>67125.318215056584</v>
      </c>
      <c r="M111" s="31">
        <f t="shared" si="15"/>
        <v>67932.802292303095</v>
      </c>
      <c r="N111" s="31">
        <f t="shared" si="15"/>
        <v>68750.000000000015</v>
      </c>
      <c r="O111" s="31">
        <f t="shared" si="16"/>
        <v>69489.901726350639</v>
      </c>
      <c r="P111" s="31">
        <f t="shared" si="16"/>
        <v>70237.766428187184</v>
      </c>
      <c r="Q111" s="31">
        <f t="shared" si="16"/>
        <v>70993.679804699597</v>
      </c>
      <c r="R111" s="31">
        <f t="shared" si="16"/>
        <v>71757.728477390236</v>
      </c>
      <c r="S111" s="31">
        <f t="shared" si="17"/>
        <v>72529.999999999985</v>
      </c>
      <c r="T111" s="31">
        <f t="shared" si="18"/>
        <v>73247.656894505868</v>
      </c>
      <c r="U111" s="31">
        <f t="shared" si="18"/>
        <v>73972.414732321136</v>
      </c>
      <c r="V111">
        <v>58850</v>
      </c>
      <c r="W111">
        <v>64760</v>
      </c>
      <c r="X111">
        <v>68750</v>
      </c>
      <c r="Y111">
        <v>72530</v>
      </c>
      <c r="Z111">
        <v>76190</v>
      </c>
      <c r="AA111">
        <v>79770</v>
      </c>
      <c r="AB111">
        <v>83230</v>
      </c>
    </row>
    <row r="112" spans="1:28" x14ac:dyDescent="0.25">
      <c r="A112">
        <v>44</v>
      </c>
      <c r="B112" t="s">
        <v>125</v>
      </c>
      <c r="C112" t="s">
        <v>31</v>
      </c>
      <c r="D112" s="26" t="str">
        <f t="shared" si="19"/>
        <v>Low_Porirua City</v>
      </c>
      <c r="E112" s="31">
        <f t="shared" si="20"/>
        <v>59297.153071368179</v>
      </c>
      <c r="F112" s="31">
        <f t="shared" si="20"/>
        <v>59747.703693615433</v>
      </c>
      <c r="G112" s="31">
        <f t="shared" si="20"/>
        <v>60201.677681955218</v>
      </c>
      <c r="H112" s="31">
        <f t="shared" si="20"/>
        <v>60659.10104774966</v>
      </c>
      <c r="I112" s="31">
        <f t="shared" si="20"/>
        <v>61120.000000000022</v>
      </c>
      <c r="J112" s="31">
        <f t="shared" si="15"/>
        <v>61219.67437187273</v>
      </c>
      <c r="K112" s="31">
        <f t="shared" si="15"/>
        <v>61319.511292508687</v>
      </c>
      <c r="L112" s="31">
        <f t="shared" si="15"/>
        <v>61419.51102699207</v>
      </c>
      <c r="M112" s="31">
        <f t="shared" si="15"/>
        <v>61519.673840839343</v>
      </c>
      <c r="N112" s="31">
        <f t="shared" si="15"/>
        <v>61620.000000000036</v>
      </c>
      <c r="O112" s="31">
        <f t="shared" si="16"/>
        <v>61631.99532892149</v>
      </c>
      <c r="P112" s="31">
        <f t="shared" si="16"/>
        <v>61643.992992927626</v>
      </c>
      <c r="Q112" s="31">
        <f t="shared" si="16"/>
        <v>61655.992992472966</v>
      </c>
      <c r="R112" s="31">
        <f t="shared" si="16"/>
        <v>61667.99532801217</v>
      </c>
      <c r="S112" s="31">
        <f t="shared" si="17"/>
        <v>61679.999999999971</v>
      </c>
      <c r="T112" s="31">
        <f t="shared" si="18"/>
        <v>61623.898036028826</v>
      </c>
      <c r="U112" s="31">
        <f t="shared" si="18"/>
        <v>61567.847100435763</v>
      </c>
      <c r="V112">
        <v>58850</v>
      </c>
      <c r="W112">
        <v>61120</v>
      </c>
      <c r="X112">
        <v>61620</v>
      </c>
      <c r="Y112">
        <v>61680</v>
      </c>
      <c r="Z112">
        <v>61400</v>
      </c>
      <c r="AA112">
        <v>60700</v>
      </c>
      <c r="AB112">
        <v>59630</v>
      </c>
    </row>
    <row r="113" spans="1:28" x14ac:dyDescent="0.25">
      <c r="A113">
        <v>44</v>
      </c>
      <c r="B113" t="s">
        <v>125</v>
      </c>
      <c r="C113" t="s">
        <v>30</v>
      </c>
      <c r="D113" s="26" t="str">
        <f t="shared" si="19"/>
        <v>Medium_Porirua City</v>
      </c>
      <c r="E113" s="31">
        <f t="shared" si="20"/>
        <v>59646.164434360406</v>
      </c>
      <c r="F113" s="31">
        <f t="shared" si="20"/>
        <v>60453.099944447917</v>
      </c>
      <c r="G113" s="31">
        <f t="shared" si="20"/>
        <v>61270.952248995149</v>
      </c>
      <c r="H113" s="31">
        <f t="shared" si="20"/>
        <v>62099.869038120793</v>
      </c>
      <c r="I113" s="31">
        <f t="shared" si="20"/>
        <v>62939.999999999993</v>
      </c>
      <c r="J113" s="31">
        <f t="shared" si="15"/>
        <v>63379.810311238369</v>
      </c>
      <c r="K113" s="31">
        <f t="shared" si="15"/>
        <v>63822.693916246542</v>
      </c>
      <c r="L113" s="31">
        <f t="shared" si="15"/>
        <v>64268.672290497816</v>
      </c>
      <c r="M113" s="31">
        <f t="shared" si="15"/>
        <v>64717.767059531194</v>
      </c>
      <c r="N113" s="31">
        <f t="shared" si="15"/>
        <v>65169.999999999971</v>
      </c>
      <c r="O113" s="31">
        <f t="shared" si="16"/>
        <v>65551.507068279243</v>
      </c>
      <c r="P113" s="31">
        <f t="shared" si="16"/>
        <v>65935.24748999023</v>
      </c>
      <c r="Q113" s="31">
        <f t="shared" si="16"/>
        <v>66321.23433924868</v>
      </c>
      <c r="R113" s="31">
        <f t="shared" si="16"/>
        <v>66709.480766706518</v>
      </c>
      <c r="S113" s="31">
        <f t="shared" si="17"/>
        <v>67100.000000000015</v>
      </c>
      <c r="T113" s="31">
        <f t="shared" si="18"/>
        <v>67428.762572308624</v>
      </c>
      <c r="U113" s="31">
        <f t="shared" si="18"/>
        <v>67759.135946837094</v>
      </c>
      <c r="V113">
        <v>58850</v>
      </c>
      <c r="W113">
        <v>62940</v>
      </c>
      <c r="X113">
        <v>65170</v>
      </c>
      <c r="Y113">
        <v>67100</v>
      </c>
      <c r="Z113">
        <v>68760</v>
      </c>
      <c r="AA113">
        <v>70270</v>
      </c>
      <c r="AB113">
        <v>71460</v>
      </c>
    </row>
    <row r="114" spans="1:28" x14ac:dyDescent="0.25">
      <c r="A114">
        <v>45</v>
      </c>
      <c r="B114" t="s">
        <v>127</v>
      </c>
      <c r="C114" t="s">
        <v>29</v>
      </c>
      <c r="D114" s="26" t="str">
        <f t="shared" si="19"/>
        <v>High_Upper Hutt City</v>
      </c>
      <c r="E114" s="31">
        <f t="shared" si="20"/>
        <v>46262.964979336321</v>
      </c>
      <c r="F114" s="31">
        <f t="shared" si="20"/>
        <v>47163.109931231797</v>
      </c>
      <c r="G114" s="31">
        <f t="shared" si="20"/>
        <v>48080.769128804881</v>
      </c>
      <c r="H114" s="31">
        <f t="shared" si="20"/>
        <v>49016.283349172649</v>
      </c>
      <c r="I114" s="31">
        <f t="shared" si="20"/>
        <v>49970.000000000015</v>
      </c>
      <c r="J114" s="31">
        <f t="shared" si="15"/>
        <v>50557.998228422242</v>
      </c>
      <c r="K114" s="31">
        <f t="shared" si="15"/>
        <v>51152.915446570871</v>
      </c>
      <c r="L114" s="31">
        <f t="shared" si="15"/>
        <v>51754.833070369488</v>
      </c>
      <c r="M114" s="31">
        <f t="shared" si="15"/>
        <v>52363.83347376484</v>
      </c>
      <c r="N114" s="31">
        <f t="shared" si="15"/>
        <v>52980</v>
      </c>
      <c r="O114" s="31">
        <f t="shared" si="16"/>
        <v>53520.84432030021</v>
      </c>
      <c r="P114" s="31">
        <f t="shared" si="16"/>
        <v>54067.209829328269</v>
      </c>
      <c r="Q114" s="31">
        <f t="shared" si="16"/>
        <v>54619.15288992985</v>
      </c>
      <c r="R114" s="31">
        <f t="shared" si="16"/>
        <v>55176.730440328633</v>
      </c>
      <c r="S114" s="31">
        <f t="shared" si="17"/>
        <v>55739.999999999978</v>
      </c>
      <c r="T114" s="31">
        <f t="shared" si="18"/>
        <v>56242.845186749175</v>
      </c>
      <c r="U114" s="31">
        <f t="shared" si="18"/>
        <v>56750.226672060191</v>
      </c>
      <c r="V114">
        <v>45380</v>
      </c>
      <c r="W114">
        <v>49970</v>
      </c>
      <c r="X114">
        <v>52980</v>
      </c>
      <c r="Y114">
        <v>55740</v>
      </c>
      <c r="Z114">
        <v>58300</v>
      </c>
      <c r="AA114">
        <v>60770</v>
      </c>
      <c r="AB114">
        <v>63300</v>
      </c>
    </row>
    <row r="115" spans="1:28" x14ac:dyDescent="0.25">
      <c r="A115">
        <v>45</v>
      </c>
      <c r="B115" t="s">
        <v>127</v>
      </c>
      <c r="C115" t="s">
        <v>31</v>
      </c>
      <c r="D115" s="26" t="str">
        <f t="shared" si="19"/>
        <v>Low_Upper Hutt City</v>
      </c>
      <c r="E115" s="31">
        <f t="shared" si="20"/>
        <v>45709.189310352464</v>
      </c>
      <c r="F115" s="31">
        <f t="shared" si="20"/>
        <v>46040.766580203606</v>
      </c>
      <c r="G115" s="31">
        <f t="shared" si="20"/>
        <v>46374.749131958473</v>
      </c>
      <c r="H115" s="31">
        <f t="shared" si="20"/>
        <v>46711.154413679884</v>
      </c>
      <c r="I115" s="31">
        <f t="shared" si="20"/>
        <v>47049.999999999993</v>
      </c>
      <c r="J115" s="31">
        <f t="shared" si="15"/>
        <v>47113.826594501414</v>
      </c>
      <c r="K115" s="31">
        <f t="shared" si="15"/>
        <v>47177.73977421358</v>
      </c>
      <c r="L115" s="31">
        <f t="shared" si="15"/>
        <v>47241.739656595346</v>
      </c>
      <c r="M115" s="31">
        <f t="shared" si="15"/>
        <v>47305.826359264916</v>
      </c>
      <c r="N115" s="31">
        <f t="shared" si="15"/>
        <v>47370.000000000029</v>
      </c>
      <c r="O115" s="31">
        <f t="shared" si="16"/>
        <v>47370</v>
      </c>
      <c r="P115" s="31">
        <f t="shared" si="16"/>
        <v>47370</v>
      </c>
      <c r="Q115" s="31">
        <f t="shared" si="16"/>
        <v>47370</v>
      </c>
      <c r="R115" s="31">
        <f t="shared" si="16"/>
        <v>47370</v>
      </c>
      <c r="S115" s="31">
        <f t="shared" si="17"/>
        <v>47370</v>
      </c>
      <c r="T115" s="31">
        <f t="shared" si="18"/>
        <v>47297.780123929319</v>
      </c>
      <c r="U115" s="31">
        <f t="shared" si="18"/>
        <v>47225.670353632326</v>
      </c>
      <c r="V115">
        <v>45380</v>
      </c>
      <c r="W115">
        <v>47050</v>
      </c>
      <c r="X115">
        <v>47370</v>
      </c>
      <c r="Y115">
        <v>47370</v>
      </c>
      <c r="Z115">
        <v>47010</v>
      </c>
      <c r="AA115">
        <v>46420</v>
      </c>
      <c r="AB115">
        <v>45590</v>
      </c>
    </row>
    <row r="116" spans="1:28" x14ac:dyDescent="0.25">
      <c r="A116">
        <v>45</v>
      </c>
      <c r="B116" t="s">
        <v>127</v>
      </c>
      <c r="C116" t="s">
        <v>30</v>
      </c>
      <c r="D116" s="26" t="str">
        <f t="shared" si="19"/>
        <v>Medium_Upper Hutt City</v>
      </c>
      <c r="E116" s="31">
        <f t="shared" si="20"/>
        <v>45985.618288583093</v>
      </c>
      <c r="F116" s="31">
        <f t="shared" si="20"/>
        <v>46599.318849344818</v>
      </c>
      <c r="G116" s="31">
        <f t="shared" si="20"/>
        <v>47221.209544159232</v>
      </c>
      <c r="H116" s="31">
        <f t="shared" si="20"/>
        <v>47851.399674369844</v>
      </c>
      <c r="I116" s="31">
        <f t="shared" si="20"/>
        <v>48490.000000000022</v>
      </c>
      <c r="J116" s="31">
        <f t="shared" si="15"/>
        <v>48809.755012929782</v>
      </c>
      <c r="K116" s="31">
        <f t="shared" si="15"/>
        <v>49131.618569235383</v>
      </c>
      <c r="L116" s="31">
        <f t="shared" si="15"/>
        <v>49455.6045731716</v>
      </c>
      <c r="M116" s="31">
        <f t="shared" si="15"/>
        <v>49781.727020681275</v>
      </c>
      <c r="N116" s="31">
        <f t="shared" si="15"/>
        <v>50110</v>
      </c>
      <c r="O116" s="31">
        <f t="shared" si="16"/>
        <v>50371.261450700586</v>
      </c>
      <c r="P116" s="31">
        <f t="shared" si="16"/>
        <v>50633.885055574428</v>
      </c>
      <c r="Q116" s="31">
        <f t="shared" si="16"/>
        <v>50897.877916564765</v>
      </c>
      <c r="R116" s="31">
        <f t="shared" si="16"/>
        <v>51163.247172642659</v>
      </c>
      <c r="S116" s="31">
        <f t="shared" si="17"/>
        <v>51430.000000000022</v>
      </c>
      <c r="T116" s="31">
        <f t="shared" si="18"/>
        <v>51624.522941313626</v>
      </c>
      <c r="U116" s="31">
        <f t="shared" si="18"/>
        <v>51819.781623920222</v>
      </c>
      <c r="V116">
        <v>45380</v>
      </c>
      <c r="W116">
        <v>48490</v>
      </c>
      <c r="X116">
        <v>50110</v>
      </c>
      <c r="Y116">
        <v>51430</v>
      </c>
      <c r="Z116">
        <v>52410</v>
      </c>
      <c r="AA116">
        <v>53280</v>
      </c>
      <c r="AB116">
        <v>54010</v>
      </c>
    </row>
    <row r="117" spans="1:28" x14ac:dyDescent="0.25">
      <c r="A117">
        <v>46</v>
      </c>
      <c r="B117" t="s">
        <v>123</v>
      </c>
      <c r="C117" t="s">
        <v>29</v>
      </c>
      <c r="D117" s="26" t="str">
        <f t="shared" si="19"/>
        <v>High_Lower Hutt City</v>
      </c>
      <c r="E117" s="31">
        <f t="shared" si="20"/>
        <v>110204.17977043081</v>
      </c>
      <c r="F117" s="31">
        <f t="shared" si="20"/>
        <v>111893.87542724737</v>
      </c>
      <c r="G117" s="31">
        <f t="shared" si="20"/>
        <v>113609.47819047872</v>
      </c>
      <c r="H117" s="31">
        <f t="shared" si="20"/>
        <v>115351.38527849967</v>
      </c>
      <c r="I117" s="31">
        <f t="shared" si="20"/>
        <v>117120.00000000004</v>
      </c>
      <c r="J117" s="31">
        <f t="shared" si="15"/>
        <v>118190.26004391756</v>
      </c>
      <c r="K117" s="31">
        <f t="shared" si="15"/>
        <v>119270.30028388709</v>
      </c>
      <c r="L117" s="31">
        <f t="shared" si="15"/>
        <v>120360.21009280013</v>
      </c>
      <c r="M117" s="31">
        <f t="shared" si="15"/>
        <v>121460.07966025099</v>
      </c>
      <c r="N117" s="31">
        <f t="shared" si="15"/>
        <v>122570.00000000006</v>
      </c>
      <c r="O117" s="31">
        <f t="shared" si="16"/>
        <v>123604.393130435</v>
      </c>
      <c r="P117" s="31">
        <f t="shared" si="16"/>
        <v>124647.51571463754</v>
      </c>
      <c r="Q117" s="31">
        <f t="shared" si="16"/>
        <v>125699.44142224143</v>
      </c>
      <c r="R117" s="31">
        <f t="shared" si="16"/>
        <v>126760.24454459341</v>
      </c>
      <c r="S117" s="31">
        <f t="shared" si="17"/>
        <v>127830.00000000003</v>
      </c>
      <c r="T117" s="31">
        <f t="shared" si="18"/>
        <v>128797.2510273974</v>
      </c>
      <c r="U117" s="31">
        <f t="shared" si="18"/>
        <v>129771.82095137621</v>
      </c>
      <c r="V117">
        <v>108540</v>
      </c>
      <c r="W117">
        <v>117120</v>
      </c>
      <c r="X117">
        <v>122570</v>
      </c>
      <c r="Y117">
        <v>127830</v>
      </c>
      <c r="Z117">
        <v>132740</v>
      </c>
      <c r="AA117">
        <v>137290</v>
      </c>
      <c r="AB117">
        <v>141540</v>
      </c>
    </row>
    <row r="118" spans="1:28" x14ac:dyDescent="0.25">
      <c r="A118">
        <v>46</v>
      </c>
      <c r="B118" t="s">
        <v>123</v>
      </c>
      <c r="C118" t="s">
        <v>31</v>
      </c>
      <c r="D118" s="26" t="str">
        <f t="shared" si="19"/>
        <v>Low_Lower Hutt City</v>
      </c>
      <c r="E118" s="31">
        <f t="shared" si="20"/>
        <v>109186.25826629774</v>
      </c>
      <c r="F118" s="31">
        <f t="shared" si="20"/>
        <v>109836.36442044104</v>
      </c>
      <c r="G118" s="31">
        <f t="shared" si="20"/>
        <v>110490.34137314786</v>
      </c>
      <c r="H118" s="31">
        <f t="shared" si="20"/>
        <v>111148.21217154899</v>
      </c>
      <c r="I118" s="31">
        <f t="shared" si="20"/>
        <v>111810.00000000004</v>
      </c>
      <c r="J118" s="31">
        <f t="shared" si="15"/>
        <v>111781.98596566469</v>
      </c>
      <c r="K118" s="31">
        <f t="shared" si="15"/>
        <v>111753.9789502554</v>
      </c>
      <c r="L118" s="31">
        <f t="shared" si="15"/>
        <v>111725.97895201355</v>
      </c>
      <c r="M118" s="31">
        <f t="shared" si="15"/>
        <v>111697.98596918101</v>
      </c>
      <c r="N118" s="31">
        <f t="shared" ref="K118:N133" si="21">($X118/$W118)^(1/($X$1-$W$1))^(N$5-$W$1)*$W118</f>
        <v>111670.00000000001</v>
      </c>
      <c r="O118" s="31">
        <f t="shared" si="16"/>
        <v>111523.61672800888</v>
      </c>
      <c r="P118" s="31">
        <f t="shared" si="16"/>
        <v>111377.42534338518</v>
      </c>
      <c r="Q118" s="31">
        <f t="shared" si="16"/>
        <v>111231.42559459222</v>
      </c>
      <c r="R118" s="31">
        <f t="shared" si="16"/>
        <v>111085.61723042303</v>
      </c>
      <c r="S118" s="31">
        <f t="shared" si="17"/>
        <v>110939.99999999997</v>
      </c>
      <c r="T118" s="31">
        <f t="shared" si="18"/>
        <v>110666.65633873876</v>
      </c>
      <c r="U118" s="31">
        <f t="shared" si="18"/>
        <v>110393.98616546337</v>
      </c>
      <c r="V118">
        <v>108540</v>
      </c>
      <c r="W118">
        <v>111810</v>
      </c>
      <c r="X118">
        <v>111670</v>
      </c>
      <c r="Y118">
        <v>110940</v>
      </c>
      <c r="Z118">
        <v>109580</v>
      </c>
      <c r="AA118">
        <v>107540</v>
      </c>
      <c r="AB118">
        <v>104720</v>
      </c>
    </row>
    <row r="119" spans="1:28" x14ac:dyDescent="0.25">
      <c r="A119">
        <v>46</v>
      </c>
      <c r="B119" t="s">
        <v>123</v>
      </c>
      <c r="C119" t="s">
        <v>30</v>
      </c>
      <c r="D119" s="26" t="str">
        <f t="shared" si="19"/>
        <v>Medium_Lower Hutt City</v>
      </c>
      <c r="E119" s="31">
        <f t="shared" si="20"/>
        <v>109689.3974775051</v>
      </c>
      <c r="F119" s="31">
        <f t="shared" si="20"/>
        <v>110850.96663882535</v>
      </c>
      <c r="G119" s="31">
        <f t="shared" si="20"/>
        <v>112024.83637748085</v>
      </c>
      <c r="H119" s="31">
        <f t="shared" si="20"/>
        <v>113211.13695192529</v>
      </c>
      <c r="I119" s="31">
        <f t="shared" si="20"/>
        <v>114410</v>
      </c>
      <c r="J119" s="31">
        <f t="shared" si="15"/>
        <v>114913.547959256</v>
      </c>
      <c r="K119" s="31">
        <f t="shared" si="21"/>
        <v>115419.3121631346</v>
      </c>
      <c r="L119" s="31">
        <f t="shared" si="21"/>
        <v>115927.30236590077</v>
      </c>
      <c r="M119" s="31">
        <f t="shared" si="21"/>
        <v>116437.52836475056</v>
      </c>
      <c r="N119" s="31">
        <f t="shared" si="21"/>
        <v>116949.99999999994</v>
      </c>
      <c r="O119" s="31">
        <f t="shared" si="16"/>
        <v>117378.84339864316</v>
      </c>
      <c r="P119" s="31">
        <f t="shared" si="16"/>
        <v>117809.25932110469</v>
      </c>
      <c r="Q119" s="31">
        <f t="shared" si="16"/>
        <v>118241.25353366473</v>
      </c>
      <c r="R119" s="31">
        <f t="shared" si="16"/>
        <v>118674.83182374771</v>
      </c>
      <c r="S119" s="31">
        <f t="shared" si="17"/>
        <v>119109.99999999997</v>
      </c>
      <c r="T119" s="31">
        <f t="shared" si="18"/>
        <v>119422.357428234</v>
      </c>
      <c r="U119" s="31">
        <f t="shared" si="18"/>
        <v>119735.53399141025</v>
      </c>
      <c r="V119">
        <v>108540</v>
      </c>
      <c r="W119">
        <v>114410</v>
      </c>
      <c r="X119">
        <v>116950</v>
      </c>
      <c r="Y119">
        <v>119110</v>
      </c>
      <c r="Z119">
        <v>120680</v>
      </c>
      <c r="AA119">
        <v>121790</v>
      </c>
      <c r="AB119">
        <v>122350</v>
      </c>
    </row>
    <row r="120" spans="1:28" x14ac:dyDescent="0.25">
      <c r="A120">
        <v>47</v>
      </c>
      <c r="B120" t="s">
        <v>128</v>
      </c>
      <c r="C120" t="s">
        <v>29</v>
      </c>
      <c r="D120" s="26" t="str">
        <f t="shared" si="19"/>
        <v>High_Wellington City</v>
      </c>
      <c r="E120" s="31">
        <f t="shared" si="20"/>
        <v>214077.93020027442</v>
      </c>
      <c r="F120" s="31">
        <f t="shared" si="20"/>
        <v>217005.35157362363</v>
      </c>
      <c r="G120" s="31">
        <f t="shared" si="20"/>
        <v>219972.80414443969</v>
      </c>
      <c r="H120" s="31">
        <f t="shared" si="20"/>
        <v>222980.83532171033</v>
      </c>
      <c r="I120" s="31">
        <f t="shared" si="20"/>
        <v>226029.99999999994</v>
      </c>
      <c r="J120" s="31">
        <f t="shared" si="15"/>
        <v>228369.08411896264</v>
      </c>
      <c r="K120" s="31">
        <f t="shared" si="21"/>
        <v>230732.37438098411</v>
      </c>
      <c r="L120" s="31">
        <f t="shared" si="21"/>
        <v>233120.12128469205</v>
      </c>
      <c r="M120" s="31">
        <f t="shared" si="21"/>
        <v>235532.5779210132</v>
      </c>
      <c r="N120" s="31">
        <f t="shared" si="21"/>
        <v>237969.99999999997</v>
      </c>
      <c r="O120" s="31">
        <f t="shared" si="16"/>
        <v>240338.38596245914</v>
      </c>
      <c r="P120" s="31">
        <f t="shared" si="16"/>
        <v>242730.34318208168</v>
      </c>
      <c r="Q120" s="31">
        <f t="shared" si="16"/>
        <v>245146.10625076821</v>
      </c>
      <c r="R120" s="31">
        <f t="shared" si="16"/>
        <v>247585.9120951849</v>
      </c>
      <c r="S120" s="31">
        <f t="shared" si="17"/>
        <v>250050.00000000012</v>
      </c>
      <c r="T120" s="31">
        <f t="shared" si="18"/>
        <v>252385.94595053006</v>
      </c>
      <c r="U120" s="31">
        <f t="shared" si="18"/>
        <v>254743.71411055338</v>
      </c>
      <c r="V120">
        <v>211190</v>
      </c>
      <c r="W120">
        <v>226030</v>
      </c>
      <c r="X120">
        <v>237970</v>
      </c>
      <c r="Y120">
        <v>250050</v>
      </c>
      <c r="Z120">
        <v>261950</v>
      </c>
      <c r="AA120">
        <v>273340</v>
      </c>
      <c r="AB120">
        <v>284050</v>
      </c>
    </row>
    <row r="121" spans="1:28" x14ac:dyDescent="0.25">
      <c r="A121">
        <v>47</v>
      </c>
      <c r="B121" t="s">
        <v>128</v>
      </c>
      <c r="C121" t="s">
        <v>31</v>
      </c>
      <c r="D121" s="26" t="str">
        <f t="shared" si="19"/>
        <v>Low_Wellington City</v>
      </c>
      <c r="E121" s="31">
        <f t="shared" si="20"/>
        <v>212068.65818481433</v>
      </c>
      <c r="F121" s="31">
        <f t="shared" si="20"/>
        <v>212950.97203611728</v>
      </c>
      <c r="G121" s="31">
        <f t="shared" si="20"/>
        <v>213836.95676334729</v>
      </c>
      <c r="H121" s="31">
        <f t="shared" si="20"/>
        <v>214726.62763922155</v>
      </c>
      <c r="I121" s="31">
        <f t="shared" si="20"/>
        <v>215619.99999999988</v>
      </c>
      <c r="J121" s="31">
        <f t="shared" si="15"/>
        <v>215877.38478754493</v>
      </c>
      <c r="K121" s="31">
        <f t="shared" si="21"/>
        <v>216135.07681434808</v>
      </c>
      <c r="L121" s="31">
        <f t="shared" si="21"/>
        <v>216393.07644715984</v>
      </c>
      <c r="M121" s="31">
        <f t="shared" si="21"/>
        <v>216651.38405316832</v>
      </c>
      <c r="N121" s="31">
        <f t="shared" si="21"/>
        <v>216909.99999999994</v>
      </c>
      <c r="O121" s="31">
        <f t="shared" si="16"/>
        <v>217057.79844847356</v>
      </c>
      <c r="P121" s="31">
        <f t="shared" si="16"/>
        <v>217205.69760406701</v>
      </c>
      <c r="Q121" s="31">
        <f t="shared" si="16"/>
        <v>217353.69753540028</v>
      </c>
      <c r="R121" s="31">
        <f t="shared" si="16"/>
        <v>217501.7983111401</v>
      </c>
      <c r="S121" s="31">
        <f t="shared" si="17"/>
        <v>217650</v>
      </c>
      <c r="T121" s="31">
        <f t="shared" si="18"/>
        <v>217633.99764708042</v>
      </c>
      <c r="U121" s="31">
        <f t="shared" si="18"/>
        <v>217617.99647070712</v>
      </c>
      <c r="V121">
        <v>211190</v>
      </c>
      <c r="W121">
        <v>215620</v>
      </c>
      <c r="X121">
        <v>216910</v>
      </c>
      <c r="Y121">
        <v>217650</v>
      </c>
      <c r="Z121">
        <v>217570</v>
      </c>
      <c r="AA121">
        <v>216420</v>
      </c>
      <c r="AB121">
        <v>214140</v>
      </c>
    </row>
    <row r="122" spans="1:28" x14ac:dyDescent="0.25">
      <c r="A122">
        <v>47</v>
      </c>
      <c r="B122" t="s">
        <v>128</v>
      </c>
      <c r="C122" t="s">
        <v>30</v>
      </c>
      <c r="D122" s="26" t="str">
        <f t="shared" si="19"/>
        <v>Medium_Wellington City</v>
      </c>
      <c r="E122" s="31">
        <f t="shared" si="20"/>
        <v>213074.0819663599</v>
      </c>
      <c r="F122" s="31">
        <f t="shared" si="20"/>
        <v>214974.97232732162</v>
      </c>
      <c r="G122" s="31">
        <f t="shared" si="20"/>
        <v>216892.82103502855</v>
      </c>
      <c r="H122" s="31">
        <f t="shared" si="20"/>
        <v>218827.7793793868</v>
      </c>
      <c r="I122" s="31">
        <f t="shared" si="20"/>
        <v>220779.99999999994</v>
      </c>
      <c r="J122" s="31">
        <f t="shared" si="15"/>
        <v>222111.83444620974</v>
      </c>
      <c r="K122" s="31">
        <f t="shared" si="21"/>
        <v>223451.70305761608</v>
      </c>
      <c r="L122" s="31">
        <f t="shared" si="21"/>
        <v>224799.65429955994</v>
      </c>
      <c r="M122" s="31">
        <f t="shared" si="21"/>
        <v>226155.73692974471</v>
      </c>
      <c r="N122" s="31">
        <f t="shared" si="21"/>
        <v>227520.00000000009</v>
      </c>
      <c r="O122" s="31">
        <f t="shared" si="16"/>
        <v>228764.31495513598</v>
      </c>
      <c r="P122" s="31">
        <f t="shared" si="16"/>
        <v>230015.43511292481</v>
      </c>
      <c r="Q122" s="31">
        <f t="shared" si="16"/>
        <v>231273.39769126134</v>
      </c>
      <c r="R122" s="31">
        <f t="shared" si="16"/>
        <v>232538.24011158638</v>
      </c>
      <c r="S122" s="31">
        <f t="shared" si="17"/>
        <v>233809.99999999988</v>
      </c>
      <c r="T122" s="31">
        <f t="shared" si="18"/>
        <v>234956.69698755044</v>
      </c>
      <c r="U122" s="31">
        <f t="shared" si="18"/>
        <v>236109.01783199862</v>
      </c>
      <c r="V122">
        <v>211190</v>
      </c>
      <c r="W122">
        <v>220780</v>
      </c>
      <c r="X122">
        <v>227520</v>
      </c>
      <c r="Y122">
        <v>233810</v>
      </c>
      <c r="Z122">
        <v>239600</v>
      </c>
      <c r="AA122">
        <v>244500</v>
      </c>
      <c r="AB122">
        <v>248490</v>
      </c>
    </row>
    <row r="123" spans="1:28" x14ac:dyDescent="0.25">
      <c r="A123">
        <v>48</v>
      </c>
      <c r="B123" t="s">
        <v>124</v>
      </c>
      <c r="C123" t="s">
        <v>29</v>
      </c>
      <c r="D123" s="26" t="str">
        <f t="shared" si="19"/>
        <v>High_Masterton District</v>
      </c>
      <c r="E123" s="31">
        <f t="shared" si="20"/>
        <v>26823.520795405235</v>
      </c>
      <c r="F123" s="31">
        <f t="shared" si="20"/>
        <v>27264.163238406109</v>
      </c>
      <c r="G123" s="31">
        <f t="shared" si="20"/>
        <v>27712.044319617624</v>
      </c>
      <c r="H123" s="31">
        <f t="shared" si="20"/>
        <v>28167.282951514022</v>
      </c>
      <c r="I123" s="31">
        <f t="shared" si="20"/>
        <v>28629.999999999989</v>
      </c>
      <c r="J123" s="31">
        <f t="shared" si="15"/>
        <v>28910.451465691003</v>
      </c>
      <c r="K123" s="31">
        <f t="shared" si="21"/>
        <v>29193.650155433988</v>
      </c>
      <c r="L123" s="31">
        <f t="shared" si="21"/>
        <v>29479.622980266748</v>
      </c>
      <c r="M123" s="31">
        <f t="shared" si="21"/>
        <v>29768.397114840067</v>
      </c>
      <c r="N123" s="31">
        <f t="shared" si="21"/>
        <v>30059.999999999996</v>
      </c>
      <c r="O123" s="31">
        <f t="shared" si="16"/>
        <v>30321.413577318835</v>
      </c>
      <c r="P123" s="31">
        <f t="shared" si="16"/>
        <v>30585.100509874086</v>
      </c>
      <c r="Q123" s="31">
        <f t="shared" si="16"/>
        <v>30851.080567656598</v>
      </c>
      <c r="R123" s="31">
        <f t="shared" si="16"/>
        <v>31119.373692584828</v>
      </c>
      <c r="S123" s="31">
        <f t="shared" si="17"/>
        <v>31390.000000000004</v>
      </c>
      <c r="T123" s="31">
        <f t="shared" si="18"/>
        <v>31610.869834412639</v>
      </c>
      <c r="U123" s="31">
        <f t="shared" si="18"/>
        <v>31833.293777896746</v>
      </c>
      <c r="V123">
        <v>26390</v>
      </c>
      <c r="W123">
        <v>28630</v>
      </c>
      <c r="X123">
        <v>30060</v>
      </c>
      <c r="Y123">
        <v>31390</v>
      </c>
      <c r="Z123">
        <v>32510</v>
      </c>
      <c r="AA123">
        <v>33510</v>
      </c>
      <c r="AB123">
        <v>34420</v>
      </c>
    </row>
    <row r="124" spans="1:28" x14ac:dyDescent="0.25">
      <c r="A124">
        <v>48</v>
      </c>
      <c r="B124" t="s">
        <v>124</v>
      </c>
      <c r="C124" t="s">
        <v>31</v>
      </c>
      <c r="D124" s="26" t="str">
        <f t="shared" si="19"/>
        <v>Low_Masterton District</v>
      </c>
      <c r="E124" s="31">
        <f t="shared" si="20"/>
        <v>26571.486572972488</v>
      </c>
      <c r="F124" s="31">
        <f t="shared" si="20"/>
        <v>26754.221246595574</v>
      </c>
      <c r="G124" s="31">
        <f t="shared" si="20"/>
        <v>26938.212604177701</v>
      </c>
      <c r="H124" s="31">
        <f t="shared" si="20"/>
        <v>27123.469288055552</v>
      </c>
      <c r="I124" s="31">
        <f t="shared" si="20"/>
        <v>27309.999999999989</v>
      </c>
      <c r="J124" s="31">
        <f t="shared" si="15"/>
        <v>27325.981285172064</v>
      </c>
      <c r="K124" s="31">
        <f t="shared" si="21"/>
        <v>27341.971922283919</v>
      </c>
      <c r="L124" s="31">
        <f t="shared" si="21"/>
        <v>27357.971916808139</v>
      </c>
      <c r="M124" s="31">
        <f t="shared" si="21"/>
        <v>27373.981274220507</v>
      </c>
      <c r="N124" s="31">
        <f t="shared" si="21"/>
        <v>27390.000000000007</v>
      </c>
      <c r="O124" s="31">
        <f t="shared" si="16"/>
        <v>27365.957829953393</v>
      </c>
      <c r="P124" s="31">
        <f t="shared" si="16"/>
        <v>27341.93676344605</v>
      </c>
      <c r="Q124" s="31">
        <f t="shared" si="16"/>
        <v>27317.936781953889</v>
      </c>
      <c r="R124" s="31">
        <f t="shared" si="16"/>
        <v>27293.957866969067</v>
      </c>
      <c r="S124" s="31">
        <f t="shared" si="17"/>
        <v>27270.000000000004</v>
      </c>
      <c r="T124" s="31">
        <f t="shared" si="18"/>
        <v>27191.549927809265</v>
      </c>
      <c r="U124" s="31">
        <f t="shared" si="18"/>
        <v>27113.325540027286</v>
      </c>
      <c r="V124">
        <v>26390</v>
      </c>
      <c r="W124">
        <v>27310</v>
      </c>
      <c r="X124">
        <v>27390</v>
      </c>
      <c r="Y124">
        <v>27270</v>
      </c>
      <c r="Z124">
        <v>26880</v>
      </c>
      <c r="AA124">
        <v>26320</v>
      </c>
      <c r="AB124">
        <v>25610</v>
      </c>
    </row>
    <row r="125" spans="1:28" x14ac:dyDescent="0.25">
      <c r="A125">
        <v>48</v>
      </c>
      <c r="B125" t="s">
        <v>124</v>
      </c>
      <c r="C125" t="s">
        <v>30</v>
      </c>
      <c r="D125" s="26" t="str">
        <f t="shared" si="19"/>
        <v>Medium_Masterton District</v>
      </c>
      <c r="E125" s="31">
        <f t="shared" si="20"/>
        <v>26698.693239160802</v>
      </c>
      <c r="F125" s="31">
        <f t="shared" si="20"/>
        <v>27010.997373202375</v>
      </c>
      <c r="G125" s="31">
        <f t="shared" si="20"/>
        <v>27326.954640049578</v>
      </c>
      <c r="H125" s="31">
        <f t="shared" si="20"/>
        <v>27646.607771699342</v>
      </c>
      <c r="I125" s="31">
        <f t="shared" si="20"/>
        <v>27969.999999999985</v>
      </c>
      <c r="J125" s="31">
        <f t="shared" si="15"/>
        <v>28106.658069573845</v>
      </c>
      <c r="K125" s="31">
        <f t="shared" si="21"/>
        <v>28243.983834105849</v>
      </c>
      <c r="L125" s="31">
        <f t="shared" si="21"/>
        <v>28381.980555873593</v>
      </c>
      <c r="M125" s="31">
        <f t="shared" si="21"/>
        <v>28520.651513093766</v>
      </c>
      <c r="N125" s="31">
        <f t="shared" si="21"/>
        <v>28660.000000000018</v>
      </c>
      <c r="O125" s="31">
        <f t="shared" si="16"/>
        <v>28767.19512535906</v>
      </c>
      <c r="P125" s="31">
        <f t="shared" si="16"/>
        <v>28874.791185641388</v>
      </c>
      <c r="Q125" s="31">
        <f t="shared" si="16"/>
        <v>28982.789680437672</v>
      </c>
      <c r="R125" s="31">
        <f t="shared" si="16"/>
        <v>29091.192114947436</v>
      </c>
      <c r="S125" s="31">
        <f t="shared" si="17"/>
        <v>29199.999999999996</v>
      </c>
      <c r="T125" s="31">
        <f t="shared" si="18"/>
        <v>29261.738377071455</v>
      </c>
      <c r="U125" s="31">
        <f t="shared" si="18"/>
        <v>29323.607289321109</v>
      </c>
      <c r="V125">
        <v>26390</v>
      </c>
      <c r="W125">
        <v>27970</v>
      </c>
      <c r="X125">
        <v>28660</v>
      </c>
      <c r="Y125">
        <v>29200</v>
      </c>
      <c r="Z125">
        <v>29510</v>
      </c>
      <c r="AA125">
        <v>29670</v>
      </c>
      <c r="AB125">
        <v>29740</v>
      </c>
    </row>
    <row r="126" spans="1:28" x14ac:dyDescent="0.25">
      <c r="A126">
        <v>49</v>
      </c>
      <c r="B126" t="s">
        <v>120</v>
      </c>
      <c r="C126" t="s">
        <v>29</v>
      </c>
      <c r="D126" s="26" t="str">
        <f t="shared" si="19"/>
        <v>High_Carterton District</v>
      </c>
      <c r="E126" s="31">
        <f t="shared" si="20"/>
        <v>9666.747015736124</v>
      </c>
      <c r="F126" s="31">
        <f t="shared" si="20"/>
        <v>9826.0775884588056</v>
      </c>
      <c r="G126" s="31">
        <f t="shared" si="20"/>
        <v>9988.0343012224785</v>
      </c>
      <c r="H126" s="31">
        <f t="shared" si="20"/>
        <v>10152.660438949781</v>
      </c>
      <c r="I126" s="31">
        <f t="shared" si="20"/>
        <v>10320</v>
      </c>
      <c r="J126" s="31">
        <f t="shared" si="15"/>
        <v>10427.727334286623</v>
      </c>
      <c r="K126" s="31">
        <f t="shared" si="21"/>
        <v>10536.579201378721</v>
      </c>
      <c r="L126" s="31">
        <f t="shared" si="21"/>
        <v>10646.567339931475</v>
      </c>
      <c r="M126" s="31">
        <f t="shared" si="21"/>
        <v>10757.703611136307</v>
      </c>
      <c r="N126" s="31">
        <f t="shared" si="21"/>
        <v>10869.999999999998</v>
      </c>
      <c r="O126" s="31">
        <f t="shared" si="16"/>
        <v>10968.20927361879</v>
      </c>
      <c r="P126" s="31">
        <f t="shared" si="16"/>
        <v>11067.30585739625</v>
      </c>
      <c r="Q126" s="31">
        <f t="shared" si="16"/>
        <v>11167.297768083634</v>
      </c>
      <c r="R126" s="31">
        <f t="shared" si="16"/>
        <v>11268.19309486268</v>
      </c>
      <c r="S126" s="31">
        <f t="shared" si="17"/>
        <v>11370.000000000004</v>
      </c>
      <c r="T126" s="31">
        <f t="shared" si="18"/>
        <v>11460.546317196999</v>
      </c>
      <c r="U126" s="31">
        <f t="shared" si="18"/>
        <v>11551.813710520464</v>
      </c>
      <c r="V126">
        <v>9510</v>
      </c>
      <c r="W126">
        <v>10320</v>
      </c>
      <c r="X126">
        <v>10870</v>
      </c>
      <c r="Y126">
        <v>11370</v>
      </c>
      <c r="Z126">
        <v>11830</v>
      </c>
      <c r="AA126">
        <v>12230</v>
      </c>
      <c r="AB126">
        <v>12590</v>
      </c>
    </row>
    <row r="127" spans="1:28" x14ac:dyDescent="0.25">
      <c r="A127">
        <v>49</v>
      </c>
      <c r="B127" t="s">
        <v>120</v>
      </c>
      <c r="C127" t="s">
        <v>31</v>
      </c>
      <c r="D127" s="26" t="str">
        <f t="shared" si="19"/>
        <v>Low_Carterton District</v>
      </c>
      <c r="E127" s="31">
        <f t="shared" si="20"/>
        <v>9567.3052082897902</v>
      </c>
      <c r="F127" s="31">
        <f t="shared" si="20"/>
        <v>9624.9557254015708</v>
      </c>
      <c r="G127" s="31">
        <f t="shared" si="20"/>
        <v>9682.9536320918069</v>
      </c>
      <c r="H127" s="31">
        <f t="shared" si="20"/>
        <v>9741.3010216551502</v>
      </c>
      <c r="I127" s="31">
        <f t="shared" si="20"/>
        <v>9799.9999999999964</v>
      </c>
      <c r="J127" s="31">
        <f t="shared" si="15"/>
        <v>9809.9796540884436</v>
      </c>
      <c r="K127" s="31">
        <f t="shared" si="21"/>
        <v>9819.9694707784911</v>
      </c>
      <c r="L127" s="31">
        <f t="shared" si="21"/>
        <v>9829.9694604190445</v>
      </c>
      <c r="M127" s="31">
        <f t="shared" si="21"/>
        <v>9839.9796333695504</v>
      </c>
      <c r="N127" s="31">
        <f t="shared" si="21"/>
        <v>9849.9999999999945</v>
      </c>
      <c r="O127" s="31">
        <f t="shared" si="16"/>
        <v>9837.9706541017349</v>
      </c>
      <c r="P127" s="31">
        <f t="shared" si="16"/>
        <v>9825.9559990829366</v>
      </c>
      <c r="Q127" s="31">
        <f t="shared" si="16"/>
        <v>9813.9560170023178</v>
      </c>
      <c r="R127" s="31">
        <f t="shared" si="16"/>
        <v>9801.9706899405028</v>
      </c>
      <c r="S127" s="31">
        <f t="shared" si="17"/>
        <v>9790</v>
      </c>
      <c r="T127" s="31">
        <f t="shared" si="18"/>
        <v>9765.8814560064711</v>
      </c>
      <c r="U127" s="31">
        <f t="shared" si="18"/>
        <v>9741.8223302115512</v>
      </c>
      <c r="V127">
        <v>9510</v>
      </c>
      <c r="W127">
        <v>9800</v>
      </c>
      <c r="X127">
        <v>9850</v>
      </c>
      <c r="Y127">
        <v>9790</v>
      </c>
      <c r="Z127">
        <v>9670</v>
      </c>
      <c r="AA127">
        <v>9470</v>
      </c>
      <c r="AB127">
        <v>9210</v>
      </c>
    </row>
    <row r="128" spans="1:28" x14ac:dyDescent="0.25">
      <c r="A128">
        <v>49</v>
      </c>
      <c r="B128" t="s">
        <v>120</v>
      </c>
      <c r="C128" t="s">
        <v>30</v>
      </c>
      <c r="D128" s="26" t="str">
        <f t="shared" si="19"/>
        <v>Medium_Carterton District</v>
      </c>
      <c r="E128" s="31">
        <f t="shared" si="20"/>
        <v>9615.6273906233946</v>
      </c>
      <c r="F128" s="31">
        <f t="shared" si="20"/>
        <v>9722.4279826821094</v>
      </c>
      <c r="G128" s="31">
        <f t="shared" si="20"/>
        <v>9830.4148069023595</v>
      </c>
      <c r="H128" s="31">
        <f t="shared" si="20"/>
        <v>9939.6010387423885</v>
      </c>
      <c r="I128" s="31">
        <f t="shared" si="20"/>
        <v>10050.000000000005</v>
      </c>
      <c r="J128" s="31">
        <f t="shared" si="15"/>
        <v>10109.296151277951</v>
      </c>
      <c r="K128" s="31">
        <f t="shared" si="21"/>
        <v>10168.942156641111</v>
      </c>
      <c r="L128" s="31">
        <f t="shared" si="21"/>
        <v>10228.940080268667</v>
      </c>
      <c r="M128" s="31">
        <f t="shared" si="21"/>
        <v>10289.291998518685</v>
      </c>
      <c r="N128" s="31">
        <f t="shared" si="21"/>
        <v>10349.999999999996</v>
      </c>
      <c r="O128" s="31">
        <f t="shared" si="16"/>
        <v>10391.66322210756</v>
      </c>
      <c r="P128" s="31">
        <f t="shared" si="16"/>
        <v>10433.494156686267</v>
      </c>
      <c r="Q128" s="31">
        <f t="shared" si="16"/>
        <v>10475.493478851286</v>
      </c>
      <c r="R128" s="31">
        <f t="shared" si="16"/>
        <v>10517.661866435408</v>
      </c>
      <c r="S128" s="31">
        <f t="shared" si="17"/>
        <v>10560</v>
      </c>
      <c r="T128" s="31">
        <f t="shared" si="18"/>
        <v>10591.807805204819</v>
      </c>
      <c r="U128" s="31">
        <f t="shared" si="18"/>
        <v>10623.711418787663</v>
      </c>
      <c r="V128">
        <v>9510</v>
      </c>
      <c r="W128">
        <v>10050</v>
      </c>
      <c r="X128">
        <v>10350</v>
      </c>
      <c r="Y128">
        <v>10560</v>
      </c>
      <c r="Z128">
        <v>10720</v>
      </c>
      <c r="AA128">
        <v>10780</v>
      </c>
      <c r="AB128">
        <v>10830</v>
      </c>
    </row>
    <row r="129" spans="1:28" x14ac:dyDescent="0.25">
      <c r="A129">
        <v>50</v>
      </c>
      <c r="B129" t="s">
        <v>126</v>
      </c>
      <c r="C129" t="s">
        <v>29</v>
      </c>
      <c r="D129" s="26" t="str">
        <f t="shared" si="19"/>
        <v>High_South Wairarapa District</v>
      </c>
      <c r="E129" s="31">
        <f t="shared" si="20"/>
        <v>11094.343442450952</v>
      </c>
      <c r="F129" s="31">
        <f t="shared" si="20"/>
        <v>11271.470368045279</v>
      </c>
      <c r="G129" s="31">
        <f t="shared" si="20"/>
        <v>11451.425216529611</v>
      </c>
      <c r="H129" s="31">
        <f t="shared" si="20"/>
        <v>11634.253137154099</v>
      </c>
      <c r="I129" s="31">
        <f t="shared" si="20"/>
        <v>11820</v>
      </c>
      <c r="J129" s="31">
        <f t="shared" si="15"/>
        <v>11937.635122241398</v>
      </c>
      <c r="K129" s="31">
        <f t="shared" si="21"/>
        <v>12056.440973923131</v>
      </c>
      <c r="L129" s="31">
        <f t="shared" si="21"/>
        <v>12176.429206390443</v>
      </c>
      <c r="M129" s="31">
        <f t="shared" si="21"/>
        <v>12297.611586945222</v>
      </c>
      <c r="N129" s="31">
        <f t="shared" si="21"/>
        <v>12420.000000000004</v>
      </c>
      <c r="O129" s="31">
        <f t="shared" si="16"/>
        <v>12526.169293614841</v>
      </c>
      <c r="P129" s="31">
        <f t="shared" si="16"/>
        <v>12633.246149138429</v>
      </c>
      <c r="Q129" s="31">
        <f t="shared" si="16"/>
        <v>12741.238324638949</v>
      </c>
      <c r="R129" s="31">
        <f t="shared" si="16"/>
        <v>12850.153644502494</v>
      </c>
      <c r="S129" s="31">
        <f t="shared" si="17"/>
        <v>12959.999999999996</v>
      </c>
      <c r="T129" s="31">
        <f t="shared" si="18"/>
        <v>13042.931815171998</v>
      </c>
      <c r="U129" s="31">
        <f t="shared" si="18"/>
        <v>13126.394315989655</v>
      </c>
      <c r="V129">
        <v>10920</v>
      </c>
      <c r="W129">
        <v>11820</v>
      </c>
      <c r="X129">
        <v>12420</v>
      </c>
      <c r="Y129">
        <v>12960</v>
      </c>
      <c r="Z129">
        <v>13380</v>
      </c>
      <c r="AA129">
        <v>13740</v>
      </c>
      <c r="AB129">
        <v>14050</v>
      </c>
    </row>
    <row r="130" spans="1:28" x14ac:dyDescent="0.25">
      <c r="A130">
        <v>50</v>
      </c>
      <c r="B130" t="s">
        <v>126</v>
      </c>
      <c r="C130" t="s">
        <v>31</v>
      </c>
      <c r="D130" s="26" t="str">
        <f t="shared" si="19"/>
        <v>Low_South Wairarapa District</v>
      </c>
      <c r="E130" s="31">
        <f t="shared" si="20"/>
        <v>10993.016987375042</v>
      </c>
      <c r="F130" s="31">
        <f t="shared" si="20"/>
        <v>11066.522205560097</v>
      </c>
      <c r="G130" s="31">
        <f t="shared" si="20"/>
        <v>11140.518919128688</v>
      </c>
      <c r="H130" s="31">
        <f t="shared" si="20"/>
        <v>11215.010414483033</v>
      </c>
      <c r="I130" s="31">
        <f t="shared" si="20"/>
        <v>11290.000000000002</v>
      </c>
      <c r="J130" s="31">
        <f t="shared" si="15"/>
        <v>11305.95484198886</v>
      </c>
      <c r="K130" s="31">
        <f t="shared" si="21"/>
        <v>11321.932231097549</v>
      </c>
      <c r="L130" s="31">
        <f t="shared" si="21"/>
        <v>11337.932199189287</v>
      </c>
      <c r="M130" s="31">
        <f t="shared" si="21"/>
        <v>11353.954778172323</v>
      </c>
      <c r="N130" s="31">
        <f t="shared" si="21"/>
        <v>11369.999999999991</v>
      </c>
      <c r="O130" s="31">
        <f t="shared" si="16"/>
        <v>11359.982363295132</v>
      </c>
      <c r="P130" s="31">
        <f t="shared" si="16"/>
        <v>11349.973552715606</v>
      </c>
      <c r="Q130" s="31">
        <f t="shared" si="16"/>
        <v>11339.97356048509</v>
      </c>
      <c r="R130" s="31">
        <f t="shared" si="16"/>
        <v>11329.982378834102</v>
      </c>
      <c r="S130" s="31">
        <f t="shared" si="17"/>
        <v>11320</v>
      </c>
      <c r="T130" s="31">
        <f t="shared" si="18"/>
        <v>11289.83971333497</v>
      </c>
      <c r="U130" s="31">
        <f t="shared" si="18"/>
        <v>11259.759783815849</v>
      </c>
      <c r="V130">
        <v>10920</v>
      </c>
      <c r="W130">
        <v>11290</v>
      </c>
      <c r="X130">
        <v>11370</v>
      </c>
      <c r="Y130">
        <v>11320</v>
      </c>
      <c r="Z130">
        <v>11170</v>
      </c>
      <c r="AA130">
        <v>10930</v>
      </c>
      <c r="AB130">
        <v>10620</v>
      </c>
    </row>
    <row r="131" spans="1:28" x14ac:dyDescent="0.25">
      <c r="A131">
        <v>50</v>
      </c>
      <c r="B131" t="s">
        <v>126</v>
      </c>
      <c r="C131" t="s">
        <v>30</v>
      </c>
      <c r="D131" s="26" t="str">
        <f t="shared" si="19"/>
        <v>Medium_South Wairarapa District</v>
      </c>
      <c r="E131" s="31">
        <f t="shared" si="20"/>
        <v>11043.189064205179</v>
      </c>
      <c r="F131" s="31">
        <f t="shared" si="20"/>
        <v>11167.767830382862</v>
      </c>
      <c r="G131" s="31">
        <f t="shared" si="20"/>
        <v>11293.751975830259</v>
      </c>
      <c r="H131" s="31">
        <f t="shared" si="20"/>
        <v>11421.157354700947</v>
      </c>
      <c r="I131" s="31">
        <f t="shared" si="20"/>
        <v>11550.000000000005</v>
      </c>
      <c r="J131" s="31">
        <f t="shared" si="15"/>
        <v>11615.258391775904</v>
      </c>
      <c r="K131" s="31">
        <f t="shared" si="21"/>
        <v>11680.885498503943</v>
      </c>
      <c r="L131" s="31">
        <f t="shared" si="21"/>
        <v>11746.883403452068</v>
      </c>
      <c r="M131" s="31">
        <f t="shared" si="21"/>
        <v>11813.25420165885</v>
      </c>
      <c r="N131" s="31">
        <f t="shared" si="21"/>
        <v>11879.999999999995</v>
      </c>
      <c r="O131" s="31">
        <f t="shared" si="16"/>
        <v>11925.647853790324</v>
      </c>
      <c r="P131" s="31">
        <f t="shared" si="16"/>
        <v>11971.47110543887</v>
      </c>
      <c r="Q131" s="31">
        <f t="shared" si="16"/>
        <v>12017.470428896459</v>
      </c>
      <c r="R131" s="31">
        <f t="shared" si="16"/>
        <v>12063.646500703517</v>
      </c>
      <c r="S131" s="31">
        <f t="shared" si="17"/>
        <v>12110.000000000004</v>
      </c>
      <c r="T131" s="31">
        <f t="shared" si="18"/>
        <v>12139.852457676832</v>
      </c>
      <c r="U131" s="31">
        <f t="shared" si="18"/>
        <v>12169.778504885402</v>
      </c>
      <c r="V131">
        <v>10920</v>
      </c>
      <c r="W131">
        <v>11550</v>
      </c>
      <c r="X131">
        <v>11880</v>
      </c>
      <c r="Y131">
        <v>12110</v>
      </c>
      <c r="Z131">
        <v>12260</v>
      </c>
      <c r="AA131">
        <v>12320</v>
      </c>
      <c r="AB131">
        <v>12310</v>
      </c>
    </row>
    <row r="132" spans="1:28" x14ac:dyDescent="0.25">
      <c r="A132">
        <v>51</v>
      </c>
      <c r="B132" t="s">
        <v>109</v>
      </c>
      <c r="C132" t="s">
        <v>29</v>
      </c>
      <c r="D132" s="26" t="str">
        <f t="shared" si="19"/>
        <v>High_Tasman District</v>
      </c>
      <c r="E132" s="31">
        <f t="shared" si="20"/>
        <v>52326.481075298725</v>
      </c>
      <c r="F132" s="31">
        <f t="shared" si="20"/>
        <v>53290.39746445301</v>
      </c>
      <c r="G132" s="31">
        <f t="shared" si="20"/>
        <v>54272.070346805129</v>
      </c>
      <c r="H132" s="31">
        <f t="shared" si="20"/>
        <v>55271.826818205125</v>
      </c>
      <c r="I132" s="31">
        <f t="shared" si="20"/>
        <v>56289.999999999985</v>
      </c>
      <c r="J132" s="31">
        <f t="shared" si="15"/>
        <v>56961.773410327973</v>
      </c>
      <c r="K132" s="31">
        <f t="shared" si="21"/>
        <v>57641.563866575721</v>
      </c>
      <c r="L132" s="31">
        <f t="shared" si="21"/>
        <v>58329.467045387013</v>
      </c>
      <c r="M132" s="31">
        <f t="shared" si="21"/>
        <v>59025.579765225222</v>
      </c>
      <c r="N132" s="31">
        <f t="shared" si="21"/>
        <v>59729.999999999978</v>
      </c>
      <c r="O132" s="31">
        <f t="shared" si="16"/>
        <v>60337.515548476855</v>
      </c>
      <c r="P132" s="31">
        <f t="shared" si="16"/>
        <v>60951.21015507594</v>
      </c>
      <c r="Q132" s="31">
        <f t="shared" si="16"/>
        <v>61571.146667175199</v>
      </c>
      <c r="R132" s="31">
        <f t="shared" si="16"/>
        <v>62197.38857137505</v>
      </c>
      <c r="S132" s="31">
        <f t="shared" si="17"/>
        <v>62829.999999999978</v>
      </c>
      <c r="T132" s="31">
        <f t="shared" si="18"/>
        <v>63364.817296144261</v>
      </c>
      <c r="U132" s="31">
        <f t="shared" si="18"/>
        <v>63904.187028071661</v>
      </c>
      <c r="V132">
        <v>51380</v>
      </c>
      <c r="W132">
        <v>56290</v>
      </c>
      <c r="X132">
        <v>59730</v>
      </c>
      <c r="Y132">
        <v>62830</v>
      </c>
      <c r="Z132">
        <v>65550</v>
      </c>
      <c r="AA132">
        <v>67870</v>
      </c>
      <c r="AB132">
        <v>69820</v>
      </c>
    </row>
    <row r="133" spans="1:28" x14ac:dyDescent="0.25">
      <c r="A133">
        <v>51</v>
      </c>
      <c r="B133" t="s">
        <v>109</v>
      </c>
      <c r="C133" t="s">
        <v>31</v>
      </c>
      <c r="D133" s="26" t="str">
        <f t="shared" si="19"/>
        <v>Low_Tasman District</v>
      </c>
      <c r="E133" s="31">
        <f t="shared" si="20"/>
        <v>51777.792573238126</v>
      </c>
      <c r="F133" s="31">
        <f t="shared" si="20"/>
        <v>52178.664923263394</v>
      </c>
      <c r="G133" s="31">
        <f t="shared" si="20"/>
        <v>52582.64089422398</v>
      </c>
      <c r="H133" s="31">
        <f t="shared" si="20"/>
        <v>52989.744514873455</v>
      </c>
      <c r="I133" s="31">
        <f t="shared" si="20"/>
        <v>53400.000000000007</v>
      </c>
      <c r="J133" s="31">
        <f t="shared" si="15"/>
        <v>53549.164335666937</v>
      </c>
      <c r="K133" s="31">
        <f t="shared" si="21"/>
        <v>53698.745337982473</v>
      </c>
      <c r="L133" s="31">
        <f t="shared" si="21"/>
        <v>53848.74417083805</v>
      </c>
      <c r="M133" s="31">
        <f t="shared" si="21"/>
        <v>53999.162001376295</v>
      </c>
      <c r="N133" s="31">
        <f t="shared" si="21"/>
        <v>54150.000000000015</v>
      </c>
      <c r="O133" s="31">
        <f t="shared" si="16"/>
        <v>54213.849250725914</v>
      </c>
      <c r="P133" s="31">
        <f t="shared" si="16"/>
        <v>54277.773787265651</v>
      </c>
      <c r="Q133" s="31">
        <f t="shared" si="16"/>
        <v>54341.773698390076</v>
      </c>
      <c r="R133" s="31">
        <f t="shared" si="16"/>
        <v>54405.849072974735</v>
      </c>
      <c r="S133" s="31">
        <f t="shared" si="17"/>
        <v>54469.999999999971</v>
      </c>
      <c r="T133" s="31">
        <f t="shared" si="18"/>
        <v>54451.988091735766</v>
      </c>
      <c r="U133" s="31">
        <f t="shared" si="18"/>
        <v>54433.982139572865</v>
      </c>
      <c r="V133">
        <v>51380</v>
      </c>
      <c r="W133">
        <v>53400</v>
      </c>
      <c r="X133">
        <v>54150</v>
      </c>
      <c r="Y133">
        <v>54470</v>
      </c>
      <c r="Z133">
        <v>54380</v>
      </c>
      <c r="AA133">
        <v>53740</v>
      </c>
      <c r="AB133">
        <v>52600</v>
      </c>
    </row>
    <row r="134" spans="1:28" x14ac:dyDescent="0.25">
      <c r="A134">
        <v>51</v>
      </c>
      <c r="B134" t="s">
        <v>109</v>
      </c>
      <c r="C134" t="s">
        <v>30</v>
      </c>
      <c r="D134" s="26" t="str">
        <f t="shared" ref="D134:D165" si="22">C134&amp;"_"&amp;B134</f>
        <v>Medium_Tasman District</v>
      </c>
      <c r="E134" s="31">
        <f t="shared" si="20"/>
        <v>52054.079277912213</v>
      </c>
      <c r="F134" s="31">
        <f t="shared" si="20"/>
        <v>52737.002130618326</v>
      </c>
      <c r="G134" s="31">
        <f t="shared" si="20"/>
        <v>53428.88458128905</v>
      </c>
      <c r="H134" s="31">
        <f t="shared" si="20"/>
        <v>54129.84417525967</v>
      </c>
      <c r="I134" s="31">
        <f t="shared" si="20"/>
        <v>54840.000000000029</v>
      </c>
      <c r="J134" s="31">
        <f t="shared" si="15"/>
        <v>55236.232719230953</v>
      </c>
      <c r="K134" s="31">
        <f>($X134/$W134)^(1/($X$1-$W$1))^(K$5-$W$1)*$W134</f>
        <v>55635.328318983229</v>
      </c>
      <c r="L134" s="31">
        <f>($X134/$W134)^(1/($X$1-$W$1))^(L$5-$W$1)*$W134</f>
        <v>56037.307484284785</v>
      </c>
      <c r="M134" s="31">
        <f>($X134/$W134)^(1/($X$1-$W$1))^(M$5-$W$1)*$W134</f>
        <v>56442.191049618108</v>
      </c>
      <c r="N134" s="31">
        <f>($X134/$W134)^(1/($X$1-$W$1))^(N$5-$W$1)*$W134</f>
        <v>56850.000000000007</v>
      </c>
      <c r="O134" s="31">
        <f t="shared" si="16"/>
        <v>57166.457197120028</v>
      </c>
      <c r="P134" s="31">
        <f t="shared" si="16"/>
        <v>57484.675962535737</v>
      </c>
      <c r="Q134" s="31">
        <f t="shared" si="16"/>
        <v>57804.666102068841</v>
      </c>
      <c r="R134" s="31">
        <f>($Y134/$X134)^(1/($Y$1-$X$1))^(R$5-$X$1)*$X134</f>
        <v>58126.437476125473</v>
      </c>
      <c r="S134" s="31">
        <f t="shared" si="17"/>
        <v>58450.000000000007</v>
      </c>
      <c r="T134" s="31">
        <f t="shared" si="18"/>
        <v>58672.302591857908</v>
      </c>
      <c r="U134" s="31">
        <f t="shared" si="18"/>
        <v>58895.450666048528</v>
      </c>
      <c r="V134">
        <v>51380</v>
      </c>
      <c r="W134">
        <v>54840</v>
      </c>
      <c r="X134">
        <v>56850</v>
      </c>
      <c r="Y134">
        <v>58450</v>
      </c>
      <c r="Z134">
        <v>59570</v>
      </c>
      <c r="AA134">
        <v>60280</v>
      </c>
      <c r="AB134">
        <v>60510</v>
      </c>
    </row>
    <row r="135" spans="1:28" x14ac:dyDescent="0.25">
      <c r="A135">
        <v>52</v>
      </c>
      <c r="B135" t="s">
        <v>107</v>
      </c>
      <c r="C135" t="s">
        <v>29</v>
      </c>
      <c r="D135" s="26" t="str">
        <f t="shared" si="22"/>
        <v>High_Nelson City</v>
      </c>
      <c r="E135" s="31">
        <f t="shared" ref="E135:I166" si="23">($W135/$V135)^(1/($W$1-$V$1))^(E$5-$V$1)*$V135</f>
        <v>53523.227049632427</v>
      </c>
      <c r="F135" s="31">
        <f t="shared" si="23"/>
        <v>54369.630552410403</v>
      </c>
      <c r="G135" s="31">
        <f t="shared" si="23"/>
        <v>55229.418877610435</v>
      </c>
      <c r="H135" s="31">
        <f t="shared" si="23"/>
        <v>56102.803689610904</v>
      </c>
      <c r="I135" s="31">
        <f t="shared" si="23"/>
        <v>56990.000000000007</v>
      </c>
      <c r="J135" s="31">
        <f t="shared" ref="J135:N198" si="24">($X135/$W135)^(1/($X$1-$W$1))^(J$5-$W$1)*$W135</f>
        <v>57539.308231389223</v>
      </c>
      <c r="K135" s="31">
        <f t="shared" si="24"/>
        <v>58093.911067675304</v>
      </c>
      <c r="L135" s="31">
        <f t="shared" si="24"/>
        <v>58653.859541847392</v>
      </c>
      <c r="M135" s="31">
        <f t="shared" si="24"/>
        <v>59219.205178785167</v>
      </c>
      <c r="N135" s="31">
        <f t="shared" si="24"/>
        <v>59790</v>
      </c>
      <c r="O135" s="31">
        <f t="shared" ref="O135:R198" si="25">($Y135/$X135)^(1/($Y$1-$X$1))^(O$5-$X$1)*$X135</f>
        <v>60264.411468321035</v>
      </c>
      <c r="P135" s="31">
        <f t="shared" si="25"/>
        <v>60742.587215639811</v>
      </c>
      <c r="Q135" s="31">
        <f t="shared" si="25"/>
        <v>61224.557110113637</v>
      </c>
      <c r="R135" s="31">
        <f t="shared" si="25"/>
        <v>61710.351256892602</v>
      </c>
      <c r="S135" s="31">
        <f t="shared" ref="S135:S198" si="26">($Y135/$X135)^(1/($Y$1-$X$1))^(S$5-$X$1)*$X135</f>
        <v>62199.999999999971</v>
      </c>
      <c r="T135" s="31">
        <f t="shared" ref="T135:U198" si="27">($Z135/$Y135)^(1/($Z$1-$Y$1))^(T$5-$Y$1)*$Y135</f>
        <v>62618.334885702716</v>
      </c>
      <c r="U135" s="31">
        <f t="shared" si="27"/>
        <v>63039.483341768711</v>
      </c>
      <c r="V135">
        <v>52690</v>
      </c>
      <c r="W135">
        <v>56990</v>
      </c>
      <c r="X135">
        <v>59790</v>
      </c>
      <c r="Y135">
        <v>62200</v>
      </c>
      <c r="Z135">
        <v>64320</v>
      </c>
      <c r="AA135">
        <v>66110</v>
      </c>
      <c r="AB135">
        <v>67680</v>
      </c>
    </row>
    <row r="136" spans="1:28" x14ac:dyDescent="0.25">
      <c r="A136">
        <v>52</v>
      </c>
      <c r="B136" t="s">
        <v>107</v>
      </c>
      <c r="C136" t="s">
        <v>31</v>
      </c>
      <c r="D136" s="26" t="str">
        <f t="shared" si="22"/>
        <v>Low_Nelson City</v>
      </c>
      <c r="E136" s="31">
        <f t="shared" si="23"/>
        <v>52967.070680941826</v>
      </c>
      <c r="F136" s="31">
        <f t="shared" si="23"/>
        <v>53245.598339720767</v>
      </c>
      <c r="G136" s="31">
        <f t="shared" si="23"/>
        <v>53525.590637863512</v>
      </c>
      <c r="H136" s="31">
        <f t="shared" si="23"/>
        <v>53807.05527718494</v>
      </c>
      <c r="I136" s="31">
        <f t="shared" si="23"/>
        <v>54089.999999999971</v>
      </c>
      <c r="J136" s="31">
        <f t="shared" si="24"/>
        <v>54105.990542685962</v>
      </c>
      <c r="K136" s="31">
        <f t="shared" si="24"/>
        <v>54121.985812631225</v>
      </c>
      <c r="L136" s="31">
        <f t="shared" si="24"/>
        <v>54137.985811233295</v>
      </c>
      <c r="M136" s="31">
        <f t="shared" si="24"/>
        <v>54153.990539890096</v>
      </c>
      <c r="N136" s="31">
        <f t="shared" si="24"/>
        <v>54169.999999999978</v>
      </c>
      <c r="O136" s="31">
        <f t="shared" si="25"/>
        <v>54089.762654510945</v>
      </c>
      <c r="P136" s="31">
        <f t="shared" si="25"/>
        <v>54009.644157676332</v>
      </c>
      <c r="Q136" s="31">
        <f t="shared" si="25"/>
        <v>53929.644333455908</v>
      </c>
      <c r="R136" s="31">
        <f t="shared" si="25"/>
        <v>53849.763006070178</v>
      </c>
      <c r="S136" s="31">
        <f t="shared" si="26"/>
        <v>53770</v>
      </c>
      <c r="T136" s="31">
        <f t="shared" si="27"/>
        <v>53602.965445229602</v>
      </c>
      <c r="U136" s="31">
        <f t="shared" si="27"/>
        <v>53436.449777245281</v>
      </c>
      <c r="V136">
        <v>52690</v>
      </c>
      <c r="W136">
        <v>54090</v>
      </c>
      <c r="X136">
        <v>54170</v>
      </c>
      <c r="Y136">
        <v>53770</v>
      </c>
      <c r="Z136">
        <v>52940</v>
      </c>
      <c r="AA136">
        <v>51700</v>
      </c>
      <c r="AB136">
        <v>50060</v>
      </c>
    </row>
    <row r="137" spans="1:28" x14ac:dyDescent="0.25">
      <c r="A137">
        <v>52</v>
      </c>
      <c r="B137" t="s">
        <v>107</v>
      </c>
      <c r="C137" t="s">
        <v>30</v>
      </c>
      <c r="D137" s="26" t="str">
        <f t="shared" si="22"/>
        <v>Medium_Nelson City</v>
      </c>
      <c r="E137" s="31">
        <f t="shared" si="23"/>
        <v>53246.135566110832</v>
      </c>
      <c r="F137" s="31">
        <f t="shared" si="23"/>
        <v>53808.14106518605</v>
      </c>
      <c r="G137" s="31">
        <f t="shared" si="23"/>
        <v>54376.07845354548</v>
      </c>
      <c r="H137" s="31">
        <f t="shared" si="23"/>
        <v>54950.010341449262</v>
      </c>
      <c r="I137" s="31">
        <f t="shared" si="23"/>
        <v>55529.999999999993</v>
      </c>
      <c r="J137" s="31">
        <f t="shared" si="24"/>
        <v>55801.335368122163</v>
      </c>
      <c r="K137" s="31">
        <f t="shared" si="24"/>
        <v>56073.996557998231</v>
      </c>
      <c r="L137" s="31">
        <f t="shared" si="24"/>
        <v>56347.990047970241</v>
      </c>
      <c r="M137" s="31">
        <f t="shared" si="24"/>
        <v>56623.322348035246</v>
      </c>
      <c r="N137" s="31">
        <f t="shared" si="24"/>
        <v>56900.000000000029</v>
      </c>
      <c r="O137" s="31">
        <f t="shared" si="25"/>
        <v>57080.846760457862</v>
      </c>
      <c r="P137" s="31">
        <f t="shared" si="25"/>
        <v>57262.268310911655</v>
      </c>
      <c r="Q137" s="31">
        <f t="shared" si="25"/>
        <v>57444.266478231468</v>
      </c>
      <c r="R137" s="31">
        <f t="shared" si="25"/>
        <v>57626.843095093798</v>
      </c>
      <c r="S137" s="31">
        <f t="shared" si="26"/>
        <v>57809.999999999971</v>
      </c>
      <c r="T137" s="31">
        <f t="shared" si="27"/>
        <v>57905.682741651355</v>
      </c>
      <c r="U137" s="31">
        <f t="shared" si="27"/>
        <v>58001.523850143225</v>
      </c>
      <c r="V137">
        <v>52690</v>
      </c>
      <c r="W137">
        <v>55530</v>
      </c>
      <c r="X137">
        <v>56900</v>
      </c>
      <c r="Y137">
        <v>57810</v>
      </c>
      <c r="Z137">
        <v>58290</v>
      </c>
      <c r="AA137">
        <v>58470</v>
      </c>
      <c r="AB137">
        <v>58320</v>
      </c>
    </row>
    <row r="138" spans="1:28" x14ac:dyDescent="0.25">
      <c r="A138">
        <v>53</v>
      </c>
      <c r="B138" t="s">
        <v>106</v>
      </c>
      <c r="C138" t="s">
        <v>29</v>
      </c>
      <c r="D138" s="26" t="str">
        <f t="shared" si="22"/>
        <v>High_Marlborough District</v>
      </c>
      <c r="E138" s="31">
        <f t="shared" si="23"/>
        <v>49433.955681086554</v>
      </c>
      <c r="F138" s="31">
        <f t="shared" si="23"/>
        <v>50137.79183995958</v>
      </c>
      <c r="G138" s="31">
        <f t="shared" si="23"/>
        <v>50851.649153961938</v>
      </c>
      <c r="H138" s="31">
        <f t="shared" si="23"/>
        <v>51575.670303387713</v>
      </c>
      <c r="I138" s="31">
        <f t="shared" si="23"/>
        <v>52310.000000000007</v>
      </c>
      <c r="J138" s="31">
        <f t="shared" si="24"/>
        <v>52791.069913930216</v>
      </c>
      <c r="K138" s="31">
        <f t="shared" si="24"/>
        <v>53276.563996510566</v>
      </c>
      <c r="L138" s="31">
        <f t="shared" si="24"/>
        <v>53766.522934692541</v>
      </c>
      <c r="M138" s="31">
        <f t="shared" si="24"/>
        <v>54260.987789605919</v>
      </c>
      <c r="N138" s="31">
        <f t="shared" si="24"/>
        <v>54759.999999999993</v>
      </c>
      <c r="O138" s="31">
        <f t="shared" si="25"/>
        <v>55187.279833474015</v>
      </c>
      <c r="P138" s="31">
        <f t="shared" si="25"/>
        <v>55617.893634371212</v>
      </c>
      <c r="Q138" s="31">
        <f t="shared" si="25"/>
        <v>56051.867416881607</v>
      </c>
      <c r="R138" s="31">
        <f t="shared" si="25"/>
        <v>56489.227398178045</v>
      </c>
      <c r="S138" s="31">
        <f t="shared" si="26"/>
        <v>56929.999999999985</v>
      </c>
      <c r="T138" s="31">
        <f t="shared" si="27"/>
        <v>57285.531546067876</v>
      </c>
      <c r="U138" s="31">
        <f t="shared" si="27"/>
        <v>57643.283409723132</v>
      </c>
      <c r="V138">
        <v>48740</v>
      </c>
      <c r="W138">
        <v>52310</v>
      </c>
      <c r="X138">
        <v>54760</v>
      </c>
      <c r="Y138">
        <v>56930</v>
      </c>
      <c r="Z138">
        <v>58730</v>
      </c>
      <c r="AA138">
        <v>60330</v>
      </c>
      <c r="AB138">
        <v>61700</v>
      </c>
    </row>
    <row r="139" spans="1:28" x14ac:dyDescent="0.25">
      <c r="A139">
        <v>53</v>
      </c>
      <c r="B139" t="s">
        <v>106</v>
      </c>
      <c r="C139" t="s">
        <v>31</v>
      </c>
      <c r="D139" s="26" t="str">
        <f t="shared" si="22"/>
        <v>Low_Marlborough District</v>
      </c>
      <c r="E139" s="31">
        <f t="shared" si="23"/>
        <v>48932.473830143761</v>
      </c>
      <c r="F139" s="31">
        <f t="shared" si="23"/>
        <v>49125.707737745259</v>
      </c>
      <c r="G139" s="31">
        <f t="shared" si="23"/>
        <v>49319.704724343675</v>
      </c>
      <c r="H139" s="31">
        <f t="shared" si="23"/>
        <v>49514.46780333123</v>
      </c>
      <c r="I139" s="31">
        <f t="shared" si="23"/>
        <v>49710.000000000015</v>
      </c>
      <c r="J139" s="31">
        <f t="shared" si="24"/>
        <v>49675.953394580945</v>
      </c>
      <c r="K139" s="31">
        <f t="shared" si="24"/>
        <v>49641.930107837012</v>
      </c>
      <c r="L139" s="31">
        <f t="shared" si="24"/>
        <v>49607.930123797145</v>
      </c>
      <c r="M139" s="31">
        <f t="shared" si="24"/>
        <v>49573.953426501212</v>
      </c>
      <c r="N139" s="31">
        <f t="shared" si="24"/>
        <v>49540.000000000007</v>
      </c>
      <c r="O139" s="31">
        <f t="shared" si="25"/>
        <v>49419.414390871236</v>
      </c>
      <c r="P139" s="31">
        <f t="shared" si="25"/>
        <v>49299.12229989202</v>
      </c>
      <c r="Q139" s="31">
        <f t="shared" si="25"/>
        <v>49179.123012608092</v>
      </c>
      <c r="R139" s="31">
        <f t="shared" si="25"/>
        <v>49059.415816304216</v>
      </c>
      <c r="S139" s="31">
        <f t="shared" si="26"/>
        <v>48940.000000000007</v>
      </c>
      <c r="T139" s="31">
        <f t="shared" si="27"/>
        <v>48734.277722625993</v>
      </c>
      <c r="U139" s="31">
        <f t="shared" si="27"/>
        <v>48529.420211402532</v>
      </c>
      <c r="V139">
        <v>48740</v>
      </c>
      <c r="W139">
        <v>49710</v>
      </c>
      <c r="X139">
        <v>49540</v>
      </c>
      <c r="Y139">
        <v>48940</v>
      </c>
      <c r="Z139">
        <v>47920</v>
      </c>
      <c r="AA139">
        <v>46560</v>
      </c>
      <c r="AB139">
        <v>44960</v>
      </c>
    </row>
    <row r="140" spans="1:28" x14ac:dyDescent="0.25">
      <c r="A140">
        <v>53</v>
      </c>
      <c r="B140" t="s">
        <v>106</v>
      </c>
      <c r="C140" t="s">
        <v>30</v>
      </c>
      <c r="D140" s="26" t="str">
        <f t="shared" si="22"/>
        <v>Medium_Marlborough District</v>
      </c>
      <c r="E140" s="31">
        <f t="shared" si="23"/>
        <v>49178.054804224557</v>
      </c>
      <c r="F140" s="31">
        <f t="shared" si="23"/>
        <v>49620.046662439767</v>
      </c>
      <c r="G140" s="31">
        <f t="shared" si="23"/>
        <v>50066.010959245854</v>
      </c>
      <c r="H140" s="31">
        <f t="shared" si="23"/>
        <v>50515.983397265081</v>
      </c>
      <c r="I140" s="31">
        <f t="shared" si="23"/>
        <v>50970</v>
      </c>
      <c r="J140" s="31">
        <f t="shared" si="24"/>
        <v>51186.158791514797</v>
      </c>
      <c r="K140" s="31">
        <f t="shared" si="24"/>
        <v>51403.234291351131</v>
      </c>
      <c r="L140" s="31">
        <f t="shared" si="24"/>
        <v>51621.230387179465</v>
      </c>
      <c r="M140" s="31">
        <f t="shared" si="24"/>
        <v>51840.15098315748</v>
      </c>
      <c r="N140" s="31">
        <f t="shared" si="24"/>
        <v>52060.000000000007</v>
      </c>
      <c r="O140" s="31">
        <f t="shared" si="25"/>
        <v>52181.432185517959</v>
      </c>
      <c r="P140" s="31">
        <f t="shared" si="25"/>
        <v>52303.147616823073</v>
      </c>
      <c r="Q140" s="31">
        <f t="shared" si="25"/>
        <v>52425.14695459832</v>
      </c>
      <c r="R140" s="31">
        <f t="shared" si="25"/>
        <v>52547.430861067718</v>
      </c>
      <c r="S140" s="31">
        <f t="shared" si="26"/>
        <v>52669.999999999985</v>
      </c>
      <c r="T140" s="31">
        <f t="shared" si="27"/>
        <v>52719.905338759505</v>
      </c>
      <c r="U140" s="31">
        <f t="shared" si="27"/>
        <v>52769.857963314273</v>
      </c>
      <c r="V140">
        <v>48740</v>
      </c>
      <c r="W140">
        <v>50970</v>
      </c>
      <c r="X140">
        <v>52060</v>
      </c>
      <c r="Y140">
        <v>52670</v>
      </c>
      <c r="Z140">
        <v>52920</v>
      </c>
      <c r="AA140">
        <v>52870</v>
      </c>
      <c r="AB140">
        <v>52660</v>
      </c>
    </row>
    <row r="141" spans="1:28" x14ac:dyDescent="0.25">
      <c r="A141">
        <v>54</v>
      </c>
      <c r="B141" t="s">
        <v>71</v>
      </c>
      <c r="C141" t="s">
        <v>29</v>
      </c>
      <c r="D141" s="26" t="str">
        <f t="shared" si="22"/>
        <v>High_Kaikoura District</v>
      </c>
      <c r="E141" s="31">
        <f t="shared" si="23"/>
        <v>4117.6985918549444</v>
      </c>
      <c r="F141" s="31">
        <f t="shared" si="23"/>
        <v>4186.5288131763446</v>
      </c>
      <c r="G141" s="31">
        <f t="shared" si="23"/>
        <v>4256.5095799447872</v>
      </c>
      <c r="H141" s="31">
        <f t="shared" si="23"/>
        <v>4327.6601243347495</v>
      </c>
      <c r="I141" s="31">
        <f t="shared" si="23"/>
        <v>4399.9999999999982</v>
      </c>
      <c r="J141" s="31">
        <f t="shared" si="24"/>
        <v>4441.2204026670061</v>
      </c>
      <c r="K141" s="31">
        <f t="shared" si="24"/>
        <v>4482.8269693331094</v>
      </c>
      <c r="L141" s="31">
        <f t="shared" si="24"/>
        <v>4524.8233176882059</v>
      </c>
      <c r="M141" s="31">
        <f t="shared" si="24"/>
        <v>4567.2130993136971</v>
      </c>
      <c r="N141" s="31">
        <f t="shared" si="24"/>
        <v>4610.0000000000009</v>
      </c>
      <c r="O141" s="31">
        <f t="shared" si="25"/>
        <v>4641.5647806099259</v>
      </c>
      <c r="P141" s="31">
        <f t="shared" si="25"/>
        <v>4673.3456860300366</v>
      </c>
      <c r="Q141" s="31">
        <f t="shared" si="25"/>
        <v>4705.3441960720929</v>
      </c>
      <c r="R141" s="31">
        <f t="shared" si="25"/>
        <v>4737.5618006801633</v>
      </c>
      <c r="S141" s="31">
        <f t="shared" si="26"/>
        <v>4769.9999999999973</v>
      </c>
      <c r="T141" s="31">
        <f t="shared" si="27"/>
        <v>4793.7620729984856</v>
      </c>
      <c r="U141" s="31">
        <f t="shared" si="27"/>
        <v>4817.6425183477431</v>
      </c>
      <c r="V141">
        <v>4050</v>
      </c>
      <c r="W141">
        <v>4400</v>
      </c>
      <c r="X141">
        <v>4610</v>
      </c>
      <c r="Y141">
        <v>4770</v>
      </c>
      <c r="Z141">
        <v>4890</v>
      </c>
      <c r="AA141">
        <v>5000</v>
      </c>
      <c r="AB141">
        <v>5090</v>
      </c>
    </row>
    <row r="142" spans="1:28" x14ac:dyDescent="0.25">
      <c r="A142">
        <v>54</v>
      </c>
      <c r="B142" t="s">
        <v>71</v>
      </c>
      <c r="C142" t="s">
        <v>31</v>
      </c>
      <c r="D142" s="26" t="str">
        <f t="shared" si="22"/>
        <v>Low_Kaikoura District</v>
      </c>
      <c r="E142" s="31">
        <f t="shared" si="23"/>
        <v>4083.4431037174345</v>
      </c>
      <c r="F142" s="31">
        <f t="shared" si="23"/>
        <v>4117.1623657524633</v>
      </c>
      <c r="G142" s="31">
        <f t="shared" si="23"/>
        <v>4151.1600664979887</v>
      </c>
      <c r="H142" s="31">
        <f t="shared" si="23"/>
        <v>4185.438505177387</v>
      </c>
      <c r="I142" s="31">
        <f t="shared" si="23"/>
        <v>4220.0000000000018</v>
      </c>
      <c r="J142" s="31">
        <f t="shared" si="24"/>
        <v>4223.9924385531904</v>
      </c>
      <c r="K142" s="31">
        <f t="shared" si="24"/>
        <v>4227.9886542546274</v>
      </c>
      <c r="L142" s="31">
        <f t="shared" si="24"/>
        <v>4231.9886506777784</v>
      </c>
      <c r="M142" s="31">
        <f t="shared" si="24"/>
        <v>4235.9924313994916</v>
      </c>
      <c r="N142" s="31">
        <f t="shared" si="24"/>
        <v>4239.9999999999991</v>
      </c>
      <c r="O142" s="31">
        <f t="shared" si="25"/>
        <v>4231.969639304838</v>
      </c>
      <c r="P142" s="31">
        <f t="shared" si="25"/>
        <v>4223.9544877353574</v>
      </c>
      <c r="Q142" s="31">
        <f t="shared" si="25"/>
        <v>4215.9545164861911</v>
      </c>
      <c r="R142" s="31">
        <f t="shared" si="25"/>
        <v>4207.9696968065255</v>
      </c>
      <c r="S142" s="31">
        <f t="shared" si="26"/>
        <v>4199.9999999999991</v>
      </c>
      <c r="T142" s="31">
        <f t="shared" si="27"/>
        <v>4181.843700364102</v>
      </c>
      <c r="U142" s="31">
        <f t="shared" si="27"/>
        <v>4163.7658891130777</v>
      </c>
      <c r="V142">
        <v>4050</v>
      </c>
      <c r="W142">
        <v>4220</v>
      </c>
      <c r="X142">
        <v>4240</v>
      </c>
      <c r="Y142">
        <v>4200</v>
      </c>
      <c r="Z142">
        <v>4110</v>
      </c>
      <c r="AA142">
        <v>3990</v>
      </c>
      <c r="AB142">
        <v>3860</v>
      </c>
    </row>
    <row r="143" spans="1:28" x14ac:dyDescent="0.25">
      <c r="A143">
        <v>54</v>
      </c>
      <c r="B143" t="s">
        <v>71</v>
      </c>
      <c r="C143" t="s">
        <v>30</v>
      </c>
      <c r="D143" s="26" t="str">
        <f t="shared" si="22"/>
        <v>Medium_Kaikoura District</v>
      </c>
      <c r="E143" s="31">
        <f t="shared" si="23"/>
        <v>4098.8092694107581</v>
      </c>
      <c r="F143" s="31">
        <f t="shared" si="23"/>
        <v>4148.2067721006306</v>
      </c>
      <c r="G143" s="31">
        <f t="shared" si="23"/>
        <v>4198.1995972638388</v>
      </c>
      <c r="H143" s="31">
        <f t="shared" si="23"/>
        <v>4248.794919531244</v>
      </c>
      <c r="I143" s="31">
        <f t="shared" si="23"/>
        <v>4299.9999999999991</v>
      </c>
      <c r="J143" s="31">
        <f t="shared" si="24"/>
        <v>4323.7364930943304</v>
      </c>
      <c r="K143" s="31">
        <f t="shared" si="24"/>
        <v>4347.6040143524788</v>
      </c>
      <c r="L143" s="31">
        <f t="shared" si="24"/>
        <v>4371.6032870649351</v>
      </c>
      <c r="M143" s="31">
        <f t="shared" si="24"/>
        <v>4395.7350385148347</v>
      </c>
      <c r="N143" s="31">
        <f t="shared" si="24"/>
        <v>4420.0000000000009</v>
      </c>
      <c r="O143" s="31">
        <f t="shared" si="25"/>
        <v>4431.9353673392243</v>
      </c>
      <c r="P143" s="31">
        <f t="shared" si="25"/>
        <v>4443.9029638625043</v>
      </c>
      <c r="Q143" s="31">
        <f t="shared" si="25"/>
        <v>4455.9028765986059</v>
      </c>
      <c r="R143" s="31">
        <f t="shared" si="25"/>
        <v>4467.935192811301</v>
      </c>
      <c r="S143" s="31">
        <f t="shared" si="26"/>
        <v>4480.0000000000009</v>
      </c>
      <c r="T143" s="31">
        <f t="shared" si="27"/>
        <v>4483.9928762159225</v>
      </c>
      <c r="U143" s="31">
        <f t="shared" si="27"/>
        <v>4487.9893111507017</v>
      </c>
      <c r="V143">
        <v>4050</v>
      </c>
      <c r="W143">
        <v>4300</v>
      </c>
      <c r="X143">
        <v>4420</v>
      </c>
      <c r="Y143">
        <v>4480</v>
      </c>
      <c r="Z143">
        <v>4500</v>
      </c>
      <c r="AA143">
        <v>4490</v>
      </c>
      <c r="AB143">
        <v>4470</v>
      </c>
    </row>
    <row r="144" spans="1:28" x14ac:dyDescent="0.25">
      <c r="A144">
        <v>55</v>
      </c>
      <c r="B144" t="s">
        <v>129</v>
      </c>
      <c r="C144" t="s">
        <v>29</v>
      </c>
      <c r="D144" s="26" t="str">
        <f t="shared" si="22"/>
        <v>High_Buller District</v>
      </c>
      <c r="E144" s="31">
        <f t="shared" si="23"/>
        <v>9853.992684409659</v>
      </c>
      <c r="F144" s="31">
        <f t="shared" si="23"/>
        <v>9847.98902884372</v>
      </c>
      <c r="G144" s="31">
        <f t="shared" si="23"/>
        <v>9841.9890310722731</v>
      </c>
      <c r="H144" s="31">
        <f t="shared" si="23"/>
        <v>9835.9926888667633</v>
      </c>
      <c r="I144" s="31">
        <f t="shared" si="23"/>
        <v>9829.9999999999982</v>
      </c>
      <c r="J144" s="31">
        <f t="shared" si="24"/>
        <v>9873.6113116332435</v>
      </c>
      <c r="K144" s="31">
        <f t="shared" si="24"/>
        <v>9917.4161071426188</v>
      </c>
      <c r="L144" s="31">
        <f t="shared" si="24"/>
        <v>9961.4152449295107</v>
      </c>
      <c r="M144" s="31">
        <f t="shared" si="24"/>
        <v>10005.609587203648</v>
      </c>
      <c r="N144" s="31">
        <f t="shared" si="24"/>
        <v>10049.999999999996</v>
      </c>
      <c r="O144" s="31">
        <f t="shared" si="25"/>
        <v>10089.68534175276</v>
      </c>
      <c r="P144" s="31">
        <f t="shared" si="25"/>
        <v>10129.527392595077</v>
      </c>
      <c r="Q144" s="31">
        <f t="shared" si="25"/>
        <v>10169.526771338271</v>
      </c>
      <c r="R144" s="31">
        <f t="shared" si="25"/>
        <v>10209.684099237218</v>
      </c>
      <c r="S144" s="31">
        <f t="shared" si="26"/>
        <v>10249.999999999998</v>
      </c>
      <c r="T144" s="31">
        <f t="shared" si="27"/>
        <v>10269.922404993284</v>
      </c>
      <c r="U144" s="31">
        <f t="shared" si="27"/>
        <v>10289.883532154441</v>
      </c>
      <c r="V144">
        <v>9860</v>
      </c>
      <c r="W144">
        <v>9830</v>
      </c>
      <c r="X144">
        <v>10050</v>
      </c>
      <c r="Y144">
        <v>10250</v>
      </c>
      <c r="Z144">
        <v>10350</v>
      </c>
      <c r="AA144">
        <v>10420</v>
      </c>
      <c r="AB144">
        <v>10420</v>
      </c>
    </row>
    <row r="145" spans="1:28" x14ac:dyDescent="0.25">
      <c r="A145">
        <v>55</v>
      </c>
      <c r="B145" t="s">
        <v>129</v>
      </c>
      <c r="C145" t="s">
        <v>31</v>
      </c>
      <c r="D145" s="26" t="str">
        <f t="shared" si="22"/>
        <v>Low_Buller District</v>
      </c>
      <c r="E145" s="31">
        <f t="shared" si="23"/>
        <v>9751.6445039951141</v>
      </c>
      <c r="F145" s="31">
        <f t="shared" si="23"/>
        <v>9644.4797700099516</v>
      </c>
      <c r="G145" s="31">
        <f t="shared" si="23"/>
        <v>9538.4927122829213</v>
      </c>
      <c r="H145" s="31">
        <f t="shared" si="23"/>
        <v>9433.670388857121</v>
      </c>
      <c r="I145" s="31">
        <f t="shared" si="23"/>
        <v>9330</v>
      </c>
      <c r="J145" s="31">
        <f t="shared" si="24"/>
        <v>9275.3638413164972</v>
      </c>
      <c r="K145" s="31">
        <f t="shared" si="24"/>
        <v>9221.0476300966257</v>
      </c>
      <c r="L145" s="31">
        <f t="shared" si="24"/>
        <v>9167.0494927390591</v>
      </c>
      <c r="M145" s="31">
        <f t="shared" si="24"/>
        <v>9113.3675666142135</v>
      </c>
      <c r="N145" s="31">
        <f t="shared" si="24"/>
        <v>9059.9999999999982</v>
      </c>
      <c r="O145" s="31">
        <f t="shared" si="25"/>
        <v>8988.8925517590778</v>
      </c>
      <c r="P145" s="31">
        <f t="shared" si="25"/>
        <v>8918.3431906258102</v>
      </c>
      <c r="Q145" s="31">
        <f t="shared" si="25"/>
        <v>8848.3475364511742</v>
      </c>
      <c r="R145" s="31">
        <f t="shared" si="25"/>
        <v>8778.9012434637698</v>
      </c>
      <c r="S145" s="31">
        <f t="shared" si="26"/>
        <v>8710</v>
      </c>
      <c r="T145" s="31">
        <f t="shared" si="27"/>
        <v>8624.3312745062067</v>
      </c>
      <c r="U145" s="31">
        <f t="shared" si="27"/>
        <v>8539.5051587170892</v>
      </c>
      <c r="V145">
        <v>9860</v>
      </c>
      <c r="W145">
        <v>9330</v>
      </c>
      <c r="X145">
        <v>9060</v>
      </c>
      <c r="Y145">
        <v>8710</v>
      </c>
      <c r="Z145">
        <v>8290</v>
      </c>
      <c r="AA145">
        <v>7820</v>
      </c>
      <c r="AB145">
        <v>7290</v>
      </c>
    </row>
    <row r="146" spans="1:28" x14ac:dyDescent="0.25">
      <c r="A146">
        <v>55</v>
      </c>
      <c r="B146" t="s">
        <v>129</v>
      </c>
      <c r="C146" t="s">
        <v>30</v>
      </c>
      <c r="D146" s="26" t="str">
        <f t="shared" si="22"/>
        <v>Medium_Buller District</v>
      </c>
      <c r="E146" s="31">
        <f t="shared" si="23"/>
        <v>9797.205243692626</v>
      </c>
      <c r="F146" s="31">
        <f t="shared" si="23"/>
        <v>9734.8104043649364</v>
      </c>
      <c r="G146" s="31">
        <f t="shared" si="23"/>
        <v>9672.812935091044</v>
      </c>
      <c r="H146" s="31">
        <f t="shared" si="23"/>
        <v>9611.2103051654994</v>
      </c>
      <c r="I146" s="31">
        <f t="shared" si="23"/>
        <v>9550.0000000000018</v>
      </c>
      <c r="J146" s="31">
        <f t="shared" si="24"/>
        <v>9537.9697287484851</v>
      </c>
      <c r="K146" s="31">
        <f t="shared" si="24"/>
        <v>9525.9546122013016</v>
      </c>
      <c r="L146" s="31">
        <f t="shared" si="24"/>
        <v>9513.9546312678558</v>
      </c>
      <c r="M146" s="31">
        <f t="shared" si="24"/>
        <v>9501.9697668815988</v>
      </c>
      <c r="N146" s="31">
        <f t="shared" si="24"/>
        <v>9489.9999999999982</v>
      </c>
      <c r="O146" s="31">
        <f t="shared" si="25"/>
        <v>9473.9457739669724</v>
      </c>
      <c r="P146" s="31">
        <f t="shared" si="25"/>
        <v>9457.9187068563369</v>
      </c>
      <c r="Q146" s="31">
        <f t="shared" si="25"/>
        <v>9441.918752723368</v>
      </c>
      <c r="R146" s="31">
        <f t="shared" si="25"/>
        <v>9425.94586570106</v>
      </c>
      <c r="S146" s="31">
        <f t="shared" si="26"/>
        <v>9410</v>
      </c>
      <c r="T146" s="31">
        <f t="shared" si="27"/>
        <v>9375.7516065527525</v>
      </c>
      <c r="U146" s="31">
        <f t="shared" si="27"/>
        <v>9341.6278626755047</v>
      </c>
      <c r="V146">
        <v>9860</v>
      </c>
      <c r="W146">
        <v>9550</v>
      </c>
      <c r="X146">
        <v>9490</v>
      </c>
      <c r="Y146">
        <v>9410</v>
      </c>
      <c r="Z146">
        <v>9240</v>
      </c>
      <c r="AA146">
        <v>9010</v>
      </c>
      <c r="AB146">
        <v>8720</v>
      </c>
    </row>
    <row r="147" spans="1:28" x14ac:dyDescent="0.25">
      <c r="A147">
        <v>56</v>
      </c>
      <c r="B147" t="s">
        <v>130</v>
      </c>
      <c r="C147" t="s">
        <v>29</v>
      </c>
      <c r="D147" s="26" t="str">
        <f t="shared" si="22"/>
        <v>High_Grey District</v>
      </c>
      <c r="E147" s="31">
        <f t="shared" si="23"/>
        <v>13850.217505642226</v>
      </c>
      <c r="F147" s="31">
        <f t="shared" si="23"/>
        <v>13961.319137816472</v>
      </c>
      <c r="G147" s="31">
        <f t="shared" si="23"/>
        <v>14073.311988678566</v>
      </c>
      <c r="H147" s="31">
        <f t="shared" si="23"/>
        <v>14186.203207275143</v>
      </c>
      <c r="I147" s="31">
        <f t="shared" si="23"/>
        <v>14300.000000000004</v>
      </c>
      <c r="J147" s="31">
        <f t="shared" si="24"/>
        <v>14402.51946012207</v>
      </c>
      <c r="K147" s="31">
        <f t="shared" si="24"/>
        <v>14505.773902041601</v>
      </c>
      <c r="L147" s="31">
        <f t="shared" si="24"/>
        <v>14609.768594984964</v>
      </c>
      <c r="M147" s="31">
        <f t="shared" si="24"/>
        <v>14714.50884595463</v>
      </c>
      <c r="N147" s="31">
        <f t="shared" si="24"/>
        <v>14819.999999999991</v>
      </c>
      <c r="O147" s="31">
        <f t="shared" si="25"/>
        <v>14910.878580717255</v>
      </c>
      <c r="P147" s="31">
        <f t="shared" si="25"/>
        <v>15002.314443245117</v>
      </c>
      <c r="Q147" s="31">
        <f t="shared" si="25"/>
        <v>15094.311004923664</v>
      </c>
      <c r="R147" s="31">
        <f t="shared" si="25"/>
        <v>15186.871704048654</v>
      </c>
      <c r="S147" s="31">
        <f t="shared" si="26"/>
        <v>15280.000000000002</v>
      </c>
      <c r="T147" s="31">
        <f t="shared" si="27"/>
        <v>15355.25506725487</v>
      </c>
      <c r="U147" s="31">
        <f t="shared" si="27"/>
        <v>15430.880770972273</v>
      </c>
      <c r="V147">
        <v>13740</v>
      </c>
      <c r="W147">
        <v>14300</v>
      </c>
      <c r="X147">
        <v>14820</v>
      </c>
      <c r="Y147">
        <v>15280</v>
      </c>
      <c r="Z147">
        <v>15660</v>
      </c>
      <c r="AA147">
        <v>15960</v>
      </c>
      <c r="AB147">
        <v>16210</v>
      </c>
    </row>
    <row r="148" spans="1:28" x14ac:dyDescent="0.25">
      <c r="A148">
        <v>56</v>
      </c>
      <c r="B148" t="s">
        <v>130</v>
      </c>
      <c r="C148" t="s">
        <v>31</v>
      </c>
      <c r="D148" s="26" t="str">
        <f t="shared" si="22"/>
        <v>Low_Grey District</v>
      </c>
      <c r="E148" s="31">
        <f t="shared" si="23"/>
        <v>13713.901038842087</v>
      </c>
      <c r="F148" s="31">
        <f t="shared" si="23"/>
        <v>13687.851652340179</v>
      </c>
      <c r="G148" s="31">
        <f t="shared" si="23"/>
        <v>13661.851746327829</v>
      </c>
      <c r="H148" s="31">
        <f t="shared" si="23"/>
        <v>13635.901226817452</v>
      </c>
      <c r="I148" s="31">
        <f t="shared" si="23"/>
        <v>13609.999999999996</v>
      </c>
      <c r="J148" s="31">
        <f t="shared" si="24"/>
        <v>13559.628521296894</v>
      </c>
      <c r="K148" s="31">
        <f t="shared" si="24"/>
        <v>13509.443470651595</v>
      </c>
      <c r="L148" s="31">
        <f t="shared" si="24"/>
        <v>13459.444158081958</v>
      </c>
      <c r="M148" s="31">
        <f t="shared" si="24"/>
        <v>13409.629896159515</v>
      </c>
      <c r="N148" s="31">
        <f t="shared" si="24"/>
        <v>13360.000000000005</v>
      </c>
      <c r="O148" s="31">
        <f t="shared" si="25"/>
        <v>13299.45370080232</v>
      </c>
      <c r="P148" s="31">
        <f t="shared" si="25"/>
        <v>13239.181791900037</v>
      </c>
      <c r="Q148" s="31">
        <f t="shared" si="25"/>
        <v>13179.183029781409</v>
      </c>
      <c r="R148" s="31">
        <f t="shared" si="25"/>
        <v>13119.456176570171</v>
      </c>
      <c r="S148" s="31">
        <f t="shared" si="26"/>
        <v>13060.000000000002</v>
      </c>
      <c r="T148" s="31">
        <f t="shared" si="27"/>
        <v>12968.733291631203</v>
      </c>
      <c r="U148" s="31">
        <f t="shared" si="27"/>
        <v>12878.104378978829</v>
      </c>
      <c r="V148">
        <v>13740</v>
      </c>
      <c r="W148">
        <v>13610</v>
      </c>
      <c r="X148">
        <v>13360</v>
      </c>
      <c r="Y148">
        <v>13060</v>
      </c>
      <c r="Z148">
        <v>12610</v>
      </c>
      <c r="AA148">
        <v>12080</v>
      </c>
      <c r="AB148">
        <v>11410</v>
      </c>
    </row>
    <row r="149" spans="1:28" x14ac:dyDescent="0.25">
      <c r="A149">
        <v>56</v>
      </c>
      <c r="B149" t="s">
        <v>130</v>
      </c>
      <c r="C149" t="s">
        <v>30</v>
      </c>
      <c r="D149" s="26" t="str">
        <f t="shared" si="22"/>
        <v>Medium_Grey District</v>
      </c>
      <c r="E149" s="31">
        <f t="shared" si="23"/>
        <v>13783.720872368192</v>
      </c>
      <c r="F149" s="31">
        <f t="shared" si="23"/>
        <v>13827.580865164378</v>
      </c>
      <c r="G149" s="31">
        <f t="shared" si="23"/>
        <v>13871.580421071707</v>
      </c>
      <c r="H149" s="31">
        <f t="shared" si="23"/>
        <v>13915.719984181955</v>
      </c>
      <c r="I149" s="31">
        <f t="shared" si="23"/>
        <v>13960</v>
      </c>
      <c r="J149" s="31">
        <f t="shared" si="24"/>
        <v>13977.953760410703</v>
      </c>
      <c r="K149" s="31">
        <f t="shared" si="24"/>
        <v>13995.930610901125</v>
      </c>
      <c r="L149" s="31">
        <f t="shared" si="24"/>
        <v>14013.930581167097</v>
      </c>
      <c r="M149" s="31">
        <f t="shared" si="24"/>
        <v>14031.953700942631</v>
      </c>
      <c r="N149" s="31">
        <f t="shared" si="24"/>
        <v>14049.999999999995</v>
      </c>
      <c r="O149" s="31">
        <f t="shared" si="25"/>
        <v>14051.99943084802</v>
      </c>
      <c r="P149" s="31">
        <f t="shared" si="25"/>
        <v>14053.999146231536</v>
      </c>
      <c r="Q149" s="31">
        <f t="shared" si="25"/>
        <v>14055.999146191038</v>
      </c>
      <c r="R149" s="31">
        <f t="shared" si="25"/>
        <v>14057.999430767026</v>
      </c>
      <c r="S149" s="31">
        <f t="shared" si="26"/>
        <v>14060.000000000002</v>
      </c>
      <c r="T149" s="31">
        <f t="shared" si="27"/>
        <v>14037.930827241218</v>
      </c>
      <c r="U149" s="31">
        <f t="shared" si="27"/>
        <v>14015.896295192695</v>
      </c>
      <c r="V149">
        <v>13740</v>
      </c>
      <c r="W149">
        <v>13960</v>
      </c>
      <c r="X149">
        <v>14050</v>
      </c>
      <c r="Y149">
        <v>14060</v>
      </c>
      <c r="Z149">
        <v>13950</v>
      </c>
      <c r="AA149">
        <v>13730</v>
      </c>
      <c r="AB149">
        <v>13470</v>
      </c>
    </row>
    <row r="150" spans="1:28" x14ac:dyDescent="0.25">
      <c r="A150">
        <v>57</v>
      </c>
      <c r="B150" t="s">
        <v>131</v>
      </c>
      <c r="C150" t="s">
        <v>29</v>
      </c>
      <c r="D150" s="26" t="str">
        <f t="shared" si="22"/>
        <v>High_Westland District</v>
      </c>
      <c r="E150" s="31">
        <f t="shared" si="23"/>
        <v>8914.7259349878368</v>
      </c>
      <c r="F150" s="31">
        <f t="shared" si="23"/>
        <v>8990.0835402652447</v>
      </c>
      <c r="G150" s="31">
        <f t="shared" si="23"/>
        <v>9066.0781554422902</v>
      </c>
      <c r="H150" s="31">
        <f t="shared" si="23"/>
        <v>9142.7151652656212</v>
      </c>
      <c r="I150" s="31">
        <f t="shared" si="23"/>
        <v>9220.0000000000036</v>
      </c>
      <c r="J150" s="31">
        <f t="shared" si="24"/>
        <v>9287.018598848279</v>
      </c>
      <c r="K150" s="31">
        <f t="shared" si="24"/>
        <v>9354.5243443984637</v>
      </c>
      <c r="L150" s="31">
        <f t="shared" si="24"/>
        <v>9422.5207776363932</v>
      </c>
      <c r="M150" s="31">
        <f t="shared" si="24"/>
        <v>9491.0114652867142</v>
      </c>
      <c r="N150" s="31">
        <f t="shared" si="24"/>
        <v>9559.9999999999964</v>
      </c>
      <c r="O150" s="31">
        <f t="shared" si="25"/>
        <v>9609.485046416723</v>
      </c>
      <c r="P150" s="31">
        <f t="shared" si="25"/>
        <v>9659.2262403040386</v>
      </c>
      <c r="Q150" s="31">
        <f t="shared" si="25"/>
        <v>9709.2249075478758</v>
      </c>
      <c r="R150" s="31">
        <f t="shared" si="25"/>
        <v>9759.4823808972924</v>
      </c>
      <c r="S150" s="31">
        <f t="shared" si="26"/>
        <v>9810.0000000000018</v>
      </c>
      <c r="T150" s="31">
        <f t="shared" si="27"/>
        <v>9843.7667432543767</v>
      </c>
      <c r="U150" s="31">
        <f t="shared" si="27"/>
        <v>9877.649714128529</v>
      </c>
      <c r="V150">
        <v>8840</v>
      </c>
      <c r="W150">
        <v>9220</v>
      </c>
      <c r="X150">
        <v>9560</v>
      </c>
      <c r="Y150">
        <v>9810</v>
      </c>
      <c r="Z150">
        <v>9980</v>
      </c>
      <c r="AA150">
        <v>10100</v>
      </c>
      <c r="AB150">
        <v>10140</v>
      </c>
    </row>
    <row r="151" spans="1:28" x14ac:dyDescent="0.25">
      <c r="A151">
        <v>57</v>
      </c>
      <c r="B151" t="s">
        <v>131</v>
      </c>
      <c r="C151" t="s">
        <v>31</v>
      </c>
      <c r="D151" s="26" t="str">
        <f t="shared" si="22"/>
        <v>Low_Westland District</v>
      </c>
      <c r="E151" s="31">
        <f t="shared" si="23"/>
        <v>8819.9088831183326</v>
      </c>
      <c r="F151" s="31">
        <f t="shared" si="23"/>
        <v>8799.863428338198</v>
      </c>
      <c r="G151" s="31">
        <f t="shared" si="23"/>
        <v>8779.8635318810193</v>
      </c>
      <c r="H151" s="31">
        <f t="shared" si="23"/>
        <v>8759.9090902040825</v>
      </c>
      <c r="I151" s="31">
        <f t="shared" si="23"/>
        <v>8740.0000000000018</v>
      </c>
      <c r="J151" s="31">
        <f t="shared" si="24"/>
        <v>8703.6997141431748</v>
      </c>
      <c r="K151" s="31">
        <f t="shared" si="24"/>
        <v>8667.5501961070931</v>
      </c>
      <c r="L151" s="31">
        <f t="shared" si="24"/>
        <v>8631.5508197001054</v>
      </c>
      <c r="M151" s="31">
        <f t="shared" si="24"/>
        <v>8595.7009613313621</v>
      </c>
      <c r="N151" s="31">
        <f t="shared" si="24"/>
        <v>8559.9999999999982</v>
      </c>
      <c r="O151" s="31">
        <f t="shared" si="25"/>
        <v>8501.1976530539923</v>
      </c>
      <c r="P151" s="31">
        <f t="shared" si="25"/>
        <v>8442.799244893773</v>
      </c>
      <c r="Q151" s="31">
        <f t="shared" si="25"/>
        <v>8384.8020006888964</v>
      </c>
      <c r="R151" s="31">
        <f t="shared" si="25"/>
        <v>8327.2031646704272</v>
      </c>
      <c r="S151" s="31">
        <f t="shared" si="26"/>
        <v>8270.0000000000018</v>
      </c>
      <c r="T151" s="31">
        <f t="shared" si="27"/>
        <v>8196.7125355416811</v>
      </c>
      <c r="U151" s="31">
        <f t="shared" si="27"/>
        <v>8124.0745332897395</v>
      </c>
      <c r="V151">
        <v>8840</v>
      </c>
      <c r="W151">
        <v>8740</v>
      </c>
      <c r="X151">
        <v>8560</v>
      </c>
      <c r="Y151">
        <v>8270</v>
      </c>
      <c r="Z151">
        <v>7910</v>
      </c>
      <c r="AA151">
        <v>7490</v>
      </c>
      <c r="AB151">
        <v>6980</v>
      </c>
    </row>
    <row r="152" spans="1:28" x14ac:dyDescent="0.25">
      <c r="A152">
        <v>57</v>
      </c>
      <c r="B152" t="s">
        <v>131</v>
      </c>
      <c r="C152" t="s">
        <v>30</v>
      </c>
      <c r="D152" s="26" t="str">
        <f t="shared" si="22"/>
        <v>Medium_Westland District</v>
      </c>
      <c r="E152" s="31">
        <f t="shared" si="23"/>
        <v>8865.8483945662392</v>
      </c>
      <c r="F152" s="31">
        <f t="shared" si="23"/>
        <v>8891.7723705240678</v>
      </c>
      <c r="G152" s="31">
        <f t="shared" si="23"/>
        <v>8917.7721488754796</v>
      </c>
      <c r="H152" s="31">
        <f t="shared" si="23"/>
        <v>8943.8479512686863</v>
      </c>
      <c r="I152" s="31">
        <f t="shared" si="23"/>
        <v>8970.0000000000036</v>
      </c>
      <c r="J152" s="31">
        <f t="shared" si="24"/>
        <v>8983.9565022836323</v>
      </c>
      <c r="K152" s="31">
        <f t="shared" si="24"/>
        <v>8997.9347196125254</v>
      </c>
      <c r="L152" s="31">
        <f t="shared" si="24"/>
        <v>9011.934685773309</v>
      </c>
      <c r="M152" s="31">
        <f t="shared" si="24"/>
        <v>9025.9564346051866</v>
      </c>
      <c r="N152" s="31">
        <f t="shared" si="24"/>
        <v>9040.0000000000073</v>
      </c>
      <c r="O152" s="31">
        <f t="shared" si="25"/>
        <v>9031.9858030000978</v>
      </c>
      <c r="P152" s="31">
        <f t="shared" si="25"/>
        <v>9023.9787107959437</v>
      </c>
      <c r="Q152" s="31">
        <f t="shared" si="25"/>
        <v>9015.9787170889485</v>
      </c>
      <c r="R152" s="31">
        <f t="shared" si="25"/>
        <v>9007.9858155861093</v>
      </c>
      <c r="S152" s="31">
        <f t="shared" si="26"/>
        <v>9000</v>
      </c>
      <c r="T152" s="31">
        <f t="shared" si="27"/>
        <v>8977.891648892286</v>
      </c>
      <c r="U152" s="31">
        <f t="shared" si="27"/>
        <v>8955.8376065833181</v>
      </c>
      <c r="V152">
        <v>8840</v>
      </c>
      <c r="W152">
        <v>8970</v>
      </c>
      <c r="X152">
        <v>9040</v>
      </c>
      <c r="Y152">
        <v>9000</v>
      </c>
      <c r="Z152">
        <v>8890</v>
      </c>
      <c r="AA152">
        <v>8680</v>
      </c>
      <c r="AB152">
        <v>8450</v>
      </c>
    </row>
    <row r="153" spans="1:28" x14ac:dyDescent="0.25">
      <c r="A153">
        <v>58</v>
      </c>
      <c r="B153" t="s">
        <v>70</v>
      </c>
      <c r="C153" t="s">
        <v>29</v>
      </c>
      <c r="D153" s="26" t="str">
        <f t="shared" si="22"/>
        <v>High_Hurunui District</v>
      </c>
      <c r="E153" s="31">
        <f t="shared" si="23"/>
        <v>13142.771619579298</v>
      </c>
      <c r="F153" s="31">
        <f t="shared" si="23"/>
        <v>13328.12082132863</v>
      </c>
      <c r="G153" s="31">
        <f t="shared" si="23"/>
        <v>13516.083956240882</v>
      </c>
      <c r="H153" s="31">
        <f t="shared" si="23"/>
        <v>13706.697887957851</v>
      </c>
      <c r="I153" s="31">
        <f t="shared" si="23"/>
        <v>13899.999999999996</v>
      </c>
      <c r="J153" s="31">
        <f t="shared" si="24"/>
        <v>14058.350755387659</v>
      </c>
      <c r="K153" s="31">
        <f t="shared" si="24"/>
        <v>14218.505464856746</v>
      </c>
      <c r="L153" s="31">
        <f t="shared" si="24"/>
        <v>14380.484679305928</v>
      </c>
      <c r="M153" s="31">
        <f t="shared" si="24"/>
        <v>14544.309183752603</v>
      </c>
      <c r="N153" s="31">
        <f t="shared" si="24"/>
        <v>14710.000000000004</v>
      </c>
      <c r="O153" s="31">
        <f t="shared" si="25"/>
        <v>14851.260754912773</v>
      </c>
      <c r="P153" s="31">
        <f t="shared" si="25"/>
        <v>14993.878042856037</v>
      </c>
      <c r="Q153" s="31">
        <f t="shared" si="25"/>
        <v>15137.864890674115</v>
      </c>
      <c r="R153" s="31">
        <f t="shared" si="25"/>
        <v>15283.234450308661</v>
      </c>
      <c r="S153" s="31">
        <f t="shared" si="26"/>
        <v>15429.999999999995</v>
      </c>
      <c r="T153" s="31">
        <f t="shared" si="27"/>
        <v>15555.927707647146</v>
      </c>
      <c r="U153" s="31">
        <f t="shared" si="27"/>
        <v>15682.883139698262</v>
      </c>
      <c r="V153">
        <v>12960</v>
      </c>
      <c r="W153">
        <v>13900</v>
      </c>
      <c r="X153">
        <v>14710</v>
      </c>
      <c r="Y153">
        <v>15430</v>
      </c>
      <c r="Z153">
        <v>16070</v>
      </c>
      <c r="AA153">
        <v>16640</v>
      </c>
      <c r="AB153">
        <v>17170</v>
      </c>
    </row>
    <row r="154" spans="1:28" x14ac:dyDescent="0.25">
      <c r="A154">
        <v>58</v>
      </c>
      <c r="B154" t="s">
        <v>70</v>
      </c>
      <c r="C154" t="s">
        <v>31</v>
      </c>
      <c r="D154" s="26" t="str">
        <f t="shared" si="22"/>
        <v>Low_Hurunui District</v>
      </c>
      <c r="E154" s="31">
        <f t="shared" si="23"/>
        <v>13015.522229472024</v>
      </c>
      <c r="F154" s="31">
        <f t="shared" si="23"/>
        <v>13071.282322984598</v>
      </c>
      <c r="G154" s="31">
        <f t="shared" si="23"/>
        <v>13127.281299576449</v>
      </c>
      <c r="H154" s="31">
        <f t="shared" si="23"/>
        <v>13183.520182651981</v>
      </c>
      <c r="I154" s="31">
        <f t="shared" si="23"/>
        <v>13239.999999999996</v>
      </c>
      <c r="J154" s="31">
        <f t="shared" si="24"/>
        <v>13269.864965214696</v>
      </c>
      <c r="K154" s="31">
        <f t="shared" si="24"/>
        <v>13299.797295697315</v>
      </c>
      <c r="L154" s="31">
        <f t="shared" si="24"/>
        <v>13329.797143401131</v>
      </c>
      <c r="M154" s="31">
        <f t="shared" si="24"/>
        <v>13359.864660622176</v>
      </c>
      <c r="N154" s="31">
        <f t="shared" si="24"/>
        <v>13390.000000000011</v>
      </c>
      <c r="O154" s="31">
        <f t="shared" si="25"/>
        <v>13390</v>
      </c>
      <c r="P154" s="31">
        <f t="shared" si="25"/>
        <v>13390</v>
      </c>
      <c r="Q154" s="31">
        <f t="shared" si="25"/>
        <v>13390</v>
      </c>
      <c r="R154" s="31">
        <f t="shared" si="25"/>
        <v>13390</v>
      </c>
      <c r="S154" s="31">
        <f t="shared" si="26"/>
        <v>13390</v>
      </c>
      <c r="T154" s="31">
        <f t="shared" si="27"/>
        <v>13369.939984793718</v>
      </c>
      <c r="U154" s="31">
        <f t="shared" si="27"/>
        <v>13349.910022179676</v>
      </c>
      <c r="V154">
        <v>12960</v>
      </c>
      <c r="W154">
        <v>13240</v>
      </c>
      <c r="X154">
        <v>13390</v>
      </c>
      <c r="Y154">
        <v>13390</v>
      </c>
      <c r="Z154">
        <v>13290</v>
      </c>
      <c r="AA154">
        <v>13100</v>
      </c>
      <c r="AB154">
        <v>12800</v>
      </c>
    </row>
    <row r="155" spans="1:28" x14ac:dyDescent="0.25">
      <c r="A155">
        <v>58</v>
      </c>
      <c r="B155" t="s">
        <v>70</v>
      </c>
      <c r="C155" t="s">
        <v>30</v>
      </c>
      <c r="D155" s="26" t="str">
        <f t="shared" si="22"/>
        <v>Medium_Hurunui District</v>
      </c>
      <c r="E155" s="31">
        <f t="shared" si="23"/>
        <v>13077.837573591363</v>
      </c>
      <c r="F155" s="31">
        <f t="shared" si="23"/>
        <v>13196.7465741696</v>
      </c>
      <c r="G155" s="31">
        <f t="shared" si="23"/>
        <v>13316.736743583202</v>
      </c>
      <c r="H155" s="31">
        <f t="shared" si="23"/>
        <v>13437.817912257489</v>
      </c>
      <c r="I155" s="31">
        <f t="shared" si="23"/>
        <v>13560.000000000002</v>
      </c>
      <c r="J155" s="31">
        <f t="shared" si="24"/>
        <v>13648.828558792922</v>
      </c>
      <c r="K155" s="31">
        <f t="shared" si="24"/>
        <v>13738.239013814255</v>
      </c>
      <c r="L155" s="31">
        <f t="shared" si="24"/>
        <v>13828.235176937398</v>
      </c>
      <c r="M155" s="31">
        <f t="shared" si="24"/>
        <v>13918.820885006493</v>
      </c>
      <c r="N155" s="31">
        <f t="shared" si="24"/>
        <v>14010</v>
      </c>
      <c r="O155" s="31">
        <f t="shared" si="25"/>
        <v>14083.230435279746</v>
      </c>
      <c r="P155" s="31">
        <f t="shared" si="25"/>
        <v>14156.843646908617</v>
      </c>
      <c r="Q155" s="31">
        <f t="shared" si="25"/>
        <v>14230.841635663108</v>
      </c>
      <c r="R155" s="31">
        <f t="shared" si="25"/>
        <v>14305.226412777793</v>
      </c>
      <c r="S155" s="31">
        <f t="shared" si="26"/>
        <v>14379.999999999993</v>
      </c>
      <c r="T155" s="31">
        <f t="shared" si="27"/>
        <v>14425.708495397981</v>
      </c>
      <c r="U155" s="31">
        <f t="shared" si="27"/>
        <v>14471.562280542246</v>
      </c>
      <c r="V155">
        <v>12960</v>
      </c>
      <c r="W155">
        <v>13560</v>
      </c>
      <c r="X155">
        <v>14010</v>
      </c>
      <c r="Y155">
        <v>14380</v>
      </c>
      <c r="Z155">
        <v>14610</v>
      </c>
      <c r="AA155">
        <v>14790</v>
      </c>
      <c r="AB155">
        <v>14890</v>
      </c>
    </row>
    <row r="156" spans="1:28" x14ac:dyDescent="0.25">
      <c r="A156">
        <v>59</v>
      </c>
      <c r="B156" t="s">
        <v>75</v>
      </c>
      <c r="C156" t="s">
        <v>29</v>
      </c>
      <c r="D156" s="26" t="str">
        <f t="shared" si="22"/>
        <v>High_Waimakariri District</v>
      </c>
      <c r="E156" s="31">
        <f t="shared" si="23"/>
        <v>62762.47757468943</v>
      </c>
      <c r="F156" s="31">
        <f t="shared" si="23"/>
        <v>64217.942473319104</v>
      </c>
      <c r="G156" s="31">
        <f t="shared" si="23"/>
        <v>65707.159673530914</v>
      </c>
      <c r="H156" s="31">
        <f t="shared" si="23"/>
        <v>67230.911892835371</v>
      </c>
      <c r="I156" s="31">
        <f t="shared" si="23"/>
        <v>68790.000000000015</v>
      </c>
      <c r="J156" s="31">
        <f t="shared" si="24"/>
        <v>69952.069453441189</v>
      </c>
      <c r="K156" s="31">
        <f t="shared" si="24"/>
        <v>71133.769745879632</v>
      </c>
      <c r="L156" s="31">
        <f t="shared" si="24"/>
        <v>72335.432501073781</v>
      </c>
      <c r="M156" s="31">
        <f t="shared" si="24"/>
        <v>73557.394944902175</v>
      </c>
      <c r="N156" s="31">
        <f t="shared" si="24"/>
        <v>74800.000000000015</v>
      </c>
      <c r="O156" s="31">
        <f t="shared" si="25"/>
        <v>75933.143994105325</v>
      </c>
      <c r="P156" s="31">
        <f t="shared" si="25"/>
        <v>77083.453968309259</v>
      </c>
      <c r="Q156" s="31">
        <f t="shared" si="25"/>
        <v>78251.189969767598</v>
      </c>
      <c r="R156" s="31">
        <f t="shared" si="25"/>
        <v>79436.61598508626</v>
      </c>
      <c r="S156" s="31">
        <f t="shared" si="26"/>
        <v>80640.000000000058</v>
      </c>
      <c r="T156" s="31">
        <f t="shared" si="27"/>
        <v>81720.646067871145</v>
      </c>
      <c r="U156" s="31">
        <f t="shared" si="27"/>
        <v>82815.77373202212</v>
      </c>
      <c r="V156">
        <v>61340</v>
      </c>
      <c r="W156">
        <v>68790</v>
      </c>
      <c r="X156">
        <v>74800</v>
      </c>
      <c r="Y156">
        <v>80640</v>
      </c>
      <c r="Z156">
        <v>86190</v>
      </c>
      <c r="AA156">
        <v>91480</v>
      </c>
      <c r="AB156">
        <v>96550</v>
      </c>
    </row>
    <row r="157" spans="1:28" x14ac:dyDescent="0.25">
      <c r="A157">
        <v>59</v>
      </c>
      <c r="B157" t="s">
        <v>75</v>
      </c>
      <c r="C157" t="s">
        <v>31</v>
      </c>
      <c r="D157" s="26" t="str">
        <f t="shared" si="22"/>
        <v>Low_Waimakariri District</v>
      </c>
      <c r="E157" s="31">
        <f t="shared" si="23"/>
        <v>62030.287907259168</v>
      </c>
      <c r="F157" s="31">
        <f t="shared" si="23"/>
        <v>62728.343949420661</v>
      </c>
      <c r="G157" s="31">
        <f t="shared" si="23"/>
        <v>63434.255544964828</v>
      </c>
      <c r="H157" s="31">
        <f t="shared" si="23"/>
        <v>64148.111096133347</v>
      </c>
      <c r="I157" s="31">
        <f t="shared" si="23"/>
        <v>64869.999999999964</v>
      </c>
      <c r="J157" s="31">
        <f t="shared" si="24"/>
        <v>65300.25463413242</v>
      </c>
      <c r="K157" s="31">
        <f t="shared" si="24"/>
        <v>65733.362961037958</v>
      </c>
      <c r="L157" s="31">
        <f t="shared" si="24"/>
        <v>66169.343908025709</v>
      </c>
      <c r="M157" s="31">
        <f t="shared" si="24"/>
        <v>66608.216527941389</v>
      </c>
      <c r="N157" s="31">
        <f t="shared" si="24"/>
        <v>67050</v>
      </c>
      <c r="O157" s="31">
        <f t="shared" si="25"/>
        <v>67388.563592536055</v>
      </c>
      <c r="P157" s="31">
        <f t="shared" si="25"/>
        <v>67728.83673475431</v>
      </c>
      <c r="Q157" s="31">
        <f t="shared" si="25"/>
        <v>68070.828058888626</v>
      </c>
      <c r="R157" s="31">
        <f t="shared" si="25"/>
        <v>68414.546240760683</v>
      </c>
      <c r="S157" s="31">
        <f t="shared" si="26"/>
        <v>68760</v>
      </c>
      <c r="T157" s="31">
        <f t="shared" si="27"/>
        <v>69014.114793041124</v>
      </c>
      <c r="U157" s="31">
        <f t="shared" si="27"/>
        <v>69269.168712435407</v>
      </c>
      <c r="V157">
        <v>61340</v>
      </c>
      <c r="W157">
        <v>64870</v>
      </c>
      <c r="X157">
        <v>67050</v>
      </c>
      <c r="Y157">
        <v>68760</v>
      </c>
      <c r="Z157">
        <v>70040</v>
      </c>
      <c r="AA157">
        <v>70830</v>
      </c>
      <c r="AB157">
        <v>71120</v>
      </c>
    </row>
    <row r="158" spans="1:28" x14ac:dyDescent="0.25">
      <c r="A158">
        <v>59</v>
      </c>
      <c r="B158" t="s">
        <v>75</v>
      </c>
      <c r="C158" t="s">
        <v>30</v>
      </c>
      <c r="D158" s="26" t="str">
        <f t="shared" si="22"/>
        <v>Medium_Waimakariri District</v>
      </c>
      <c r="E158" s="31">
        <f t="shared" si="23"/>
        <v>62391.338138180428</v>
      </c>
      <c r="F158" s="31">
        <f t="shared" si="23"/>
        <v>63460.695707087834</v>
      </c>
      <c r="G158" s="31">
        <f t="shared" si="23"/>
        <v>64548.381551110069</v>
      </c>
      <c r="H158" s="31">
        <f t="shared" si="23"/>
        <v>65654.709808079497</v>
      </c>
      <c r="I158" s="31">
        <f t="shared" si="23"/>
        <v>66779.999999999985</v>
      </c>
      <c r="J158" s="31">
        <f t="shared" si="24"/>
        <v>67561.493812452187</v>
      </c>
      <c r="K158" s="31">
        <f t="shared" si="24"/>
        <v>68352.133066337454</v>
      </c>
      <c r="L158" s="31">
        <f t="shared" si="24"/>
        <v>69152.024786302281</v>
      </c>
      <c r="M158" s="31">
        <f t="shared" si="24"/>
        <v>69961.277249450461</v>
      </c>
      <c r="N158" s="31">
        <f t="shared" si="24"/>
        <v>70780</v>
      </c>
      <c r="O158" s="31">
        <f t="shared" si="25"/>
        <v>71487.705564965843</v>
      </c>
      <c r="P158" s="31">
        <f t="shared" si="25"/>
        <v>72202.487241356997</v>
      </c>
      <c r="Q158" s="31">
        <f t="shared" si="25"/>
        <v>72924.415780846728</v>
      </c>
      <c r="R158" s="31">
        <f t="shared" si="25"/>
        <v>73653.562642530655</v>
      </c>
      <c r="S158" s="31">
        <f t="shared" si="26"/>
        <v>74389.999999999985</v>
      </c>
      <c r="T158" s="31">
        <f t="shared" si="27"/>
        <v>75021.197339759776</v>
      </c>
      <c r="U158" s="31">
        <f t="shared" si="27"/>
        <v>75657.750373587565</v>
      </c>
      <c r="V158">
        <v>61340</v>
      </c>
      <c r="W158">
        <v>66780</v>
      </c>
      <c r="X158">
        <v>70780</v>
      </c>
      <c r="Y158">
        <v>74390</v>
      </c>
      <c r="Z158">
        <v>77600</v>
      </c>
      <c r="AA158">
        <v>80440</v>
      </c>
      <c r="AB158">
        <v>82920</v>
      </c>
    </row>
    <row r="159" spans="1:28" x14ac:dyDescent="0.25">
      <c r="A159">
        <v>60</v>
      </c>
      <c r="B159" t="s">
        <v>69</v>
      </c>
      <c r="C159" t="s">
        <v>29</v>
      </c>
      <c r="D159" s="26" t="str">
        <f t="shared" si="22"/>
        <v>High_Christchurch City</v>
      </c>
      <c r="E159" s="31">
        <f t="shared" si="23"/>
        <v>389376.55303477857</v>
      </c>
      <c r="F159" s="31">
        <f t="shared" si="23"/>
        <v>394982.6756630083</v>
      </c>
      <c r="G159" s="31">
        <f t="shared" si="23"/>
        <v>400669.51350297272</v>
      </c>
      <c r="H159" s="31">
        <f t="shared" si="23"/>
        <v>406438.22866721172</v>
      </c>
      <c r="I159" s="31">
        <f t="shared" si="23"/>
        <v>412290.00000000006</v>
      </c>
      <c r="J159" s="31">
        <f t="shared" si="24"/>
        <v>417256.8771856784</v>
      </c>
      <c r="K159" s="31">
        <f t="shared" si="24"/>
        <v>422283.59057640086</v>
      </c>
      <c r="L159" s="31">
        <f t="shared" si="24"/>
        <v>427370.86102176766</v>
      </c>
      <c r="M159" s="31">
        <f t="shared" si="24"/>
        <v>432519.4180554885</v>
      </c>
      <c r="N159" s="31">
        <f t="shared" si="24"/>
        <v>437730.00000000017</v>
      </c>
      <c r="O159" s="31">
        <f t="shared" si="25"/>
        <v>442608.05952505494</v>
      </c>
      <c r="P159" s="31">
        <f t="shared" si="25"/>
        <v>447540.48010539502</v>
      </c>
      <c r="Q159" s="31">
        <f t="shared" si="25"/>
        <v>452527.86754017393</v>
      </c>
      <c r="R159" s="31">
        <f t="shared" si="25"/>
        <v>457570.83437956619</v>
      </c>
      <c r="S159" s="31">
        <f t="shared" si="26"/>
        <v>462670.00000000017</v>
      </c>
      <c r="T159" s="31">
        <f t="shared" si="27"/>
        <v>467352.26606606244</v>
      </c>
      <c r="U159" s="31">
        <f t="shared" si="27"/>
        <v>472081.91712685843</v>
      </c>
      <c r="V159">
        <v>383850</v>
      </c>
      <c r="W159">
        <v>412290</v>
      </c>
      <c r="X159">
        <v>437730</v>
      </c>
      <c r="Y159">
        <v>462670</v>
      </c>
      <c r="Z159">
        <v>486560</v>
      </c>
      <c r="AA159">
        <v>509890</v>
      </c>
      <c r="AB159">
        <v>532400</v>
      </c>
    </row>
    <row r="160" spans="1:28" x14ac:dyDescent="0.25">
      <c r="A160">
        <v>60</v>
      </c>
      <c r="B160" t="s">
        <v>69</v>
      </c>
      <c r="C160" t="s">
        <v>31</v>
      </c>
      <c r="D160" s="26" t="str">
        <f t="shared" si="22"/>
        <v>Low_Christchurch City</v>
      </c>
      <c r="E160" s="31">
        <f t="shared" si="23"/>
        <v>385607.82630674914</v>
      </c>
      <c r="F160" s="31">
        <f t="shared" si="23"/>
        <v>387373.70251143939</v>
      </c>
      <c r="G160" s="31">
        <f t="shared" si="23"/>
        <v>389147.66547826864</v>
      </c>
      <c r="H160" s="31">
        <f t="shared" si="23"/>
        <v>390929.75224025315</v>
      </c>
      <c r="I160" s="31">
        <f t="shared" si="23"/>
        <v>392720</v>
      </c>
      <c r="J160" s="31">
        <f t="shared" si="24"/>
        <v>393590.13559093099</v>
      </c>
      <c r="K160" s="31">
        <f t="shared" si="24"/>
        <v>394462.199110021</v>
      </c>
      <c r="L160" s="31">
        <f t="shared" si="24"/>
        <v>395336.1948289111</v>
      </c>
      <c r="M160" s="31">
        <f t="shared" si="24"/>
        <v>396212.12702870701</v>
      </c>
      <c r="N160" s="31">
        <f t="shared" si="24"/>
        <v>397089.99999999994</v>
      </c>
      <c r="O160" s="31">
        <f t="shared" si="25"/>
        <v>397606.65381302644</v>
      </c>
      <c r="P160" s="31">
        <f t="shared" si="25"/>
        <v>398123.97984434734</v>
      </c>
      <c r="Q160" s="31">
        <f t="shared" si="25"/>
        <v>398641.97896858578</v>
      </c>
      <c r="R160" s="31">
        <f t="shared" si="25"/>
        <v>399160.65206150315</v>
      </c>
      <c r="S160" s="31">
        <f t="shared" si="26"/>
        <v>399679.99999999994</v>
      </c>
      <c r="T160" s="31">
        <f t="shared" si="27"/>
        <v>399865.82712280587</v>
      </c>
      <c r="U160" s="31">
        <f t="shared" si="27"/>
        <v>400051.74064402934</v>
      </c>
      <c r="V160">
        <v>383850</v>
      </c>
      <c r="W160">
        <v>392720</v>
      </c>
      <c r="X160">
        <v>397090</v>
      </c>
      <c r="Y160">
        <v>399680</v>
      </c>
      <c r="Z160">
        <v>400610</v>
      </c>
      <c r="AA160">
        <v>399760</v>
      </c>
      <c r="AB160">
        <v>397040</v>
      </c>
    </row>
    <row r="161" spans="1:28" x14ac:dyDescent="0.25">
      <c r="A161">
        <v>60</v>
      </c>
      <c r="B161" t="s">
        <v>69</v>
      </c>
      <c r="C161" t="s">
        <v>30</v>
      </c>
      <c r="D161" s="26" t="str">
        <f t="shared" si="22"/>
        <v>Medium_Christchurch City</v>
      </c>
      <c r="E161" s="31">
        <f t="shared" si="23"/>
        <v>387484.51770425803</v>
      </c>
      <c r="F161" s="31">
        <f t="shared" si="23"/>
        <v>391153.44916113443</v>
      </c>
      <c r="G161" s="31">
        <f t="shared" si="23"/>
        <v>394857.12022029224</v>
      </c>
      <c r="H161" s="31">
        <f t="shared" si="23"/>
        <v>398595.8598167309</v>
      </c>
      <c r="I161" s="31">
        <f t="shared" si="23"/>
        <v>402370</v>
      </c>
      <c r="J161" s="31">
        <f t="shared" si="24"/>
        <v>405264.06800339615</v>
      </c>
      <c r="K161" s="31">
        <f t="shared" si="24"/>
        <v>408178.951747549</v>
      </c>
      <c r="L161" s="31">
        <f t="shared" si="24"/>
        <v>411114.80095080059</v>
      </c>
      <c r="M161" s="31">
        <f t="shared" si="24"/>
        <v>414071.76640835032</v>
      </c>
      <c r="N161" s="31">
        <f t="shared" si="24"/>
        <v>417050.00000000006</v>
      </c>
      <c r="O161" s="31">
        <f t="shared" si="25"/>
        <v>419717.65379530622</v>
      </c>
      <c r="P161" s="31">
        <f t="shared" si="25"/>
        <v>422402.371196347</v>
      </c>
      <c r="Q161" s="31">
        <f t="shared" si="25"/>
        <v>425104.26135020936</v>
      </c>
      <c r="R161" s="31">
        <f t="shared" si="25"/>
        <v>427823.43410213769</v>
      </c>
      <c r="S161" s="31">
        <f t="shared" si="26"/>
        <v>430560.00000000006</v>
      </c>
      <c r="T161" s="31">
        <f t="shared" si="27"/>
        <v>432972.80589230062</v>
      </c>
      <c r="U161" s="31">
        <f t="shared" si="27"/>
        <v>435399.13285547157</v>
      </c>
      <c r="V161">
        <v>383850</v>
      </c>
      <c r="W161">
        <v>402370</v>
      </c>
      <c r="X161">
        <v>417050</v>
      </c>
      <c r="Y161">
        <v>430560</v>
      </c>
      <c r="Z161">
        <v>442760</v>
      </c>
      <c r="AA161">
        <v>453750</v>
      </c>
      <c r="AB161">
        <v>463450</v>
      </c>
    </row>
    <row r="162" spans="1:28" x14ac:dyDescent="0.25">
      <c r="A162">
        <v>62</v>
      </c>
      <c r="B162" t="s">
        <v>73</v>
      </c>
      <c r="C162" t="s">
        <v>29</v>
      </c>
      <c r="D162" s="26" t="str">
        <f t="shared" si="22"/>
        <v>High_Selwyn District</v>
      </c>
      <c r="E162" s="31">
        <f t="shared" si="23"/>
        <v>65818.835791081059</v>
      </c>
      <c r="F162" s="31">
        <f t="shared" si="23"/>
        <v>68416.284663507482</v>
      </c>
      <c r="G162" s="31">
        <f t="shared" si="23"/>
        <v>71116.238245471526</v>
      </c>
      <c r="H162" s="31">
        <f t="shared" si="23"/>
        <v>73922.741742863072</v>
      </c>
      <c r="I162" s="31">
        <f t="shared" si="23"/>
        <v>76839.999999999971</v>
      </c>
      <c r="J162" s="31">
        <f t="shared" si="24"/>
        <v>78748.782713084773</v>
      </c>
      <c r="K162" s="31">
        <f t="shared" si="24"/>
        <v>80704.981504329</v>
      </c>
      <c r="L162" s="31">
        <f t="shared" si="24"/>
        <v>82709.774236698737</v>
      </c>
      <c r="M162" s="31">
        <f t="shared" si="24"/>
        <v>84764.36803245818</v>
      </c>
      <c r="N162" s="31">
        <f t="shared" si="24"/>
        <v>86869.999999999971</v>
      </c>
      <c r="O162" s="31">
        <f t="shared" si="25"/>
        <v>88787.463346122968</v>
      </c>
      <c r="P162" s="31">
        <f t="shared" si="25"/>
        <v>90747.250459757459</v>
      </c>
      <c r="Q162" s="31">
        <f t="shared" si="25"/>
        <v>92750.295544574154</v>
      </c>
      <c r="R162" s="31">
        <f t="shared" si="25"/>
        <v>94797.553424726051</v>
      </c>
      <c r="S162" s="31">
        <f t="shared" si="26"/>
        <v>96889.999999999971</v>
      </c>
      <c r="T162" s="31">
        <f t="shared" si="27"/>
        <v>98838.073053553715</v>
      </c>
      <c r="U162" s="31">
        <f t="shared" si="27"/>
        <v>100825.31411848098</v>
      </c>
      <c r="V162">
        <v>63320</v>
      </c>
      <c r="W162">
        <v>76840</v>
      </c>
      <c r="X162">
        <v>86870</v>
      </c>
      <c r="Y162">
        <v>96890</v>
      </c>
      <c r="Z162">
        <v>107030</v>
      </c>
      <c r="AA162">
        <v>117260</v>
      </c>
      <c r="AB162">
        <v>127440</v>
      </c>
    </row>
    <row r="163" spans="1:28" x14ac:dyDescent="0.25">
      <c r="A163">
        <v>62</v>
      </c>
      <c r="B163" t="s">
        <v>73</v>
      </c>
      <c r="C163" t="s">
        <v>31</v>
      </c>
      <c r="D163" s="26" t="str">
        <f t="shared" si="22"/>
        <v>Low_Selwyn District</v>
      </c>
      <c r="E163" s="31">
        <f t="shared" si="23"/>
        <v>64636.137735019765</v>
      </c>
      <c r="F163" s="31">
        <f t="shared" si="23"/>
        <v>65979.632048333006</v>
      </c>
      <c r="G163" s="31">
        <f t="shared" si="23"/>
        <v>67351.051560043852</v>
      </c>
      <c r="H163" s="31">
        <f t="shared" si="23"/>
        <v>68750.976709308452</v>
      </c>
      <c r="I163" s="31">
        <f t="shared" si="23"/>
        <v>70179.999999999956</v>
      </c>
      <c r="J163" s="31">
        <f t="shared" si="24"/>
        <v>70968.099873491243</v>
      </c>
      <c r="K163" s="31">
        <f t="shared" si="24"/>
        <v>71765.049866825691</v>
      </c>
      <c r="L163" s="31">
        <f t="shared" si="24"/>
        <v>72570.949364134576</v>
      </c>
      <c r="M163" s="31">
        <f t="shared" si="24"/>
        <v>73385.89886560243</v>
      </c>
      <c r="N163" s="31">
        <f t="shared" si="24"/>
        <v>74210</v>
      </c>
      <c r="O163" s="31">
        <f t="shared" si="25"/>
        <v>74931.820835793464</v>
      </c>
      <c r="P163" s="31">
        <f t="shared" si="25"/>
        <v>75660.662629934668</v>
      </c>
      <c r="Q163" s="31">
        <f t="shared" si="25"/>
        <v>76396.593673408963</v>
      </c>
      <c r="R163" s="31">
        <f t="shared" si="25"/>
        <v>77139.682921449843</v>
      </c>
      <c r="S163" s="31">
        <f t="shared" si="26"/>
        <v>77889.999999999971</v>
      </c>
      <c r="T163" s="31">
        <f t="shared" si="27"/>
        <v>78562.293823907021</v>
      </c>
      <c r="U163" s="31">
        <f t="shared" si="27"/>
        <v>79240.390433610228</v>
      </c>
      <c r="V163">
        <v>63320</v>
      </c>
      <c r="W163">
        <v>70180</v>
      </c>
      <c r="X163">
        <v>74210</v>
      </c>
      <c r="Y163">
        <v>77890</v>
      </c>
      <c r="Z163">
        <v>81310</v>
      </c>
      <c r="AA163">
        <v>84340</v>
      </c>
      <c r="AB163">
        <v>86930</v>
      </c>
    </row>
    <row r="164" spans="1:28" x14ac:dyDescent="0.25">
      <c r="A164">
        <v>62</v>
      </c>
      <c r="B164" t="s">
        <v>73</v>
      </c>
      <c r="C164" t="s">
        <v>30</v>
      </c>
      <c r="D164" s="26" t="str">
        <f t="shared" si="22"/>
        <v>Medium_Selwyn District</v>
      </c>
      <c r="E164" s="31">
        <f t="shared" si="23"/>
        <v>65232.880246725523</v>
      </c>
      <c r="F164" s="31">
        <f t="shared" si="23"/>
        <v>67203.548093550737</v>
      </c>
      <c r="G164" s="31">
        <f t="shared" si="23"/>
        <v>69233.749288402614</v>
      </c>
      <c r="H164" s="31">
        <f t="shared" si="23"/>
        <v>71325.282317785633</v>
      </c>
      <c r="I164" s="31">
        <f t="shared" si="23"/>
        <v>73480</v>
      </c>
      <c r="J164" s="31">
        <f t="shared" si="24"/>
        <v>74825.79223955443</v>
      </c>
      <c r="K164" s="31">
        <f t="shared" si="24"/>
        <v>76196.232774591233</v>
      </c>
      <c r="L164" s="31">
        <f t="shared" si="24"/>
        <v>77591.773040668108</v>
      </c>
      <c r="M164" s="31">
        <f t="shared" si="24"/>
        <v>79012.872741422048</v>
      </c>
      <c r="N164" s="31">
        <f t="shared" si="24"/>
        <v>80460</v>
      </c>
      <c r="O164" s="31">
        <f t="shared" si="25"/>
        <v>81770.602379931486</v>
      </c>
      <c r="P164" s="31">
        <f t="shared" si="25"/>
        <v>83102.552990018114</v>
      </c>
      <c r="Q164" s="31">
        <f t="shared" si="25"/>
        <v>84456.199568778989</v>
      </c>
      <c r="R164" s="31">
        <f t="shared" si="25"/>
        <v>85831.895519000347</v>
      </c>
      <c r="S164" s="31">
        <f t="shared" si="26"/>
        <v>87230</v>
      </c>
      <c r="T164" s="31">
        <f t="shared" si="27"/>
        <v>88515.546155642398</v>
      </c>
      <c r="U164" s="31">
        <f t="shared" si="27"/>
        <v>89820.037959780573</v>
      </c>
      <c r="V164">
        <v>63320</v>
      </c>
      <c r="W164">
        <v>73480</v>
      </c>
      <c r="X164">
        <v>80460</v>
      </c>
      <c r="Y164">
        <v>87230</v>
      </c>
      <c r="Z164">
        <v>93850</v>
      </c>
      <c r="AA164">
        <v>100370</v>
      </c>
      <c r="AB164">
        <v>106520</v>
      </c>
    </row>
    <row r="165" spans="1:28" x14ac:dyDescent="0.25">
      <c r="A165">
        <v>63</v>
      </c>
      <c r="B165" t="s">
        <v>67</v>
      </c>
      <c r="C165" t="s">
        <v>29</v>
      </c>
      <c r="D165" s="26" t="str">
        <f t="shared" si="22"/>
        <v>High_Ashburton District</v>
      </c>
      <c r="E165" s="31">
        <f t="shared" si="23"/>
        <v>35109.935425853466</v>
      </c>
      <c r="F165" s="31">
        <f t="shared" si="23"/>
        <v>35606.804321421158</v>
      </c>
      <c r="G165" s="31">
        <f t="shared" si="23"/>
        <v>36110.704807801761</v>
      </c>
      <c r="H165" s="31">
        <f t="shared" si="23"/>
        <v>36621.736394684478</v>
      </c>
      <c r="I165" s="31">
        <f t="shared" si="23"/>
        <v>37139.999999999993</v>
      </c>
      <c r="J165" s="31">
        <f t="shared" si="24"/>
        <v>37600.441002654246</v>
      </c>
      <c r="K165" s="31">
        <f t="shared" si="24"/>
        <v>38066.590296017304</v>
      </c>
      <c r="L165" s="31">
        <f t="shared" si="24"/>
        <v>38538.518648293197</v>
      </c>
      <c r="M165" s="31">
        <f t="shared" si="24"/>
        <v>39016.297705030658</v>
      </c>
      <c r="N165" s="31">
        <f t="shared" si="24"/>
        <v>39499.999999999978</v>
      </c>
      <c r="O165" s="31">
        <f t="shared" si="25"/>
        <v>39938.170385227808</v>
      </c>
      <c r="P165" s="31">
        <f t="shared" si="25"/>
        <v>40381.201359987019</v>
      </c>
      <c r="Q165" s="31">
        <f t="shared" si="25"/>
        <v>40829.146842414026</v>
      </c>
      <c r="R165" s="31">
        <f t="shared" si="25"/>
        <v>41282.061348754869</v>
      </c>
      <c r="S165" s="31">
        <f t="shared" si="26"/>
        <v>41739.999999999971</v>
      </c>
      <c r="T165" s="31">
        <f t="shared" si="27"/>
        <v>42184.434297300992</v>
      </c>
      <c r="U165" s="31">
        <f t="shared" si="27"/>
        <v>42633.60079020854</v>
      </c>
      <c r="V165">
        <v>34620</v>
      </c>
      <c r="W165">
        <v>37140</v>
      </c>
      <c r="X165">
        <v>39500</v>
      </c>
      <c r="Y165">
        <v>41740</v>
      </c>
      <c r="Z165">
        <v>44010</v>
      </c>
      <c r="AA165">
        <v>46320</v>
      </c>
      <c r="AB165">
        <v>48590</v>
      </c>
    </row>
    <row r="166" spans="1:28" x14ac:dyDescent="0.25">
      <c r="A166">
        <v>63</v>
      </c>
      <c r="B166" t="s">
        <v>67</v>
      </c>
      <c r="C166" t="s">
        <v>31</v>
      </c>
      <c r="D166" s="26" t="str">
        <f t="shared" ref="D166:D197" si="28">C166&amp;"_"&amp;B166</f>
        <v>Low_Ashburton District</v>
      </c>
      <c r="E166" s="31">
        <f t="shared" si="23"/>
        <v>34760.849255413668</v>
      </c>
      <c r="F166" s="31">
        <f t="shared" si="23"/>
        <v>34902.271547013079</v>
      </c>
      <c r="G166" s="31">
        <f t="shared" si="23"/>
        <v>35044.269206159312</v>
      </c>
      <c r="H166" s="31">
        <f t="shared" si="23"/>
        <v>35186.844573698407</v>
      </c>
      <c r="I166" s="31">
        <f t="shared" si="23"/>
        <v>35330.000000000022</v>
      </c>
      <c r="J166" s="31">
        <f t="shared" si="24"/>
        <v>35405.675120107204</v>
      </c>
      <c r="K166" s="31">
        <f t="shared" si="24"/>
        <v>35481.51233259491</v>
      </c>
      <c r="L166" s="31">
        <f t="shared" si="24"/>
        <v>35557.511984657023</v>
      </c>
      <c r="M166" s="31">
        <f t="shared" si="24"/>
        <v>35633.674424231111</v>
      </c>
      <c r="N166" s="31">
        <f t="shared" si="24"/>
        <v>35709.999999999993</v>
      </c>
      <c r="O166" s="31">
        <f t="shared" si="25"/>
        <v>35765.825184711117</v>
      </c>
      <c r="P166" s="31">
        <f t="shared" si="25"/>
        <v>35821.737640529704</v>
      </c>
      <c r="Q166" s="31">
        <f t="shared" si="25"/>
        <v>35877.737503886063</v>
      </c>
      <c r="R166" s="31">
        <f t="shared" si="25"/>
        <v>35933.824911423762</v>
      </c>
      <c r="S166" s="31">
        <f t="shared" si="26"/>
        <v>35989.999999999985</v>
      </c>
      <c r="T166" s="31">
        <f t="shared" si="27"/>
        <v>36019.950110812992</v>
      </c>
      <c r="U166" s="31">
        <f t="shared" si="27"/>
        <v>36049.925145469766</v>
      </c>
      <c r="V166">
        <v>34620</v>
      </c>
      <c r="W166">
        <v>35330</v>
      </c>
      <c r="X166">
        <v>35710</v>
      </c>
      <c r="Y166">
        <v>35990</v>
      </c>
      <c r="Z166">
        <v>36140</v>
      </c>
      <c r="AA166">
        <v>36150</v>
      </c>
      <c r="AB166">
        <v>36040</v>
      </c>
    </row>
    <row r="167" spans="1:28" x14ac:dyDescent="0.25">
      <c r="A167">
        <v>63</v>
      </c>
      <c r="B167" t="s">
        <v>67</v>
      </c>
      <c r="C167" t="s">
        <v>30</v>
      </c>
      <c r="D167" s="26" t="str">
        <f t="shared" si="28"/>
        <v>Medium_Ashburton District</v>
      </c>
      <c r="E167" s="31">
        <f t="shared" ref="E167:I203" si="29">($W167/$V167)^(1/($W$1-$V$1))^(E$5-$V$1)*$V167</f>
        <v>34938.100410222258</v>
      </c>
      <c r="F167" s="31">
        <f t="shared" si="29"/>
        <v>35259.123635897537</v>
      </c>
      <c r="G167" s="31">
        <f t="shared" si="29"/>
        <v>35583.096532854674</v>
      </c>
      <c r="H167" s="31">
        <f t="shared" si="29"/>
        <v>35910.046203683072</v>
      </c>
      <c r="I167" s="31">
        <f t="shared" si="29"/>
        <v>36239.999999999993</v>
      </c>
      <c r="J167" s="31">
        <f t="shared" si="24"/>
        <v>36498.291839730577</v>
      </c>
      <c r="K167" s="31">
        <f t="shared" si="24"/>
        <v>36758.424592112133</v>
      </c>
      <c r="L167" s="31">
        <f t="shared" si="24"/>
        <v>37020.411377804587</v>
      </c>
      <c r="M167" s="31">
        <f t="shared" si="24"/>
        <v>37284.265410982174</v>
      </c>
      <c r="N167" s="31">
        <f t="shared" si="24"/>
        <v>37550</v>
      </c>
      <c r="O167" s="31">
        <f t="shared" si="25"/>
        <v>37786.989631203433</v>
      </c>
      <c r="P167" s="31">
        <f t="shared" si="25"/>
        <v>38025.474977061931</v>
      </c>
      <c r="Q167" s="31">
        <f t="shared" si="25"/>
        <v>38265.465477492005</v>
      </c>
      <c r="R167" s="31">
        <f t="shared" si="25"/>
        <v>38506.97063198837</v>
      </c>
      <c r="S167" s="31">
        <f t="shared" si="26"/>
        <v>38749.999999999993</v>
      </c>
      <c r="T167" s="31">
        <f t="shared" si="27"/>
        <v>38967.543655535286</v>
      </c>
      <c r="U167" s="31">
        <f t="shared" si="27"/>
        <v>39186.308607639949</v>
      </c>
      <c r="V167">
        <v>34620</v>
      </c>
      <c r="W167">
        <v>36240</v>
      </c>
      <c r="X167">
        <v>37550</v>
      </c>
      <c r="Y167">
        <v>38750</v>
      </c>
      <c r="Z167">
        <v>39850</v>
      </c>
      <c r="AA167">
        <v>40930</v>
      </c>
      <c r="AB167">
        <v>41910</v>
      </c>
    </row>
    <row r="168" spans="1:28" x14ac:dyDescent="0.25">
      <c r="A168">
        <v>64</v>
      </c>
      <c r="B168" t="s">
        <v>74</v>
      </c>
      <c r="C168" t="s">
        <v>29</v>
      </c>
      <c r="D168" s="26" t="str">
        <f t="shared" si="28"/>
        <v>High_Timaru District</v>
      </c>
      <c r="E168" s="31">
        <f t="shared" si="29"/>
        <v>48096.761623784456</v>
      </c>
      <c r="F168" s="31">
        <f t="shared" si="29"/>
        <v>48568.097390198302</v>
      </c>
      <c r="G168" s="31">
        <f t="shared" si="29"/>
        <v>49044.052124650756</v>
      </c>
      <c r="H168" s="31">
        <f t="shared" si="29"/>
        <v>49524.671091828401</v>
      </c>
      <c r="I168" s="31">
        <f t="shared" si="29"/>
        <v>50009.999999999985</v>
      </c>
      <c r="J168" s="31">
        <f t="shared" si="24"/>
        <v>50409.56400473541</v>
      </c>
      <c r="K168" s="31">
        <f t="shared" si="24"/>
        <v>50812.320398870543</v>
      </c>
      <c r="L168" s="31">
        <f t="shared" si="24"/>
        <v>51218.294688582035</v>
      </c>
      <c r="M168" s="31">
        <f t="shared" si="24"/>
        <v>51627.512583832751</v>
      </c>
      <c r="N168" s="31">
        <f t="shared" si="24"/>
        <v>52040</v>
      </c>
      <c r="O168" s="31">
        <f t="shared" si="25"/>
        <v>52397.066327113309</v>
      </c>
      <c r="P168" s="31">
        <f t="shared" si="25"/>
        <v>52756.582622750029</v>
      </c>
      <c r="Q168" s="31">
        <f t="shared" si="25"/>
        <v>53118.565697080448</v>
      </c>
      <c r="R168" s="31">
        <f t="shared" si="25"/>
        <v>53483.032475615873</v>
      </c>
      <c r="S168" s="31">
        <f t="shared" si="26"/>
        <v>53850.000000000007</v>
      </c>
      <c r="T168" s="31">
        <f t="shared" si="27"/>
        <v>54164.309425606989</v>
      </c>
      <c r="U168" s="31">
        <f t="shared" si="27"/>
        <v>54480.453399311016</v>
      </c>
      <c r="V168">
        <v>47630</v>
      </c>
      <c r="W168">
        <v>50010</v>
      </c>
      <c r="X168">
        <v>52040</v>
      </c>
      <c r="Y168">
        <v>53850</v>
      </c>
      <c r="Z168">
        <v>55440</v>
      </c>
      <c r="AA168">
        <v>56820</v>
      </c>
      <c r="AB168">
        <v>58020</v>
      </c>
    </row>
    <row r="169" spans="1:28" x14ac:dyDescent="0.25">
      <c r="A169">
        <v>64</v>
      </c>
      <c r="B169" t="s">
        <v>74</v>
      </c>
      <c r="C169" t="s">
        <v>31</v>
      </c>
      <c r="D169" s="26" t="str">
        <f t="shared" si="28"/>
        <v>Low_Timaru District</v>
      </c>
      <c r="E169" s="31">
        <f t="shared" si="29"/>
        <v>47585.918480673245</v>
      </c>
      <c r="F169" s="31">
        <f t="shared" si="29"/>
        <v>47541.877758750357</v>
      </c>
      <c r="G169" s="31">
        <f t="shared" si="29"/>
        <v>47497.877796473374</v>
      </c>
      <c r="H169" s="31">
        <f t="shared" si="29"/>
        <v>47453.918556119293</v>
      </c>
      <c r="I169" s="31">
        <f t="shared" si="29"/>
        <v>47410</v>
      </c>
      <c r="J169" s="31">
        <f t="shared" si="24"/>
        <v>47293.428153393084</v>
      </c>
      <c r="K169" s="31">
        <f t="shared" si="24"/>
        <v>47177.142933983407</v>
      </c>
      <c r="L169" s="31">
        <f t="shared" si="24"/>
        <v>47061.143637011191</v>
      </c>
      <c r="M169" s="31">
        <f t="shared" si="24"/>
        <v>46945.429559449498</v>
      </c>
      <c r="N169" s="31">
        <f t="shared" si="24"/>
        <v>46830.000000000015</v>
      </c>
      <c r="O169" s="31">
        <f t="shared" si="25"/>
        <v>46658.752133718343</v>
      </c>
      <c r="P169" s="31">
        <f t="shared" si="25"/>
        <v>46488.13048634991</v>
      </c>
      <c r="Q169" s="31">
        <f t="shared" si="25"/>
        <v>46318.132767938412</v>
      </c>
      <c r="R169" s="31">
        <f t="shared" si="25"/>
        <v>46148.756696901466</v>
      </c>
      <c r="S169" s="31">
        <f t="shared" si="26"/>
        <v>45980</v>
      </c>
      <c r="T169" s="31">
        <f t="shared" si="27"/>
        <v>45723.146311336888</v>
      </c>
      <c r="U169" s="31">
        <f t="shared" si="27"/>
        <v>45467.72745993737</v>
      </c>
      <c r="V169">
        <v>47630</v>
      </c>
      <c r="W169">
        <v>47410</v>
      </c>
      <c r="X169">
        <v>46830</v>
      </c>
      <c r="Y169">
        <v>45980</v>
      </c>
      <c r="Z169">
        <v>44710</v>
      </c>
      <c r="AA169">
        <v>43230</v>
      </c>
      <c r="AB169">
        <v>41510</v>
      </c>
    </row>
    <row r="170" spans="1:28" x14ac:dyDescent="0.25">
      <c r="A170">
        <v>64</v>
      </c>
      <c r="B170" t="s">
        <v>74</v>
      </c>
      <c r="C170" t="s">
        <v>30</v>
      </c>
      <c r="D170" s="26" t="str">
        <f t="shared" si="28"/>
        <v>Medium_Timaru District</v>
      </c>
      <c r="E170" s="31">
        <f t="shared" si="29"/>
        <v>47834.240873717739</v>
      </c>
      <c r="F170" s="31">
        <f t="shared" si="29"/>
        <v>48039.357547026018</v>
      </c>
      <c r="G170" s="31">
        <f t="shared" si="29"/>
        <v>48245.353775416595</v>
      </c>
      <c r="H170" s="31">
        <f t="shared" si="29"/>
        <v>48452.233330485105</v>
      </c>
      <c r="I170" s="31">
        <f t="shared" si="29"/>
        <v>48659.999999999993</v>
      </c>
      <c r="J170" s="31">
        <f t="shared" si="24"/>
        <v>48801.178411220251</v>
      </c>
      <c r="K170" s="31">
        <f t="shared" si="24"/>
        <v>48942.766426710841</v>
      </c>
      <c r="L170" s="31">
        <f t="shared" si="24"/>
        <v>49084.765234866347</v>
      </c>
      <c r="M170" s="31">
        <f t="shared" si="24"/>
        <v>49227.176027529254</v>
      </c>
      <c r="N170" s="31">
        <f t="shared" si="24"/>
        <v>49369.999999999993</v>
      </c>
      <c r="O170" s="31">
        <f t="shared" si="25"/>
        <v>49445.767086561726</v>
      </c>
      <c r="P170" s="31">
        <f t="shared" si="25"/>
        <v>49521.65045125605</v>
      </c>
      <c r="Q170" s="31">
        <f t="shared" si="25"/>
        <v>49597.650272532534</v>
      </c>
      <c r="R170" s="31">
        <f t="shared" si="25"/>
        <v>49673.766729114621</v>
      </c>
      <c r="S170" s="31">
        <f t="shared" si="26"/>
        <v>49750.000000000015</v>
      </c>
      <c r="T170" s="31">
        <f t="shared" si="27"/>
        <v>49759.995982321969</v>
      </c>
      <c r="U170" s="31">
        <f t="shared" si="27"/>
        <v>49769.993973079363</v>
      </c>
      <c r="V170">
        <v>47630</v>
      </c>
      <c r="W170">
        <v>48660</v>
      </c>
      <c r="X170">
        <v>49370</v>
      </c>
      <c r="Y170">
        <v>49750</v>
      </c>
      <c r="Z170">
        <v>49800</v>
      </c>
      <c r="AA170">
        <v>49660</v>
      </c>
      <c r="AB170">
        <v>49300</v>
      </c>
    </row>
    <row r="171" spans="1:28" x14ac:dyDescent="0.25">
      <c r="A171">
        <v>65</v>
      </c>
      <c r="B171" t="s">
        <v>72</v>
      </c>
      <c r="C171" t="s">
        <v>29</v>
      </c>
      <c r="D171" s="26" t="str">
        <f t="shared" si="28"/>
        <v>High_Mackenzie District</v>
      </c>
      <c r="E171" s="31">
        <f t="shared" si="29"/>
        <v>5239.2899409016663</v>
      </c>
      <c r="F171" s="31">
        <f t="shared" si="29"/>
        <v>5371.8510929223858</v>
      </c>
      <c r="G171" s="31">
        <f t="shared" si="29"/>
        <v>5507.7662221467472</v>
      </c>
      <c r="H171" s="31">
        <f t="shared" si="29"/>
        <v>5647.1201887537054</v>
      </c>
      <c r="I171" s="31">
        <f t="shared" si="29"/>
        <v>5790.0000000000018</v>
      </c>
      <c r="J171" s="31">
        <f t="shared" si="24"/>
        <v>5884.8416288462813</v>
      </c>
      <c r="K171" s="31">
        <f t="shared" si="24"/>
        <v>5981.23678697792</v>
      </c>
      <c r="L171" s="31">
        <f t="shared" si="24"/>
        <v>6079.2109215879864</v>
      </c>
      <c r="M171" s="31">
        <f t="shared" si="24"/>
        <v>6178.789896700855</v>
      </c>
      <c r="N171" s="31">
        <f t="shared" si="24"/>
        <v>6280.0000000000018</v>
      </c>
      <c r="O171" s="31">
        <f t="shared" si="25"/>
        <v>6369.4171702944668</v>
      </c>
      <c r="P171" s="31">
        <f t="shared" si="25"/>
        <v>6460.1074982869386</v>
      </c>
      <c r="Q171" s="31">
        <f t="shared" si="25"/>
        <v>6552.0891117096917</v>
      </c>
      <c r="R171" s="31">
        <f t="shared" si="25"/>
        <v>6645.3803964049584</v>
      </c>
      <c r="S171" s="31">
        <f t="shared" si="26"/>
        <v>6739.9999999999991</v>
      </c>
      <c r="T171" s="31">
        <f t="shared" si="27"/>
        <v>6816.2549047467792</v>
      </c>
      <c r="U171" s="31">
        <f t="shared" si="27"/>
        <v>6893.3725410214429</v>
      </c>
      <c r="V171">
        <v>5110</v>
      </c>
      <c r="W171">
        <v>5790</v>
      </c>
      <c r="X171">
        <v>6280</v>
      </c>
      <c r="Y171">
        <v>6740</v>
      </c>
      <c r="Z171">
        <v>7130</v>
      </c>
      <c r="AA171">
        <v>7510</v>
      </c>
      <c r="AB171">
        <v>7870</v>
      </c>
    </row>
    <row r="172" spans="1:28" x14ac:dyDescent="0.25">
      <c r="A172">
        <v>65</v>
      </c>
      <c r="B172" t="s">
        <v>72</v>
      </c>
      <c r="C172" t="s">
        <v>31</v>
      </c>
      <c r="D172" s="26" t="str">
        <f t="shared" si="28"/>
        <v>Low_Mackenzie District</v>
      </c>
      <c r="E172" s="31">
        <f t="shared" si="29"/>
        <v>5174.3583211282685</v>
      </c>
      <c r="F172" s="31">
        <f t="shared" si="29"/>
        <v>5239.5272084988956</v>
      </c>
      <c r="G172" s="31">
        <f t="shared" si="29"/>
        <v>5305.5168708560132</v>
      </c>
      <c r="H172" s="31">
        <f t="shared" si="29"/>
        <v>5372.3376455186344</v>
      </c>
      <c r="I172" s="31">
        <f t="shared" si="29"/>
        <v>5440</v>
      </c>
      <c r="J172" s="31">
        <f t="shared" si="24"/>
        <v>5465.7549755141681</v>
      </c>
      <c r="K172" s="31">
        <f t="shared" si="24"/>
        <v>5491.6318846246113</v>
      </c>
      <c r="L172" s="31">
        <f t="shared" si="24"/>
        <v>5517.6313046101495</v>
      </c>
      <c r="M172" s="31">
        <f t="shared" si="24"/>
        <v>5543.753815482658</v>
      </c>
      <c r="N172" s="31">
        <f t="shared" si="24"/>
        <v>5569.9999999999991</v>
      </c>
      <c r="O172" s="31">
        <f t="shared" si="25"/>
        <v>5583.9301490265452</v>
      </c>
      <c r="P172" s="31">
        <f t="shared" si="25"/>
        <v>5597.8951363029828</v>
      </c>
      <c r="Q172" s="31">
        <f t="shared" si="25"/>
        <v>5611.8950489571425</v>
      </c>
      <c r="R172" s="31">
        <f t="shared" si="25"/>
        <v>5625.9299743347556</v>
      </c>
      <c r="S172" s="31">
        <f t="shared" si="26"/>
        <v>5639.9999999999973</v>
      </c>
      <c r="T172" s="31">
        <f t="shared" si="27"/>
        <v>5641.9985830673922</v>
      </c>
      <c r="U172" s="31">
        <f t="shared" si="27"/>
        <v>5643.9978743500806</v>
      </c>
      <c r="V172">
        <v>5110</v>
      </c>
      <c r="W172">
        <v>5440</v>
      </c>
      <c r="X172">
        <v>5570</v>
      </c>
      <c r="Y172">
        <v>5640</v>
      </c>
      <c r="Z172">
        <v>5650</v>
      </c>
      <c r="AA172">
        <v>5620</v>
      </c>
      <c r="AB172">
        <v>5570</v>
      </c>
    </row>
    <row r="173" spans="1:28" x14ac:dyDescent="0.25">
      <c r="A173">
        <v>65</v>
      </c>
      <c r="B173" t="s">
        <v>72</v>
      </c>
      <c r="C173" t="s">
        <v>30</v>
      </c>
      <c r="D173" s="26" t="str">
        <f t="shared" si="28"/>
        <v>Medium_Mackenzie District</v>
      </c>
      <c r="E173" s="31">
        <f t="shared" si="29"/>
        <v>5208.1559884321714</v>
      </c>
      <c r="F173" s="31">
        <f t="shared" si="29"/>
        <v>5308.1974167988037</v>
      </c>
      <c r="G173" s="31">
        <f t="shared" si="29"/>
        <v>5410.1605017770789</v>
      </c>
      <c r="H173" s="31">
        <f t="shared" si="29"/>
        <v>5514.0821557161435</v>
      </c>
      <c r="I173" s="31">
        <f t="shared" si="29"/>
        <v>5620.0000000000027</v>
      </c>
      <c r="J173" s="31">
        <f t="shared" si="24"/>
        <v>5672.9912199770179</v>
      </c>
      <c r="K173" s="31">
        <f t="shared" si="24"/>
        <v>5726.4820964299533</v>
      </c>
      <c r="L173" s="31">
        <f t="shared" si="24"/>
        <v>5780.4773406410523</v>
      </c>
      <c r="M173" s="31">
        <f t="shared" si="24"/>
        <v>5834.9817083154439</v>
      </c>
      <c r="N173" s="31">
        <f t="shared" si="24"/>
        <v>5890.0000000000027</v>
      </c>
      <c r="O173" s="31">
        <f t="shared" si="25"/>
        <v>5937.2362547434741</v>
      </c>
      <c r="P173" s="31">
        <f t="shared" si="25"/>
        <v>5984.8513318574378</v>
      </c>
      <c r="Q173" s="31">
        <f t="shared" si="25"/>
        <v>6032.8482693979195</v>
      </c>
      <c r="R173" s="31">
        <f t="shared" si="25"/>
        <v>6081.2301297853564</v>
      </c>
      <c r="S173" s="31">
        <f t="shared" si="26"/>
        <v>6129.9999999999973</v>
      </c>
      <c r="T173" s="31">
        <f t="shared" si="27"/>
        <v>6167.5374502152354</v>
      </c>
      <c r="U173" s="31">
        <f t="shared" si="27"/>
        <v>6205.3047634269888</v>
      </c>
      <c r="V173">
        <v>5110</v>
      </c>
      <c r="W173">
        <v>5620</v>
      </c>
      <c r="X173">
        <v>5890</v>
      </c>
      <c r="Y173">
        <v>6130</v>
      </c>
      <c r="Z173">
        <v>6320</v>
      </c>
      <c r="AA173">
        <v>6460</v>
      </c>
      <c r="AB173">
        <v>6580</v>
      </c>
    </row>
    <row r="174" spans="1:28" x14ac:dyDescent="0.25">
      <c r="A174">
        <v>66</v>
      </c>
      <c r="B174" t="s">
        <v>76</v>
      </c>
      <c r="C174" t="s">
        <v>29</v>
      </c>
      <c r="D174" s="26" t="str">
        <f t="shared" si="28"/>
        <v>High_Waimate District</v>
      </c>
      <c r="E174" s="31">
        <f t="shared" si="29"/>
        <v>8190.3903840576822</v>
      </c>
      <c r="F174" s="31">
        <f t="shared" si="29"/>
        <v>8271.5776378871196</v>
      </c>
      <c r="G174" s="31">
        <f t="shared" si="29"/>
        <v>8353.5696604608165</v>
      </c>
      <c r="H174" s="31">
        <f t="shared" si="29"/>
        <v>8436.3744290498471</v>
      </c>
      <c r="I174" s="31">
        <f t="shared" si="29"/>
        <v>8519.9999999999982</v>
      </c>
      <c r="J174" s="31">
        <f t="shared" si="24"/>
        <v>8581.1168634711703</v>
      </c>
      <c r="K174" s="31">
        <f t="shared" si="24"/>
        <v>8642.672139031607</v>
      </c>
      <c r="L174" s="31">
        <f t="shared" si="24"/>
        <v>8704.6689715606317</v>
      </c>
      <c r="M174" s="31">
        <f t="shared" si="24"/>
        <v>8767.1105284968526</v>
      </c>
      <c r="N174" s="31">
        <f t="shared" si="24"/>
        <v>8830</v>
      </c>
      <c r="O174" s="31">
        <f t="shared" si="25"/>
        <v>8885.3029156084522</v>
      </c>
      <c r="P174" s="31">
        <f t="shared" si="25"/>
        <v>8940.9521972955918</v>
      </c>
      <c r="Q174" s="31">
        <f t="shared" si="25"/>
        <v>8996.9500143767054</v>
      </c>
      <c r="R174" s="31">
        <f t="shared" si="25"/>
        <v>9053.2985497536647</v>
      </c>
      <c r="S174" s="31">
        <f t="shared" si="26"/>
        <v>9110.0000000000018</v>
      </c>
      <c r="T174" s="31">
        <f t="shared" si="27"/>
        <v>9155.5423705253197</v>
      </c>
      <c r="U174" s="31">
        <f t="shared" si="27"/>
        <v>9201.3124147622802</v>
      </c>
      <c r="V174">
        <v>8110</v>
      </c>
      <c r="W174">
        <v>8520</v>
      </c>
      <c r="X174">
        <v>8830</v>
      </c>
      <c r="Y174">
        <v>9110</v>
      </c>
      <c r="Z174">
        <v>9340</v>
      </c>
      <c r="AA174">
        <v>9590</v>
      </c>
      <c r="AB174">
        <v>9800</v>
      </c>
    </row>
    <row r="175" spans="1:28" x14ac:dyDescent="0.25">
      <c r="A175">
        <v>66</v>
      </c>
      <c r="B175" t="s">
        <v>76</v>
      </c>
      <c r="C175" t="s">
        <v>31</v>
      </c>
      <c r="D175" s="26" t="str">
        <f t="shared" si="28"/>
        <v>Low_Waimate District</v>
      </c>
      <c r="E175" s="31">
        <f t="shared" si="29"/>
        <v>8115.9911417250405</v>
      </c>
      <c r="F175" s="31">
        <f t="shared" si="29"/>
        <v>8121.9867093168086</v>
      </c>
      <c r="G175" s="31">
        <f t="shared" si="29"/>
        <v>8127.9867060448487</v>
      </c>
      <c r="H175" s="31">
        <f t="shared" si="29"/>
        <v>8133.9911351811188</v>
      </c>
      <c r="I175" s="31">
        <f t="shared" si="29"/>
        <v>8139.9999999999964</v>
      </c>
      <c r="J175" s="31">
        <f t="shared" si="24"/>
        <v>8115.8572117906315</v>
      </c>
      <c r="K175" s="31">
        <f t="shared" si="24"/>
        <v>8091.7860297511052</v>
      </c>
      <c r="L175" s="31">
        <f t="shared" si="24"/>
        <v>8067.786241501497</v>
      </c>
      <c r="M175" s="31">
        <f t="shared" si="24"/>
        <v>8043.857635291788</v>
      </c>
      <c r="N175" s="31">
        <f t="shared" si="24"/>
        <v>8019.9999999999991</v>
      </c>
      <c r="O175" s="31">
        <f t="shared" si="25"/>
        <v>7989.7730090056348</v>
      </c>
      <c r="P175" s="31">
        <f t="shared" si="25"/>
        <v>7959.6599420741832</v>
      </c>
      <c r="Q175" s="31">
        <f t="shared" si="25"/>
        <v>7929.6603698313802</v>
      </c>
      <c r="R175" s="31">
        <f t="shared" si="25"/>
        <v>7899.7738645212457</v>
      </c>
      <c r="S175" s="31">
        <f t="shared" si="26"/>
        <v>7869.9999999999982</v>
      </c>
      <c r="T175" s="31">
        <f t="shared" si="27"/>
        <v>7833.6660546914727</v>
      </c>
      <c r="U175" s="31">
        <f t="shared" si="27"/>
        <v>7797.4998546919269</v>
      </c>
      <c r="V175">
        <v>8110</v>
      </c>
      <c r="W175">
        <v>8140</v>
      </c>
      <c r="X175">
        <v>8020</v>
      </c>
      <c r="Y175">
        <v>7870</v>
      </c>
      <c r="Z175">
        <v>7690</v>
      </c>
      <c r="AA175">
        <v>7470</v>
      </c>
      <c r="AB175">
        <v>7240</v>
      </c>
    </row>
    <row r="176" spans="1:28" x14ac:dyDescent="0.25">
      <c r="A176">
        <v>66</v>
      </c>
      <c r="B176" t="s">
        <v>76</v>
      </c>
      <c r="C176" t="s">
        <v>30</v>
      </c>
      <c r="D176" s="26" t="str">
        <f t="shared" si="28"/>
        <v>Medium_Waimate District</v>
      </c>
      <c r="E176" s="31">
        <f t="shared" si="29"/>
        <v>8153.5301909858244</v>
      </c>
      <c r="F176" s="31">
        <f t="shared" si="29"/>
        <v>8197.2940290157003</v>
      </c>
      <c r="G176" s="31">
        <f t="shared" si="29"/>
        <v>8241.2927681833953</v>
      </c>
      <c r="H176" s="31">
        <f t="shared" si="29"/>
        <v>8285.5276693139895</v>
      </c>
      <c r="I176" s="31">
        <f t="shared" si="29"/>
        <v>8330.0000000000018</v>
      </c>
      <c r="J176" s="31">
        <f t="shared" si="24"/>
        <v>8341.9655748399073</v>
      </c>
      <c r="K176" s="31">
        <f t="shared" si="24"/>
        <v>8353.9483375527125</v>
      </c>
      <c r="L176" s="31">
        <f t="shared" si="24"/>
        <v>8365.948312827828</v>
      </c>
      <c r="M176" s="31">
        <f t="shared" si="24"/>
        <v>8377.9655253901255</v>
      </c>
      <c r="N176" s="31">
        <f t="shared" si="24"/>
        <v>8389.9999999999964</v>
      </c>
      <c r="O176" s="31">
        <f t="shared" si="25"/>
        <v>8397.9847872386927</v>
      </c>
      <c r="P176" s="31">
        <f t="shared" si="25"/>
        <v>8405.9771736224702</v>
      </c>
      <c r="Q176" s="31">
        <f t="shared" si="25"/>
        <v>8413.9771663834581</v>
      </c>
      <c r="R176" s="31">
        <f t="shared" si="25"/>
        <v>8421.9847727606702</v>
      </c>
      <c r="S176" s="31">
        <f t="shared" si="26"/>
        <v>8430.0000000000036</v>
      </c>
      <c r="T176" s="31">
        <f t="shared" si="27"/>
        <v>8431.9990516831822</v>
      </c>
      <c r="U176" s="31">
        <f t="shared" si="27"/>
        <v>8433.998577412347</v>
      </c>
      <c r="V176">
        <v>8110</v>
      </c>
      <c r="W176">
        <v>8330</v>
      </c>
      <c r="X176">
        <v>8390</v>
      </c>
      <c r="Y176">
        <v>8430</v>
      </c>
      <c r="Z176">
        <v>8440</v>
      </c>
      <c r="AA176">
        <v>8430</v>
      </c>
      <c r="AB176">
        <v>8400</v>
      </c>
    </row>
    <row r="177" spans="1:28" x14ac:dyDescent="0.25">
      <c r="A177">
        <v>68</v>
      </c>
      <c r="B177" t="s">
        <v>77</v>
      </c>
      <c r="C177" t="s">
        <v>29</v>
      </c>
      <c r="D177" s="26" t="str">
        <f t="shared" si="28"/>
        <v>High_Waitaki District</v>
      </c>
      <c r="E177" s="31">
        <f t="shared" si="29"/>
        <v>23229.526256924499</v>
      </c>
      <c r="F177" s="31">
        <f t="shared" si="29"/>
        <v>23543.232553278569</v>
      </c>
      <c r="G177" s="31">
        <f t="shared" si="29"/>
        <v>23861.175338973131</v>
      </c>
      <c r="H177" s="31">
        <f t="shared" si="29"/>
        <v>24183.411826254611</v>
      </c>
      <c r="I177" s="31">
        <f t="shared" si="29"/>
        <v>24509.999999999996</v>
      </c>
      <c r="J177" s="31">
        <f t="shared" si="24"/>
        <v>24731.943926342301</v>
      </c>
      <c r="K177" s="31">
        <f t="shared" si="24"/>
        <v>24955.897608149317</v>
      </c>
      <c r="L177" s="31">
        <f t="shared" si="24"/>
        <v>25181.879244238629</v>
      </c>
      <c r="M177" s="31">
        <f t="shared" si="24"/>
        <v>25409.907198222467</v>
      </c>
      <c r="N177" s="31">
        <f t="shared" si="24"/>
        <v>25639.999999999989</v>
      </c>
      <c r="O177" s="31">
        <f t="shared" si="25"/>
        <v>25852.450034887184</v>
      </c>
      <c r="P177" s="31">
        <f t="shared" si="25"/>
        <v>26066.660405863429</v>
      </c>
      <c r="Q177" s="31">
        <f t="shared" si="25"/>
        <v>26282.645698867254</v>
      </c>
      <c r="R177" s="31">
        <f t="shared" si="25"/>
        <v>26500.420620694549</v>
      </c>
      <c r="S177" s="31">
        <f t="shared" si="26"/>
        <v>26719.999999999993</v>
      </c>
      <c r="T177" s="31">
        <f t="shared" si="27"/>
        <v>26913.186247436173</v>
      </c>
      <c r="U177" s="31">
        <f t="shared" si="27"/>
        <v>27107.769236122291</v>
      </c>
      <c r="V177">
        <v>22920</v>
      </c>
      <c r="W177">
        <v>24510</v>
      </c>
      <c r="X177">
        <v>25640</v>
      </c>
      <c r="Y177">
        <v>26720</v>
      </c>
      <c r="Z177">
        <v>27700</v>
      </c>
      <c r="AA177">
        <v>28580</v>
      </c>
      <c r="AB177">
        <v>29440</v>
      </c>
    </row>
    <row r="178" spans="1:28" x14ac:dyDescent="0.25">
      <c r="A178">
        <v>68</v>
      </c>
      <c r="B178" t="s">
        <v>77</v>
      </c>
      <c r="C178" t="s">
        <v>31</v>
      </c>
      <c r="D178" s="26" t="str">
        <f t="shared" si="28"/>
        <v>Low_Waitaki District</v>
      </c>
      <c r="E178" s="31">
        <f t="shared" si="29"/>
        <v>22979.68830853076</v>
      </c>
      <c r="F178" s="31">
        <f t="shared" si="29"/>
        <v>23039.532057470562</v>
      </c>
      <c r="G178" s="31">
        <f t="shared" si="29"/>
        <v>23099.531651617624</v>
      </c>
      <c r="H178" s="31">
        <f t="shared" si="29"/>
        <v>23159.687496824332</v>
      </c>
      <c r="I178" s="31">
        <f t="shared" si="29"/>
        <v>23220.000000000004</v>
      </c>
      <c r="J178" s="31">
        <f t="shared" si="24"/>
        <v>23177.847232290173</v>
      </c>
      <c r="K178" s="31">
        <f t="shared" si="24"/>
        <v>23135.770987225722</v>
      </c>
      <c r="L178" s="31">
        <f t="shared" si="24"/>
        <v>23093.77112589014</v>
      </c>
      <c r="M178" s="31">
        <f t="shared" si="24"/>
        <v>23051.847509619096</v>
      </c>
      <c r="N178" s="31">
        <f t="shared" si="24"/>
        <v>23010.000000000004</v>
      </c>
      <c r="O178" s="31">
        <f t="shared" si="25"/>
        <v>22945.640980955268</v>
      </c>
      <c r="P178" s="31">
        <f t="shared" si="25"/>
        <v>22881.461974223981</v>
      </c>
      <c r="Q178" s="31">
        <f t="shared" si="25"/>
        <v>22817.462476311317</v>
      </c>
      <c r="R178" s="31">
        <f t="shared" si="25"/>
        <v>22753.641985130722</v>
      </c>
      <c r="S178" s="31">
        <f t="shared" si="26"/>
        <v>22689.999999999996</v>
      </c>
      <c r="T178" s="31">
        <f t="shared" si="27"/>
        <v>22597.244738685029</v>
      </c>
      <c r="U178" s="31">
        <f t="shared" si="27"/>
        <v>22504.868654915303</v>
      </c>
      <c r="V178">
        <v>22920</v>
      </c>
      <c r="W178">
        <v>23220</v>
      </c>
      <c r="X178">
        <v>23010</v>
      </c>
      <c r="Y178">
        <v>22690</v>
      </c>
      <c r="Z178">
        <v>22230</v>
      </c>
      <c r="AA178">
        <v>21630</v>
      </c>
      <c r="AB178">
        <v>20960</v>
      </c>
    </row>
    <row r="179" spans="1:28" x14ac:dyDescent="0.25">
      <c r="A179">
        <v>68</v>
      </c>
      <c r="B179" t="s">
        <v>77</v>
      </c>
      <c r="C179" t="s">
        <v>30</v>
      </c>
      <c r="D179" s="26" t="str">
        <f t="shared" si="28"/>
        <v>Medium_Waitaki District</v>
      </c>
      <c r="E179" s="31">
        <f t="shared" si="29"/>
        <v>23097.237606958846</v>
      </c>
      <c r="F179" s="31">
        <f t="shared" si="29"/>
        <v>23275.845771043369</v>
      </c>
      <c r="G179" s="31">
        <f t="shared" si="29"/>
        <v>23455.835090607194</v>
      </c>
      <c r="H179" s="31">
        <f t="shared" si="29"/>
        <v>23637.216245959753</v>
      </c>
      <c r="I179" s="31">
        <f t="shared" si="29"/>
        <v>23820.000000000011</v>
      </c>
      <c r="J179" s="31">
        <f t="shared" si="24"/>
        <v>23895.519620205727</v>
      </c>
      <c r="K179" s="31">
        <f t="shared" si="24"/>
        <v>23971.278670009942</v>
      </c>
      <c r="L179" s="31">
        <f t="shared" si="24"/>
        <v>24047.277908507207</v>
      </c>
      <c r="M179" s="31">
        <f t="shared" si="24"/>
        <v>24123.518097198728</v>
      </c>
      <c r="N179" s="31">
        <f t="shared" si="24"/>
        <v>24200.000000000011</v>
      </c>
      <c r="O179" s="31">
        <f t="shared" si="25"/>
        <v>24259.704673278182</v>
      </c>
      <c r="P179" s="31">
        <f t="shared" si="25"/>
        <v>24319.556646060959</v>
      </c>
      <c r="Q179" s="31">
        <f t="shared" si="25"/>
        <v>24379.556281756137</v>
      </c>
      <c r="R179" s="31">
        <f t="shared" si="25"/>
        <v>24439.703944668086</v>
      </c>
      <c r="S179" s="31">
        <f t="shared" si="26"/>
        <v>24499.999999999985</v>
      </c>
      <c r="T179" s="31">
        <f t="shared" si="27"/>
        <v>24535.894668062178</v>
      </c>
      <c r="U179" s="31">
        <f t="shared" si="27"/>
        <v>24571.841924989465</v>
      </c>
      <c r="V179">
        <v>22920</v>
      </c>
      <c r="W179">
        <v>23820</v>
      </c>
      <c r="X179">
        <v>24200</v>
      </c>
      <c r="Y179">
        <v>24500</v>
      </c>
      <c r="Z179">
        <v>24680</v>
      </c>
      <c r="AA179">
        <v>24790</v>
      </c>
      <c r="AB179">
        <v>24780</v>
      </c>
    </row>
    <row r="180" spans="1:28" x14ac:dyDescent="0.25">
      <c r="A180">
        <v>69</v>
      </c>
      <c r="B180" t="s">
        <v>98</v>
      </c>
      <c r="C180" t="s">
        <v>29</v>
      </c>
      <c r="D180" s="26" t="str">
        <f t="shared" si="28"/>
        <v>High_Central Otago District</v>
      </c>
      <c r="E180" s="31">
        <f t="shared" si="29"/>
        <v>22838.58593393067</v>
      </c>
      <c r="F180" s="31">
        <f t="shared" si="29"/>
        <v>23474.392775046621</v>
      </c>
      <c r="G180" s="31">
        <f t="shared" si="29"/>
        <v>24127.899938782335</v>
      </c>
      <c r="H180" s="31">
        <f t="shared" si="29"/>
        <v>24799.600187090957</v>
      </c>
      <c r="I180" s="31">
        <f t="shared" si="29"/>
        <v>25490</v>
      </c>
      <c r="J180" s="31">
        <f t="shared" si="24"/>
        <v>25952.880750701632</v>
      </c>
      <c r="K180" s="31">
        <f t="shared" si="24"/>
        <v>26424.167095336961</v>
      </c>
      <c r="L180" s="31">
        <f t="shared" si="24"/>
        <v>26904.011673671794</v>
      </c>
      <c r="M180" s="31">
        <f t="shared" si="24"/>
        <v>27392.56989730438</v>
      </c>
      <c r="N180" s="31">
        <f t="shared" si="24"/>
        <v>27889.999999999993</v>
      </c>
      <c r="O180" s="31">
        <f t="shared" si="25"/>
        <v>28328.023544446092</v>
      </c>
      <c r="P180" s="31">
        <f t="shared" si="25"/>
        <v>28772.926422900404</v>
      </c>
      <c r="Q180" s="31">
        <f t="shared" si="25"/>
        <v>29224.816678040079</v>
      </c>
      <c r="R180" s="31">
        <f t="shared" si="25"/>
        <v>29683.80404939549</v>
      </c>
      <c r="S180" s="31">
        <f t="shared" si="26"/>
        <v>30149.999999999993</v>
      </c>
      <c r="T180" s="31">
        <f t="shared" si="27"/>
        <v>30566.34158878613</v>
      </c>
      <c r="U180" s="31">
        <f t="shared" si="27"/>
        <v>30988.432441869209</v>
      </c>
      <c r="V180">
        <v>22220</v>
      </c>
      <c r="W180">
        <v>25490</v>
      </c>
      <c r="X180">
        <v>27890</v>
      </c>
      <c r="Y180">
        <v>30150</v>
      </c>
      <c r="Z180">
        <v>32290</v>
      </c>
      <c r="AA180">
        <v>34360</v>
      </c>
      <c r="AB180">
        <v>36380</v>
      </c>
    </row>
    <row r="181" spans="1:28" x14ac:dyDescent="0.25">
      <c r="A181">
        <v>69</v>
      </c>
      <c r="B181" t="s">
        <v>98</v>
      </c>
      <c r="C181" t="s">
        <v>31</v>
      </c>
      <c r="D181" s="26" t="str">
        <f t="shared" si="28"/>
        <v>Low_Central Otago District</v>
      </c>
      <c r="E181" s="31">
        <f t="shared" si="29"/>
        <v>22568.871525280563</v>
      </c>
      <c r="F181" s="31">
        <f t="shared" si="29"/>
        <v>22923.220608668758</v>
      </c>
      <c r="G181" s="31">
        <f t="shared" si="29"/>
        <v>23283.133252147119</v>
      </c>
      <c r="H181" s="31">
        <f t="shared" si="29"/>
        <v>23648.696807997123</v>
      </c>
      <c r="I181" s="31">
        <f t="shared" si="29"/>
        <v>24019.999999999982</v>
      </c>
      <c r="J181" s="31">
        <f t="shared" si="24"/>
        <v>24214.814185558826</v>
      </c>
      <c r="K181" s="31">
        <f t="shared" si="24"/>
        <v>24411.20841137139</v>
      </c>
      <c r="L181" s="31">
        <f t="shared" si="24"/>
        <v>24609.195492352577</v>
      </c>
      <c r="M181" s="31">
        <f t="shared" si="24"/>
        <v>24808.788347352594</v>
      </c>
      <c r="N181" s="31">
        <f t="shared" si="24"/>
        <v>25010.000000000004</v>
      </c>
      <c r="O181" s="31">
        <f t="shared" si="25"/>
        <v>25162.137774528022</v>
      </c>
      <c r="P181" s="31">
        <f t="shared" si="25"/>
        <v>25315.201014967217</v>
      </c>
      <c r="Q181" s="31">
        <f t="shared" si="25"/>
        <v>25469.195350998674</v>
      </c>
      <c r="R181" s="31">
        <f t="shared" si="25"/>
        <v>25624.126446549271</v>
      </c>
      <c r="S181" s="31">
        <f t="shared" si="26"/>
        <v>25779.999999999993</v>
      </c>
      <c r="T181" s="31">
        <f t="shared" si="27"/>
        <v>25898.898205350444</v>
      </c>
      <c r="U181" s="31">
        <f t="shared" si="27"/>
        <v>26018.34477312275</v>
      </c>
      <c r="V181">
        <v>22220</v>
      </c>
      <c r="W181">
        <v>24020</v>
      </c>
      <c r="X181">
        <v>25010</v>
      </c>
      <c r="Y181">
        <v>25780</v>
      </c>
      <c r="Z181">
        <v>26380</v>
      </c>
      <c r="AA181">
        <v>26800</v>
      </c>
      <c r="AB181">
        <v>27120</v>
      </c>
    </row>
    <row r="182" spans="1:28" x14ac:dyDescent="0.25">
      <c r="A182">
        <v>69</v>
      </c>
      <c r="B182" t="s">
        <v>98</v>
      </c>
      <c r="C182" t="s">
        <v>30</v>
      </c>
      <c r="D182" s="26" t="str">
        <f t="shared" si="28"/>
        <v>Medium_Central Otago District</v>
      </c>
      <c r="E182" s="31">
        <f t="shared" si="29"/>
        <v>22702.578327851319</v>
      </c>
      <c r="F182" s="31">
        <f t="shared" si="29"/>
        <v>23195.63738668877</v>
      </c>
      <c r="G182" s="31">
        <f t="shared" si="29"/>
        <v>23699.40479908813</v>
      </c>
      <c r="H182" s="31">
        <f t="shared" si="29"/>
        <v>24214.113131177037</v>
      </c>
      <c r="I182" s="31">
        <f t="shared" si="29"/>
        <v>24739.999999999993</v>
      </c>
      <c r="J182" s="31">
        <f t="shared" si="24"/>
        <v>25069.12575225535</v>
      </c>
      <c r="K182" s="31">
        <f t="shared" si="24"/>
        <v>25402.629991204216</v>
      </c>
      <c r="L182" s="31">
        <f t="shared" si="24"/>
        <v>25740.570965542101</v>
      </c>
      <c r="M182" s="31">
        <f t="shared" si="24"/>
        <v>26083.007698869358</v>
      </c>
      <c r="N182" s="31">
        <f t="shared" ref="K182:N197" si="30">($X182/$W182)^(1/($X$1-$W$1))^(N$5-$W$1)*$W182</f>
        <v>26430.000000000015</v>
      </c>
      <c r="O182" s="31">
        <f t="shared" si="25"/>
        <v>26717.669369221814</v>
      </c>
      <c r="P182" s="31">
        <f t="shared" si="25"/>
        <v>27008.46978899181</v>
      </c>
      <c r="Q182" s="31">
        <f t="shared" si="25"/>
        <v>27302.435338286014</v>
      </c>
      <c r="R182" s="31">
        <f t="shared" si="25"/>
        <v>27599.600467002776</v>
      </c>
      <c r="S182" s="31">
        <f t="shared" si="26"/>
        <v>27900.000000000007</v>
      </c>
      <c r="T182" s="31">
        <f t="shared" si="27"/>
        <v>28159.141162285443</v>
      </c>
      <c r="U182" s="31">
        <f t="shared" si="27"/>
        <v>28420.689283065178</v>
      </c>
      <c r="V182">
        <v>22220</v>
      </c>
      <c r="W182">
        <v>24740</v>
      </c>
      <c r="X182">
        <v>26430</v>
      </c>
      <c r="Y182">
        <v>27900</v>
      </c>
      <c r="Z182">
        <v>29220</v>
      </c>
      <c r="AA182">
        <v>30440</v>
      </c>
      <c r="AB182">
        <v>31560</v>
      </c>
    </row>
    <row r="183" spans="1:28" x14ac:dyDescent="0.25">
      <c r="A183">
        <v>70</v>
      </c>
      <c r="B183" t="s">
        <v>102</v>
      </c>
      <c r="C183" t="s">
        <v>29</v>
      </c>
      <c r="D183" s="26" t="str">
        <f t="shared" si="28"/>
        <v>High_Queenstown-Lakes District</v>
      </c>
      <c r="E183" s="31">
        <f t="shared" si="29"/>
        <v>44247.099485789178</v>
      </c>
      <c r="F183" s="31">
        <f t="shared" si="29"/>
        <v>46109.416224807472</v>
      </c>
      <c r="G183" s="31">
        <f t="shared" si="29"/>
        <v>48050.116036992884</v>
      </c>
      <c r="H183" s="31">
        <f t="shared" si="29"/>
        <v>50072.497988519521</v>
      </c>
      <c r="I183" s="31">
        <f t="shared" si="29"/>
        <v>52180.000000000044</v>
      </c>
      <c r="J183" s="31">
        <f t="shared" si="24"/>
        <v>53341.158744191147</v>
      </c>
      <c r="K183" s="31">
        <f t="shared" si="30"/>
        <v>54528.156691701784</v>
      </c>
      <c r="L183" s="31">
        <f t="shared" si="30"/>
        <v>55741.568840938933</v>
      </c>
      <c r="M183" s="31">
        <f t="shared" si="30"/>
        <v>56981.982985718329</v>
      </c>
      <c r="N183" s="31">
        <f t="shared" si="30"/>
        <v>58250.000000000007</v>
      </c>
      <c r="O183" s="31">
        <f t="shared" si="25"/>
        <v>59379.350990200102</v>
      </c>
      <c r="P183" s="31">
        <f t="shared" si="25"/>
        <v>60530.597837208203</v>
      </c>
      <c r="Q183" s="31">
        <f t="shared" si="25"/>
        <v>61704.165057892416</v>
      </c>
      <c r="R183" s="31">
        <f t="shared" si="25"/>
        <v>62900.4853996538</v>
      </c>
      <c r="S183" s="31">
        <f t="shared" si="26"/>
        <v>64120.000000000007</v>
      </c>
      <c r="T183" s="31">
        <f t="shared" si="27"/>
        <v>65228.9709566499</v>
      </c>
      <c r="U183" s="31">
        <f t="shared" si="27"/>
        <v>66357.12183505109</v>
      </c>
      <c r="V183">
        <v>42460</v>
      </c>
      <c r="W183">
        <v>52180</v>
      </c>
      <c r="X183">
        <v>58250</v>
      </c>
      <c r="Y183">
        <v>64120</v>
      </c>
      <c r="Z183">
        <v>69860</v>
      </c>
      <c r="AA183">
        <v>75620</v>
      </c>
      <c r="AB183">
        <v>81220</v>
      </c>
    </row>
    <row r="184" spans="1:28" x14ac:dyDescent="0.25">
      <c r="A184">
        <v>70</v>
      </c>
      <c r="B184" t="s">
        <v>102</v>
      </c>
      <c r="C184" t="s">
        <v>31</v>
      </c>
      <c r="D184" s="26" t="str">
        <f t="shared" si="28"/>
        <v>Low_Queenstown-Lakes District</v>
      </c>
      <c r="E184" s="31">
        <f t="shared" si="29"/>
        <v>43508.883173125447</v>
      </c>
      <c r="F184" s="31">
        <f t="shared" si="29"/>
        <v>44583.676753949097</v>
      </c>
      <c r="G184" s="31">
        <f t="shared" si="29"/>
        <v>45685.020803484687</v>
      </c>
      <c r="H184" s="31">
        <f t="shared" si="29"/>
        <v>46813.571194079625</v>
      </c>
      <c r="I184" s="31">
        <f t="shared" si="29"/>
        <v>47970.000000000022</v>
      </c>
      <c r="J184" s="31">
        <f t="shared" si="24"/>
        <v>48384.765306061061</v>
      </c>
      <c r="K184" s="31">
        <f t="shared" si="30"/>
        <v>48803.116817231814</v>
      </c>
      <c r="L184" s="31">
        <f t="shared" si="30"/>
        <v>49225.085541089087</v>
      </c>
      <c r="M184" s="31">
        <f t="shared" si="30"/>
        <v>49650.702753311962</v>
      </c>
      <c r="N184" s="31">
        <f t="shared" si="30"/>
        <v>50079.999999999985</v>
      </c>
      <c r="O184" s="31">
        <f t="shared" si="25"/>
        <v>50442.707934801976</v>
      </c>
      <c r="P184" s="31">
        <f t="shared" si="25"/>
        <v>50808.042807422811</v>
      </c>
      <c r="Q184" s="31">
        <f t="shared" si="25"/>
        <v>51176.023643645065</v>
      </c>
      <c r="R184" s="31">
        <f t="shared" si="25"/>
        <v>51546.669607046897</v>
      </c>
      <c r="S184" s="31">
        <f t="shared" si="26"/>
        <v>51920.000000000007</v>
      </c>
      <c r="T184" s="31">
        <f t="shared" si="27"/>
        <v>52228.316440885494</v>
      </c>
      <c r="U184" s="31">
        <f t="shared" si="27"/>
        <v>52538.463756727077</v>
      </c>
      <c r="V184">
        <v>42460</v>
      </c>
      <c r="W184">
        <v>47970</v>
      </c>
      <c r="X184">
        <v>50080</v>
      </c>
      <c r="Y184">
        <v>51920</v>
      </c>
      <c r="Z184">
        <v>53480</v>
      </c>
      <c r="AA184">
        <v>54800</v>
      </c>
      <c r="AB184">
        <v>55900</v>
      </c>
    </row>
    <row r="185" spans="1:28" x14ac:dyDescent="0.25">
      <c r="A185">
        <v>70</v>
      </c>
      <c r="B185" t="s">
        <v>102</v>
      </c>
      <c r="C185" t="s">
        <v>30</v>
      </c>
      <c r="D185" s="26" t="str">
        <f t="shared" si="28"/>
        <v>Medium_Queenstown-Lakes District</v>
      </c>
      <c r="E185" s="31">
        <f t="shared" si="29"/>
        <v>43883.323372443134</v>
      </c>
      <c r="F185" s="31">
        <f t="shared" si="29"/>
        <v>45354.358695487848</v>
      </c>
      <c r="G185" s="31">
        <f t="shared" si="29"/>
        <v>46874.705345828341</v>
      </c>
      <c r="H185" s="31">
        <f t="shared" si="29"/>
        <v>48446.016313682856</v>
      </c>
      <c r="I185" s="31">
        <f t="shared" si="29"/>
        <v>50070.000000000015</v>
      </c>
      <c r="J185" s="31">
        <f t="shared" si="24"/>
        <v>50860.633504352096</v>
      </c>
      <c r="K185" s="31">
        <f t="shared" si="30"/>
        <v>51663.751557100513</v>
      </c>
      <c r="L185" s="31">
        <f t="shared" si="30"/>
        <v>52479.551296296973</v>
      </c>
      <c r="M185" s="31">
        <f t="shared" si="30"/>
        <v>53308.23297291404</v>
      </c>
      <c r="N185" s="31">
        <f t="shared" si="30"/>
        <v>54149.999999999978</v>
      </c>
      <c r="O185" s="31">
        <f t="shared" si="25"/>
        <v>54887.628510340182</v>
      </c>
      <c r="P185" s="31">
        <f t="shared" si="25"/>
        <v>55635.304958247609</v>
      </c>
      <c r="Q185" s="31">
        <f t="shared" si="25"/>
        <v>56393.166216210193</v>
      </c>
      <c r="R185" s="31">
        <f t="shared" si="25"/>
        <v>57161.351021185808</v>
      </c>
      <c r="S185" s="31">
        <f t="shared" si="26"/>
        <v>57940.000000000015</v>
      </c>
      <c r="T185" s="31">
        <f t="shared" si="27"/>
        <v>58631.305507105339</v>
      </c>
      <c r="U185" s="31">
        <f t="shared" si="27"/>
        <v>59330.859259018311</v>
      </c>
      <c r="V185">
        <v>42460</v>
      </c>
      <c r="W185">
        <v>50070</v>
      </c>
      <c r="X185">
        <v>54150</v>
      </c>
      <c r="Y185">
        <v>57940</v>
      </c>
      <c r="Z185">
        <v>61480</v>
      </c>
      <c r="AA185">
        <v>64820</v>
      </c>
      <c r="AB185">
        <v>67900</v>
      </c>
    </row>
    <row r="186" spans="1:28" x14ac:dyDescent="0.25">
      <c r="A186">
        <v>71</v>
      </c>
      <c r="B186" t="s">
        <v>101</v>
      </c>
      <c r="C186" t="s">
        <v>29</v>
      </c>
      <c r="D186" s="26" t="str">
        <f t="shared" si="28"/>
        <v>High_Dunedin City</v>
      </c>
      <c r="E186" s="31">
        <f t="shared" si="29"/>
        <v>132697.42645905074</v>
      </c>
      <c r="F186" s="31">
        <f t="shared" si="29"/>
        <v>134211.94351261569</v>
      </c>
      <c r="G186" s="31">
        <f t="shared" si="29"/>
        <v>135743.74622097251</v>
      </c>
      <c r="H186" s="31">
        <f t="shared" si="29"/>
        <v>137293.03187068249</v>
      </c>
      <c r="I186" s="31">
        <f t="shared" si="29"/>
        <v>138860</v>
      </c>
      <c r="J186" s="31">
        <f t="shared" si="24"/>
        <v>139950.72975583692</v>
      </c>
      <c r="K186" s="31">
        <f t="shared" si="30"/>
        <v>141050.02707180829</v>
      </c>
      <c r="L186" s="31">
        <f t="shared" si="30"/>
        <v>142157.95924513988</v>
      </c>
      <c r="M186" s="31">
        <f t="shared" si="30"/>
        <v>143274.59410166967</v>
      </c>
      <c r="N186" s="31">
        <f t="shared" si="30"/>
        <v>144400</v>
      </c>
      <c r="O186" s="31">
        <f t="shared" si="25"/>
        <v>145448.65791475395</v>
      </c>
      <c r="P186" s="31">
        <f t="shared" si="25"/>
        <v>146504.93136567253</v>
      </c>
      <c r="Q186" s="31">
        <f t="shared" si="25"/>
        <v>147568.87565810396</v>
      </c>
      <c r="R186" s="31">
        <f t="shared" si="25"/>
        <v>148640.5464990334</v>
      </c>
      <c r="S186" s="31">
        <f t="shared" si="26"/>
        <v>149719.99999999988</v>
      </c>
      <c r="T186" s="31">
        <f t="shared" si="27"/>
        <v>150704.95511897121</v>
      </c>
      <c r="U186" s="31">
        <f t="shared" si="27"/>
        <v>151696.3899105739</v>
      </c>
      <c r="V186">
        <v>131200</v>
      </c>
      <c r="W186">
        <v>138860</v>
      </c>
      <c r="X186">
        <v>144400</v>
      </c>
      <c r="Y186">
        <v>149720</v>
      </c>
      <c r="Z186">
        <v>154710</v>
      </c>
      <c r="AA186">
        <v>159210</v>
      </c>
      <c r="AB186">
        <v>163290</v>
      </c>
    </row>
    <row r="187" spans="1:28" x14ac:dyDescent="0.25">
      <c r="A187">
        <v>71</v>
      </c>
      <c r="B187" t="s">
        <v>101</v>
      </c>
      <c r="C187" t="s">
        <v>31</v>
      </c>
      <c r="D187" s="26" t="str">
        <f t="shared" si="28"/>
        <v>Low_Dunedin City</v>
      </c>
      <c r="E187" s="31">
        <f t="shared" si="29"/>
        <v>131486.74387278571</v>
      </c>
      <c r="F187" s="31">
        <f t="shared" si="29"/>
        <v>131774.11443801486</v>
      </c>
      <c r="G187" s="31">
        <f t="shared" si="29"/>
        <v>132062.1130653538</v>
      </c>
      <c r="H187" s="31">
        <f t="shared" si="29"/>
        <v>132350.74112746221</v>
      </c>
      <c r="I187" s="31">
        <f t="shared" si="29"/>
        <v>132639.99999999991</v>
      </c>
      <c r="J187" s="31">
        <f t="shared" si="24"/>
        <v>132463.53106330358</v>
      </c>
      <c r="K187" s="31">
        <f t="shared" si="30"/>
        <v>132287.2969071079</v>
      </c>
      <c r="L187" s="31">
        <f t="shared" si="30"/>
        <v>132111.29721905268</v>
      </c>
      <c r="M187" s="31">
        <f t="shared" si="30"/>
        <v>131935.53168719329</v>
      </c>
      <c r="N187" s="31">
        <f t="shared" si="30"/>
        <v>131760</v>
      </c>
      <c r="O187" s="31">
        <f t="shared" si="25"/>
        <v>131502.99938354755</v>
      </c>
      <c r="P187" s="31">
        <f t="shared" si="25"/>
        <v>131246.50005213503</v>
      </c>
      <c r="Q187" s="31">
        <f t="shared" si="25"/>
        <v>130990.50102799549</v>
      </c>
      <c r="R187" s="31">
        <f t="shared" si="25"/>
        <v>130735.00133526928</v>
      </c>
      <c r="S187" s="31">
        <f t="shared" si="26"/>
        <v>130480.00000000003</v>
      </c>
      <c r="T187" s="31">
        <f t="shared" si="27"/>
        <v>130085.62318078465</v>
      </c>
      <c r="U187" s="31">
        <f t="shared" si="27"/>
        <v>129692.43836858596</v>
      </c>
      <c r="V187">
        <v>131200</v>
      </c>
      <c r="W187">
        <v>132640</v>
      </c>
      <c r="X187">
        <v>131760</v>
      </c>
      <c r="Y187">
        <v>130480</v>
      </c>
      <c r="Z187">
        <v>128520</v>
      </c>
      <c r="AA187">
        <v>125830</v>
      </c>
      <c r="AB187">
        <v>122500</v>
      </c>
    </row>
    <row r="188" spans="1:28" x14ac:dyDescent="0.25">
      <c r="A188">
        <v>71</v>
      </c>
      <c r="B188" t="s">
        <v>101</v>
      </c>
      <c r="C188" t="s">
        <v>30</v>
      </c>
      <c r="D188" s="26" t="str">
        <f t="shared" si="28"/>
        <v>Medium_Dunedin City</v>
      </c>
      <c r="E188" s="31">
        <f t="shared" si="29"/>
        <v>132084.00684029434</v>
      </c>
      <c r="F188" s="31">
        <f t="shared" si="29"/>
        <v>132973.96999227835</v>
      </c>
      <c r="G188" s="31">
        <f t="shared" si="29"/>
        <v>133869.92958872856</v>
      </c>
      <c r="H188" s="31">
        <f t="shared" si="29"/>
        <v>134771.92603283035</v>
      </c>
      <c r="I188" s="31">
        <f t="shared" si="29"/>
        <v>135680.00000000003</v>
      </c>
      <c r="J188" s="31">
        <f t="shared" si="24"/>
        <v>136132.96545067732</v>
      </c>
      <c r="K188" s="31">
        <f t="shared" si="30"/>
        <v>136587.44311906918</v>
      </c>
      <c r="L188" s="31">
        <f t="shared" si="30"/>
        <v>137043.43805368955</v>
      </c>
      <c r="M188" s="31">
        <f t="shared" si="30"/>
        <v>137500.95531990682</v>
      </c>
      <c r="N188" s="31">
        <f t="shared" si="30"/>
        <v>137960</v>
      </c>
      <c r="O188" s="31">
        <f t="shared" si="25"/>
        <v>138310.21739666173</v>
      </c>
      <c r="P188" s="31">
        <f t="shared" si="25"/>
        <v>138661.32383525535</v>
      </c>
      <c r="Q188" s="31">
        <f t="shared" si="25"/>
        <v>139013.32157265206</v>
      </c>
      <c r="R188" s="31">
        <f t="shared" si="25"/>
        <v>139366.21287145227</v>
      </c>
      <c r="S188" s="31">
        <f t="shared" si="26"/>
        <v>139719.99999999997</v>
      </c>
      <c r="T188" s="31">
        <f t="shared" si="27"/>
        <v>139961.16602450766</v>
      </c>
      <c r="U188" s="31">
        <f t="shared" si="27"/>
        <v>140202.74831763381</v>
      </c>
      <c r="V188">
        <v>131200</v>
      </c>
      <c r="W188">
        <v>135680</v>
      </c>
      <c r="X188">
        <v>137960</v>
      </c>
      <c r="Y188">
        <v>139720</v>
      </c>
      <c r="Z188">
        <v>140930</v>
      </c>
      <c r="AA188">
        <v>141550</v>
      </c>
      <c r="AB188">
        <v>141510</v>
      </c>
    </row>
    <row r="189" spans="1:28" x14ac:dyDescent="0.25">
      <c r="A189">
        <v>72</v>
      </c>
      <c r="B189" t="s">
        <v>100</v>
      </c>
      <c r="C189" t="s">
        <v>29</v>
      </c>
      <c r="D189" s="26" t="str">
        <f t="shared" si="28"/>
        <v>High_Clutha District</v>
      </c>
      <c r="E189" s="31">
        <f t="shared" si="29"/>
        <v>18218.435081835505</v>
      </c>
      <c r="F189" s="31">
        <f t="shared" si="29"/>
        <v>18398.635079326752</v>
      </c>
      <c r="G189" s="31">
        <f t="shared" si="29"/>
        <v>18580.617449395559</v>
      </c>
      <c r="H189" s="31">
        <f t="shared" si="29"/>
        <v>18764.399821631538</v>
      </c>
      <c r="I189" s="31">
        <f t="shared" si="29"/>
        <v>18949.999999999993</v>
      </c>
      <c r="J189" s="31">
        <f t="shared" si="24"/>
        <v>19095.740959101859</v>
      </c>
      <c r="K189" s="31">
        <f t="shared" si="30"/>
        <v>19242.602785072315</v>
      </c>
      <c r="L189" s="31">
        <f t="shared" si="30"/>
        <v>19390.594098291975</v>
      </c>
      <c r="M189" s="31">
        <f t="shared" si="30"/>
        <v>19539.723585439198</v>
      </c>
      <c r="N189" s="31">
        <f t="shared" si="30"/>
        <v>19689.999999999996</v>
      </c>
      <c r="O189" s="31">
        <f t="shared" si="25"/>
        <v>19824.159292066055</v>
      </c>
      <c r="P189" s="31">
        <f t="shared" si="25"/>
        <v>19959.232688532706</v>
      </c>
      <c r="Q189" s="31">
        <f t="shared" si="25"/>
        <v>20095.226417718855</v>
      </c>
      <c r="R189" s="31">
        <f t="shared" si="25"/>
        <v>20232.146750380522</v>
      </c>
      <c r="S189" s="31">
        <f t="shared" si="26"/>
        <v>20370</v>
      </c>
      <c r="T189" s="31">
        <f t="shared" si="27"/>
        <v>20494.469550752518</v>
      </c>
      <c r="U189" s="31">
        <f t="shared" si="27"/>
        <v>20619.699664542077</v>
      </c>
      <c r="V189">
        <v>18040</v>
      </c>
      <c r="W189">
        <v>18950</v>
      </c>
      <c r="X189">
        <v>19690</v>
      </c>
      <c r="Y189">
        <v>20370</v>
      </c>
      <c r="Z189">
        <v>21000</v>
      </c>
      <c r="AA189">
        <v>21500</v>
      </c>
      <c r="AB189">
        <v>21940</v>
      </c>
    </row>
    <row r="190" spans="1:28" x14ac:dyDescent="0.25">
      <c r="A190">
        <v>72</v>
      </c>
      <c r="B190" t="s">
        <v>100</v>
      </c>
      <c r="C190" t="s">
        <v>31</v>
      </c>
      <c r="D190" s="26" t="str">
        <f t="shared" si="28"/>
        <v>Low_Clutha District</v>
      </c>
      <c r="E190" s="31">
        <f t="shared" si="29"/>
        <v>18045.996012846834</v>
      </c>
      <c r="F190" s="31">
        <f t="shared" si="29"/>
        <v>18051.994018607747</v>
      </c>
      <c r="G190" s="31">
        <f t="shared" si="29"/>
        <v>18057.994017945137</v>
      </c>
      <c r="H190" s="31">
        <f t="shared" si="29"/>
        <v>18063.996011521616</v>
      </c>
      <c r="I190" s="31">
        <f t="shared" si="29"/>
        <v>18070.000000000007</v>
      </c>
      <c r="J190" s="31">
        <f t="shared" si="24"/>
        <v>18025.784143443456</v>
      </c>
      <c r="K190" s="31">
        <f t="shared" si="30"/>
        <v>17981.676479580383</v>
      </c>
      <c r="L190" s="31">
        <f t="shared" si="30"/>
        <v>17937.676743671844</v>
      </c>
      <c r="M190" s="31">
        <f t="shared" si="30"/>
        <v>17893.784671626694</v>
      </c>
      <c r="N190" s="31">
        <f t="shared" si="30"/>
        <v>17850</v>
      </c>
      <c r="O190" s="31">
        <f t="shared" si="25"/>
        <v>17793.645283664267</v>
      </c>
      <c r="P190" s="31">
        <f t="shared" si="25"/>
        <v>17737.468486323116</v>
      </c>
      <c r="Q190" s="31">
        <f t="shared" si="25"/>
        <v>17681.469046263694</v>
      </c>
      <c r="R190" s="31">
        <f t="shared" si="25"/>
        <v>17625.646403546536</v>
      </c>
      <c r="S190" s="31">
        <f t="shared" si="26"/>
        <v>17569.999999999996</v>
      </c>
      <c r="T190" s="31">
        <f t="shared" si="27"/>
        <v>17487.223709817819</v>
      </c>
      <c r="U190" s="31">
        <f t="shared" si="27"/>
        <v>17404.837397678686</v>
      </c>
      <c r="V190">
        <v>18040</v>
      </c>
      <c r="W190">
        <v>18070</v>
      </c>
      <c r="X190">
        <v>17850</v>
      </c>
      <c r="Y190">
        <v>17570</v>
      </c>
      <c r="Z190">
        <v>17160</v>
      </c>
      <c r="AA190">
        <v>16610</v>
      </c>
      <c r="AB190">
        <v>15920</v>
      </c>
    </row>
    <row r="191" spans="1:28" x14ac:dyDescent="0.25">
      <c r="A191">
        <v>72</v>
      </c>
      <c r="B191" t="s">
        <v>100</v>
      </c>
      <c r="C191" t="s">
        <v>30</v>
      </c>
      <c r="D191" s="26" t="str">
        <f t="shared" si="28"/>
        <v>Medium_Clutha District</v>
      </c>
      <c r="E191" s="31">
        <f t="shared" si="29"/>
        <v>18134.994284144919</v>
      </c>
      <c r="F191" s="31">
        <f t="shared" si="29"/>
        <v>18230.488785253263</v>
      </c>
      <c r="G191" s="31">
        <f t="shared" si="29"/>
        <v>18326.486137346783</v>
      </c>
      <c r="H191" s="31">
        <f t="shared" si="29"/>
        <v>18422.988988317353</v>
      </c>
      <c r="I191" s="31">
        <f t="shared" si="29"/>
        <v>18519.999999999996</v>
      </c>
      <c r="J191" s="31">
        <f t="shared" si="24"/>
        <v>18563.79240658633</v>
      </c>
      <c r="K191" s="31">
        <f t="shared" si="30"/>
        <v>18607.688364731763</v>
      </c>
      <c r="L191" s="31">
        <f t="shared" si="30"/>
        <v>18651.688119294402</v>
      </c>
      <c r="M191" s="31">
        <f t="shared" si="30"/>
        <v>18695.791915711332</v>
      </c>
      <c r="N191" s="31">
        <f t="shared" si="30"/>
        <v>18740.000000000004</v>
      </c>
      <c r="O191" s="31">
        <f t="shared" si="25"/>
        <v>18771.891271561242</v>
      </c>
      <c r="P191" s="31">
        <f t="shared" si="25"/>
        <v>18803.836814904862</v>
      </c>
      <c r="Q191" s="31">
        <f t="shared" si="25"/>
        <v>18835.836722389246</v>
      </c>
      <c r="R191" s="31">
        <f t="shared" si="25"/>
        <v>18867.891086529959</v>
      </c>
      <c r="S191" s="31">
        <f t="shared" si="26"/>
        <v>18899.999999999993</v>
      </c>
      <c r="T191" s="31">
        <f t="shared" si="27"/>
        <v>18911.984790865361</v>
      </c>
      <c r="U191" s="31">
        <f t="shared" si="27"/>
        <v>18923.977181477392</v>
      </c>
      <c r="V191">
        <v>18040</v>
      </c>
      <c r="W191">
        <v>18520</v>
      </c>
      <c r="X191">
        <v>18740</v>
      </c>
      <c r="Y191">
        <v>18900</v>
      </c>
      <c r="Z191">
        <v>18960</v>
      </c>
      <c r="AA191">
        <v>18900</v>
      </c>
      <c r="AB191">
        <v>18700</v>
      </c>
    </row>
    <row r="192" spans="1:28" x14ac:dyDescent="0.25">
      <c r="A192">
        <v>73</v>
      </c>
      <c r="B192" t="s">
        <v>105</v>
      </c>
      <c r="C192" t="s">
        <v>29</v>
      </c>
      <c r="D192" s="26" t="str">
        <f t="shared" si="28"/>
        <v>High_Southland District</v>
      </c>
      <c r="E192" s="31">
        <f t="shared" si="29"/>
        <v>32281.746127206792</v>
      </c>
      <c r="F192" s="31">
        <f t="shared" si="29"/>
        <v>32688.554988125175</v>
      </c>
      <c r="G192" s="31">
        <f t="shared" si="29"/>
        <v>33100.490382430871</v>
      </c>
      <c r="H192" s="31">
        <f t="shared" si="29"/>
        <v>33517.616913791826</v>
      </c>
      <c r="I192" s="31">
        <f t="shared" si="29"/>
        <v>33940.000000000007</v>
      </c>
      <c r="J192" s="31">
        <f t="shared" si="24"/>
        <v>34246.417035750732</v>
      </c>
      <c r="K192" s="31">
        <f t="shared" si="30"/>
        <v>34555.600465131349</v>
      </c>
      <c r="L192" s="31">
        <f t="shared" si="30"/>
        <v>34867.575263690924</v>
      </c>
      <c r="M192" s="31">
        <f t="shared" si="30"/>
        <v>35182.366632462748</v>
      </c>
      <c r="N192" s="31">
        <f t="shared" si="30"/>
        <v>35500.000000000022</v>
      </c>
      <c r="O192" s="31">
        <f t="shared" si="25"/>
        <v>35775.68480988271</v>
      </c>
      <c r="P192" s="31">
        <f t="shared" si="25"/>
        <v>36053.510524396406</v>
      </c>
      <c r="Q192" s="31">
        <f t="shared" si="25"/>
        <v>36333.493769312532</v>
      </c>
      <c r="R192" s="31">
        <f t="shared" si="25"/>
        <v>36615.651299514422</v>
      </c>
      <c r="S192" s="31">
        <f t="shared" si="26"/>
        <v>36900.000000000007</v>
      </c>
      <c r="T192" s="31">
        <f t="shared" si="27"/>
        <v>37134.987961355873</v>
      </c>
      <c r="U192" s="31">
        <f t="shared" si="27"/>
        <v>37371.472381844062</v>
      </c>
      <c r="V192">
        <v>31880</v>
      </c>
      <c r="W192">
        <v>33940</v>
      </c>
      <c r="X192">
        <v>35500</v>
      </c>
      <c r="Y192">
        <v>36900</v>
      </c>
      <c r="Z192">
        <v>38090</v>
      </c>
      <c r="AA192">
        <v>39200</v>
      </c>
      <c r="AB192">
        <v>40170</v>
      </c>
    </row>
    <row r="193" spans="1:28" x14ac:dyDescent="0.25">
      <c r="A193">
        <v>73</v>
      </c>
      <c r="B193" t="s">
        <v>105</v>
      </c>
      <c r="C193" t="s">
        <v>31</v>
      </c>
      <c r="D193" s="26" t="str">
        <f t="shared" si="28"/>
        <v>Low_Southland District</v>
      </c>
      <c r="E193" s="31">
        <f t="shared" si="29"/>
        <v>31977.40298788948</v>
      </c>
      <c r="F193" s="31">
        <f t="shared" si="29"/>
        <v>32075.103571200849</v>
      </c>
      <c r="G193" s="31">
        <f t="shared" si="29"/>
        <v>32173.102659177624</v>
      </c>
      <c r="H193" s="31">
        <f t="shared" si="29"/>
        <v>32271.401163841332</v>
      </c>
      <c r="I193" s="31">
        <f t="shared" si="29"/>
        <v>32369.999999999996</v>
      </c>
      <c r="J193" s="31">
        <f t="shared" si="24"/>
        <v>32351.979948004038</v>
      </c>
      <c r="K193" s="31">
        <f t="shared" si="30"/>
        <v>32333.96992758898</v>
      </c>
      <c r="L193" s="31">
        <f t="shared" si="30"/>
        <v>32315.969933170352</v>
      </c>
      <c r="M193" s="31">
        <f t="shared" si="30"/>
        <v>32297.979959166776</v>
      </c>
      <c r="N193" s="31">
        <f t="shared" si="30"/>
        <v>32279.999999999996</v>
      </c>
      <c r="O193" s="31">
        <f t="shared" si="25"/>
        <v>32215.744700547111</v>
      </c>
      <c r="P193" s="31">
        <f t="shared" si="25"/>
        <v>32151.617305168187</v>
      </c>
      <c r="Q193" s="31">
        <f t="shared" si="25"/>
        <v>32087.617559262417</v>
      </c>
      <c r="R193" s="31">
        <f t="shared" si="25"/>
        <v>32023.745208735767</v>
      </c>
      <c r="S193" s="31">
        <f t="shared" si="26"/>
        <v>31960.000000000007</v>
      </c>
      <c r="T193" s="31">
        <f t="shared" si="27"/>
        <v>31832.994593220043</v>
      </c>
      <c r="U193" s="31">
        <f t="shared" si="27"/>
        <v>31706.493891488626</v>
      </c>
      <c r="V193">
        <v>31880</v>
      </c>
      <c r="W193">
        <v>32370</v>
      </c>
      <c r="X193">
        <v>32280</v>
      </c>
      <c r="Y193">
        <v>31960</v>
      </c>
      <c r="Z193">
        <v>31330</v>
      </c>
      <c r="AA193">
        <v>30510</v>
      </c>
      <c r="AB193">
        <v>29410</v>
      </c>
    </row>
    <row r="194" spans="1:28" x14ac:dyDescent="0.25">
      <c r="A194">
        <v>73</v>
      </c>
      <c r="B194" t="s">
        <v>105</v>
      </c>
      <c r="C194" t="s">
        <v>30</v>
      </c>
      <c r="D194" s="26" t="str">
        <f t="shared" si="28"/>
        <v>Medium_Southland District</v>
      </c>
      <c r="E194" s="31">
        <f t="shared" si="29"/>
        <v>32128.10799742641</v>
      </c>
      <c r="F194" s="31">
        <f t="shared" si="29"/>
        <v>32378.146910109626</v>
      </c>
      <c r="G194" s="31">
        <f t="shared" si="29"/>
        <v>32630.131765512553</v>
      </c>
      <c r="H194" s="31">
        <f t="shared" si="29"/>
        <v>32884.077708050238</v>
      </c>
      <c r="I194" s="31">
        <f t="shared" si="29"/>
        <v>33140.000000000007</v>
      </c>
      <c r="J194" s="31">
        <f t="shared" si="24"/>
        <v>33280.798513838025</v>
      </c>
      <c r="K194" s="31">
        <f t="shared" si="30"/>
        <v>33422.195223858886</v>
      </c>
      <c r="L194" s="31">
        <f t="shared" si="30"/>
        <v>33564.192671557248</v>
      </c>
      <c r="M194" s="31">
        <f t="shared" si="30"/>
        <v>33706.793409225589</v>
      </c>
      <c r="N194" s="31">
        <f t="shared" si="30"/>
        <v>33850.000000000007</v>
      </c>
      <c r="O194" s="31">
        <f t="shared" si="25"/>
        <v>33949.414340920965</v>
      </c>
      <c r="P194" s="31">
        <f t="shared" si="25"/>
        <v>34049.120652630132</v>
      </c>
      <c r="Q194" s="31">
        <f t="shared" si="25"/>
        <v>34149.119792618898</v>
      </c>
      <c r="R194" s="31">
        <f t="shared" si="25"/>
        <v>34249.412620897012</v>
      </c>
      <c r="S194" s="31">
        <f t="shared" si="26"/>
        <v>34350.000000000015</v>
      </c>
      <c r="T194" s="31">
        <f t="shared" si="27"/>
        <v>34397.866411161594</v>
      </c>
      <c r="U194" s="31">
        <f t="shared" si="27"/>
        <v>34445.799523729809</v>
      </c>
      <c r="V194">
        <v>31880</v>
      </c>
      <c r="W194">
        <v>33140</v>
      </c>
      <c r="X194">
        <v>33850</v>
      </c>
      <c r="Y194">
        <v>34350</v>
      </c>
      <c r="Z194">
        <v>34590</v>
      </c>
      <c r="AA194">
        <v>34690</v>
      </c>
      <c r="AB194">
        <v>34590</v>
      </c>
    </row>
    <row r="195" spans="1:28" x14ac:dyDescent="0.25">
      <c r="A195">
        <v>74</v>
      </c>
      <c r="B195" t="s">
        <v>103</v>
      </c>
      <c r="C195" t="s">
        <v>29</v>
      </c>
      <c r="D195" s="26" t="str">
        <f t="shared" si="28"/>
        <v>High_Gore District</v>
      </c>
      <c r="E195" s="31">
        <f t="shared" si="29"/>
        <v>12862.917059404119</v>
      </c>
      <c r="F195" s="31">
        <f t="shared" si="29"/>
        <v>12946.372087410758</v>
      </c>
      <c r="G195" s="31">
        <f t="shared" si="29"/>
        <v>13030.368574377868</v>
      </c>
      <c r="H195" s="31">
        <f t="shared" si="29"/>
        <v>13114.910033308952</v>
      </c>
      <c r="I195" s="31">
        <f t="shared" si="29"/>
        <v>13199.999999999998</v>
      </c>
      <c r="J195" s="31">
        <f t="shared" si="24"/>
        <v>13282.95087514379</v>
      </c>
      <c r="K195" s="31">
        <f t="shared" si="30"/>
        <v>13366.423026627514</v>
      </c>
      <c r="L195" s="31">
        <f t="shared" si="30"/>
        <v>13450.41973023364</v>
      </c>
      <c r="M195" s="31">
        <f t="shared" si="30"/>
        <v>13534.944282330169</v>
      </c>
      <c r="N195" s="31">
        <f t="shared" si="30"/>
        <v>13619.999999999996</v>
      </c>
      <c r="O195" s="31">
        <f t="shared" si="25"/>
        <v>13695.165762340164</v>
      </c>
      <c r="P195" s="31">
        <f t="shared" si="25"/>
        <v>13770.746347868888</v>
      </c>
      <c r="Q195" s="31">
        <f t="shared" si="25"/>
        <v>13846.744045903439</v>
      </c>
      <c r="R195" s="31">
        <f t="shared" si="25"/>
        <v>13923.161158395324</v>
      </c>
      <c r="S195" s="31">
        <f t="shared" si="26"/>
        <v>14000.000000000004</v>
      </c>
      <c r="T195" s="31">
        <f t="shared" si="27"/>
        <v>14057.52531612313</v>
      </c>
      <c r="U195" s="31">
        <f t="shared" si="27"/>
        <v>14115.287000960192</v>
      </c>
      <c r="V195">
        <v>12780</v>
      </c>
      <c r="W195">
        <v>13200</v>
      </c>
      <c r="X195">
        <v>13620</v>
      </c>
      <c r="Y195">
        <v>14000</v>
      </c>
      <c r="Z195">
        <v>14290</v>
      </c>
      <c r="AA195">
        <v>14560</v>
      </c>
      <c r="AB195">
        <v>14730</v>
      </c>
    </row>
    <row r="196" spans="1:28" x14ac:dyDescent="0.25">
      <c r="A196">
        <v>74</v>
      </c>
      <c r="B196" t="s">
        <v>103</v>
      </c>
      <c r="C196" t="s">
        <v>31</v>
      </c>
      <c r="D196" s="26" t="str">
        <f t="shared" si="28"/>
        <v>Low_Gore District</v>
      </c>
      <c r="E196" s="31">
        <f t="shared" si="29"/>
        <v>12733.6652362025</v>
      </c>
      <c r="F196" s="31">
        <f t="shared" si="29"/>
        <v>12687.49846225916</v>
      </c>
      <c r="G196" s="31">
        <f t="shared" si="29"/>
        <v>12641.49906911128</v>
      </c>
      <c r="H196" s="31">
        <f t="shared" si="29"/>
        <v>12595.666449908338</v>
      </c>
      <c r="I196" s="31">
        <f t="shared" si="29"/>
        <v>12549.999999999998</v>
      </c>
      <c r="J196" s="31">
        <f t="shared" si="24"/>
        <v>12493.493442731156</v>
      </c>
      <c r="K196" s="31">
        <f t="shared" si="30"/>
        <v>12437.241307057086</v>
      </c>
      <c r="L196" s="31">
        <f t="shared" si="30"/>
        <v>12381.242447440858</v>
      </c>
      <c r="M196" s="31">
        <f t="shared" si="30"/>
        <v>12325.495723503349</v>
      </c>
      <c r="N196" s="31">
        <f t="shared" si="30"/>
        <v>12270</v>
      </c>
      <c r="O196" s="31">
        <f t="shared" si="25"/>
        <v>12203.278297731227</v>
      </c>
      <c r="P196" s="31">
        <f t="shared" si="25"/>
        <v>12136.919414170983</v>
      </c>
      <c r="Q196" s="31">
        <f t="shared" si="25"/>
        <v>12070.921376386761</v>
      </c>
      <c r="R196" s="31">
        <f t="shared" si="25"/>
        <v>12005.28222217445</v>
      </c>
      <c r="S196" s="31">
        <f t="shared" si="26"/>
        <v>11939.999999999998</v>
      </c>
      <c r="T196" s="31">
        <f t="shared" si="27"/>
        <v>11856.849923958165</v>
      </c>
      <c r="U196" s="31">
        <f t="shared" si="27"/>
        <v>11774.2789044612</v>
      </c>
      <c r="V196">
        <v>12780</v>
      </c>
      <c r="W196">
        <v>12550</v>
      </c>
      <c r="X196">
        <v>12270</v>
      </c>
      <c r="Y196">
        <v>11940</v>
      </c>
      <c r="Z196">
        <v>11530</v>
      </c>
      <c r="AA196">
        <v>11010</v>
      </c>
      <c r="AB196">
        <v>10430</v>
      </c>
    </row>
    <row r="197" spans="1:28" x14ac:dyDescent="0.25">
      <c r="A197">
        <v>74</v>
      </c>
      <c r="B197" t="s">
        <v>103</v>
      </c>
      <c r="C197" t="s">
        <v>30</v>
      </c>
      <c r="D197" s="26" t="str">
        <f t="shared" si="28"/>
        <v>Medium_Gore District</v>
      </c>
      <c r="E197" s="31">
        <f t="shared" si="29"/>
        <v>12797.949508967346</v>
      </c>
      <c r="F197" s="31">
        <f t="shared" si="29"/>
        <v>12815.924228018584</v>
      </c>
      <c r="G197" s="31">
        <f t="shared" si="29"/>
        <v>12833.924192561279</v>
      </c>
      <c r="H197" s="31">
        <f t="shared" si="29"/>
        <v>12851.949438052721</v>
      </c>
      <c r="I197" s="31">
        <f t="shared" si="29"/>
        <v>12869.999999999996</v>
      </c>
      <c r="J197" s="31">
        <f t="shared" si="24"/>
        <v>12877.990072896391</v>
      </c>
      <c r="K197" s="31">
        <f t="shared" si="30"/>
        <v>12885.985106264023</v>
      </c>
      <c r="L197" s="31">
        <f t="shared" si="30"/>
        <v>12893.985103182506</v>
      </c>
      <c r="M197" s="31">
        <f t="shared" si="30"/>
        <v>12901.990066733351</v>
      </c>
      <c r="N197" s="31">
        <f t="shared" si="30"/>
        <v>12909.999999999996</v>
      </c>
      <c r="O197" s="31">
        <f t="shared" si="25"/>
        <v>12907.999380037174</v>
      </c>
      <c r="P197" s="31">
        <f t="shared" si="25"/>
        <v>12905.999070103802</v>
      </c>
      <c r="Q197" s="31">
        <f t="shared" si="25"/>
        <v>12903.999070151838</v>
      </c>
      <c r="R197" s="31">
        <f t="shared" si="25"/>
        <v>12901.999380133248</v>
      </c>
      <c r="S197" s="31">
        <f t="shared" si="26"/>
        <v>12899.999999999998</v>
      </c>
      <c r="T197" s="31">
        <f t="shared" si="27"/>
        <v>12885.969513089378</v>
      </c>
      <c r="U197" s="31">
        <f t="shared" si="27"/>
        <v>12871.954286222393</v>
      </c>
      <c r="V197">
        <v>12780</v>
      </c>
      <c r="W197">
        <v>12870</v>
      </c>
      <c r="X197">
        <v>12910</v>
      </c>
      <c r="Y197">
        <v>12900</v>
      </c>
      <c r="Z197">
        <v>12830</v>
      </c>
      <c r="AA197">
        <v>12690</v>
      </c>
      <c r="AB197">
        <v>12470</v>
      </c>
    </row>
    <row r="198" spans="1:28" x14ac:dyDescent="0.25">
      <c r="A198">
        <v>75</v>
      </c>
      <c r="B198" t="s">
        <v>104</v>
      </c>
      <c r="C198" t="s">
        <v>29</v>
      </c>
      <c r="D198" s="26" t="str">
        <f t="shared" ref="D198:D203" si="31">C198&amp;"_"&amp;B198</f>
        <v>High_Invercargill City</v>
      </c>
      <c r="E198" s="31">
        <f t="shared" si="29"/>
        <v>56514.98422031659</v>
      </c>
      <c r="F198" s="31">
        <f t="shared" si="29"/>
        <v>57208.372585037308</v>
      </c>
      <c r="G198" s="31">
        <f t="shared" si="29"/>
        <v>57910.268205505563</v>
      </c>
      <c r="H198" s="31">
        <f t="shared" si="29"/>
        <v>58620.775458148819</v>
      </c>
      <c r="I198" s="31">
        <f t="shared" si="29"/>
        <v>59340.000000000044</v>
      </c>
      <c r="J198" s="31">
        <f t="shared" si="24"/>
        <v>59895.501704368828</v>
      </c>
      <c r="K198" s="31">
        <f>($X198/$W198)^(1/($X$1-$W$1))^(K$5-$W$1)*$W198</f>
        <v>60456.203647085422</v>
      </c>
      <c r="L198" s="31">
        <f>($X198/$W198)^(1/($X$1-$W$1))^(L$5-$W$1)*$W198</f>
        <v>61022.154509330532</v>
      </c>
      <c r="M198" s="31">
        <f>($X198/$W198)^(1/($X$1-$W$1))^(M$5-$W$1)*$W198</f>
        <v>61593.403428005819</v>
      </c>
      <c r="N198" s="31">
        <f>($X198/$W198)^(1/($X$1-$W$1))^(N$5-$W$1)*$W198</f>
        <v>62169.999999999978</v>
      </c>
      <c r="O198" s="31">
        <f t="shared" si="25"/>
        <v>62708.587101870056</v>
      </c>
      <c r="P198" s="31">
        <f t="shared" si="25"/>
        <v>63251.840056503519</v>
      </c>
      <c r="Q198" s="31">
        <f t="shared" si="25"/>
        <v>63799.799284812681</v>
      </c>
      <c r="R198" s="31">
        <f>($Y198/$X198)^(1/($Y$1-$X$1))^(R$5-$X$1)*$X198</f>
        <v>64352.505557881661</v>
      </c>
      <c r="S198" s="31">
        <f t="shared" si="26"/>
        <v>64909.999999999978</v>
      </c>
      <c r="T198" s="31">
        <f t="shared" si="27"/>
        <v>65404.410694271202</v>
      </c>
      <c r="U198" s="31">
        <f t="shared" si="27"/>
        <v>65902.587247957141</v>
      </c>
      <c r="V198">
        <v>55830</v>
      </c>
      <c r="W198">
        <v>59340</v>
      </c>
      <c r="X198">
        <v>62170</v>
      </c>
      <c r="Y198">
        <v>64910</v>
      </c>
      <c r="Z198">
        <v>67420</v>
      </c>
      <c r="AA198">
        <v>69920</v>
      </c>
      <c r="AB198">
        <v>72240</v>
      </c>
    </row>
    <row r="199" spans="1:28" x14ac:dyDescent="0.25">
      <c r="A199">
        <v>75</v>
      </c>
      <c r="B199" t="s">
        <v>104</v>
      </c>
      <c r="C199" t="s">
        <v>31</v>
      </c>
      <c r="D199" s="26" t="str">
        <f t="shared" si="31"/>
        <v>Low_Invercargill City</v>
      </c>
      <c r="E199" s="31">
        <f t="shared" si="29"/>
        <v>55901.815008641483</v>
      </c>
      <c r="F199" s="31">
        <f t="shared" si="29"/>
        <v>55973.722394060074</v>
      </c>
      <c r="G199" s="31">
        <f t="shared" si="29"/>
        <v>56045.722275081491</v>
      </c>
      <c r="H199" s="31">
        <f t="shared" si="29"/>
        <v>56117.814770684257</v>
      </c>
      <c r="I199" s="31">
        <f t="shared" si="29"/>
        <v>56189.999999999993</v>
      </c>
      <c r="J199" s="31">
        <f t="shared" ref="J199:N203" si="32">($X199/$W199)^(1/($X$1-$W$1))^(J$5-$W$1)*$W199</f>
        <v>56117.814770684257</v>
      </c>
      <c r="K199" s="31">
        <f t="shared" si="32"/>
        <v>56045.722275081476</v>
      </c>
      <c r="L199" s="31">
        <f t="shared" si="32"/>
        <v>55973.722394060067</v>
      </c>
      <c r="M199" s="31">
        <f t="shared" si="32"/>
        <v>55901.815008641461</v>
      </c>
      <c r="N199" s="31">
        <f t="shared" si="32"/>
        <v>55829.999999999978</v>
      </c>
      <c r="O199" s="31">
        <f t="shared" ref="O199:S203" si="33">($Y199/$X199)^(1/($Y$1-$X$1))^(O$5-$X$1)*$X199</f>
        <v>55701.409005848684</v>
      </c>
      <c r="P199" s="31">
        <f t="shared" si="33"/>
        <v>55573.114190163724</v>
      </c>
      <c r="Q199" s="31">
        <f t="shared" si="33"/>
        <v>55445.114870769175</v>
      </c>
      <c r="R199" s="31">
        <f t="shared" si="33"/>
        <v>55317.410367060307</v>
      </c>
      <c r="S199" s="31">
        <f t="shared" si="33"/>
        <v>55190.000000000007</v>
      </c>
      <c r="T199" s="31">
        <f t="shared" ref="T199:U203" si="34">($Z199/$Y199)^(1/($Z$1-$Y$1))^(T$5-$Y$1)*$Y199</f>
        <v>54994.62156784656</v>
      </c>
      <c r="U199" s="31">
        <f t="shared" si="34"/>
        <v>54799.934795989386</v>
      </c>
      <c r="V199">
        <v>55830</v>
      </c>
      <c r="W199">
        <v>56190</v>
      </c>
      <c r="X199">
        <v>55830</v>
      </c>
      <c r="Y199">
        <v>55190</v>
      </c>
      <c r="Z199">
        <v>54220</v>
      </c>
      <c r="AA199">
        <v>53030</v>
      </c>
      <c r="AB199">
        <v>51490</v>
      </c>
    </row>
    <row r="200" spans="1:28" x14ac:dyDescent="0.25">
      <c r="A200">
        <v>75</v>
      </c>
      <c r="B200" t="s">
        <v>104</v>
      </c>
      <c r="C200" t="s">
        <v>30</v>
      </c>
      <c r="D200" s="26" t="str">
        <f t="shared" si="31"/>
        <v>Medium_Invercargill City</v>
      </c>
      <c r="E200" s="31">
        <f t="shared" si="29"/>
        <v>56208.824117323558</v>
      </c>
      <c r="F200" s="31">
        <f t="shared" si="29"/>
        <v>56590.218675482975</v>
      </c>
      <c r="G200" s="31">
        <f t="shared" si="29"/>
        <v>56974.20111572813</v>
      </c>
      <c r="H200" s="31">
        <f t="shared" si="29"/>
        <v>57360.788997653275</v>
      </c>
      <c r="I200" s="31">
        <f t="shared" si="29"/>
        <v>57750.000000000022</v>
      </c>
      <c r="J200" s="31">
        <f t="shared" si="32"/>
        <v>57984.094448531396</v>
      </c>
      <c r="K200" s="31">
        <f t="shared" si="32"/>
        <v>58219.137818462499</v>
      </c>
      <c r="L200" s="31">
        <f t="shared" si="32"/>
        <v>58455.133956325459</v>
      </c>
      <c r="M200" s="31">
        <f t="shared" si="32"/>
        <v>58692.086724244684</v>
      </c>
      <c r="N200" s="31">
        <f t="shared" si="32"/>
        <v>58929.999999999993</v>
      </c>
      <c r="O200" s="31">
        <f t="shared" si="33"/>
        <v>59112.861622454991</v>
      </c>
      <c r="P200" s="31">
        <f t="shared" si="33"/>
        <v>59296.290670210619</v>
      </c>
      <c r="Q200" s="31">
        <f t="shared" si="33"/>
        <v>59480.288904005254</v>
      </c>
      <c r="R200" s="31">
        <f t="shared" si="33"/>
        <v>59664.858090040841</v>
      </c>
      <c r="S200" s="31">
        <f t="shared" si="33"/>
        <v>59849.999999999971</v>
      </c>
      <c r="T200" s="31">
        <f t="shared" si="34"/>
        <v>59989.349588226789</v>
      </c>
      <c r="U200" s="31">
        <f t="shared" si="34"/>
        <v>60129.023626039852</v>
      </c>
      <c r="V200">
        <v>55830</v>
      </c>
      <c r="W200">
        <v>57750</v>
      </c>
      <c r="X200">
        <v>58930</v>
      </c>
      <c r="Y200">
        <v>59850</v>
      </c>
      <c r="Z200">
        <v>60550</v>
      </c>
      <c r="AA200">
        <v>61020</v>
      </c>
      <c r="AB200">
        <v>61230</v>
      </c>
    </row>
    <row r="201" spans="1:28" x14ac:dyDescent="0.25">
      <c r="A201">
        <v>76</v>
      </c>
      <c r="B201" t="s">
        <v>1</v>
      </c>
      <c r="C201" t="s">
        <v>29</v>
      </c>
      <c r="D201" s="26" t="str">
        <f t="shared" si="31"/>
        <v>High_Auckland</v>
      </c>
      <c r="E201" s="31">
        <f t="shared" si="29"/>
        <v>1686410.533777314</v>
      </c>
      <c r="F201" s="31">
        <f t="shared" si="29"/>
        <v>1720954.4515388762</v>
      </c>
      <c r="G201" s="31">
        <f t="shared" si="29"/>
        <v>1756205.9563502206</v>
      </c>
      <c r="H201" s="31">
        <f t="shared" si="29"/>
        <v>1792179.542208134</v>
      </c>
      <c r="I201" s="31">
        <f t="shared" si="29"/>
        <v>1828890.0000000009</v>
      </c>
      <c r="J201" s="31">
        <f t="shared" si="32"/>
        <v>1861716.2781340061</v>
      </c>
      <c r="K201" s="31">
        <f t="shared" si="32"/>
        <v>1895131.746725684</v>
      </c>
      <c r="L201" s="31">
        <f t="shared" si="32"/>
        <v>1929146.9810036351</v>
      </c>
      <c r="M201" s="31">
        <f t="shared" si="32"/>
        <v>1963772.7460085305</v>
      </c>
      <c r="N201" s="31">
        <f t="shared" si="32"/>
        <v>1999019.9999999991</v>
      </c>
      <c r="O201" s="31">
        <f t="shared" si="33"/>
        <v>2032233.8110958328</v>
      </c>
      <c r="P201" s="31">
        <f t="shared" si="33"/>
        <v>2065999.4712214451</v>
      </c>
      <c r="Q201" s="31">
        <f t="shared" si="33"/>
        <v>2100326.1493743602</v>
      </c>
      <c r="R201" s="31">
        <f t="shared" si="33"/>
        <v>2135223.1668954245</v>
      </c>
      <c r="S201" s="31">
        <f t="shared" si="33"/>
        <v>2170700.0000000009</v>
      </c>
      <c r="T201" s="31">
        <f t="shared" si="34"/>
        <v>2203755.7932023914</v>
      </c>
      <c r="U201" s="31">
        <f t="shared" si="34"/>
        <v>2237314.9657129506</v>
      </c>
      <c r="V201">
        <v>1652560</v>
      </c>
      <c r="W201">
        <v>1828890</v>
      </c>
      <c r="X201">
        <v>1999020</v>
      </c>
      <c r="Y201">
        <v>2170700</v>
      </c>
      <c r="Z201">
        <v>2341090</v>
      </c>
      <c r="AA201">
        <v>2510810</v>
      </c>
      <c r="AB201">
        <v>2679350</v>
      </c>
    </row>
    <row r="202" spans="1:28" x14ac:dyDescent="0.25">
      <c r="A202">
        <v>76</v>
      </c>
      <c r="B202" t="s">
        <v>1</v>
      </c>
      <c r="C202" t="s">
        <v>31</v>
      </c>
      <c r="D202" s="26" t="str">
        <f t="shared" si="31"/>
        <v>Low_Auckland</v>
      </c>
      <c r="E202" s="31">
        <f t="shared" si="29"/>
        <v>1666690.2818661681</v>
      </c>
      <c r="F202" s="31">
        <f t="shared" si="29"/>
        <v>1680941.3852853312</v>
      </c>
      <c r="G202" s="31">
        <f t="shared" si="29"/>
        <v>1695314.3433471194</v>
      </c>
      <c r="H202" s="31">
        <f t="shared" si="29"/>
        <v>1709810.1979746383</v>
      </c>
      <c r="I202" s="31">
        <f t="shared" si="29"/>
        <v>1724429.9999999991</v>
      </c>
      <c r="J202" s="31">
        <f t="shared" si="32"/>
        <v>1735929.600435291</v>
      </c>
      <c r="K202" s="31">
        <f t="shared" si="32"/>
        <v>1747505.8875497582</v>
      </c>
      <c r="L202" s="31">
        <f t="shared" si="32"/>
        <v>1759159.3727391488</v>
      </c>
      <c r="M202" s="31">
        <f t="shared" si="32"/>
        <v>1770890.5708095243</v>
      </c>
      <c r="N202" s="31">
        <f t="shared" si="32"/>
        <v>1782700.0000000012</v>
      </c>
      <c r="O202" s="31">
        <f t="shared" si="33"/>
        <v>1793055.002938241</v>
      </c>
      <c r="P202" s="31">
        <f t="shared" si="33"/>
        <v>1803470.1540146156</v>
      </c>
      <c r="Q202" s="31">
        <f t="shared" si="33"/>
        <v>1813945.8026059947</v>
      </c>
      <c r="R202" s="31">
        <f t="shared" si="33"/>
        <v>1824482.3001186408</v>
      </c>
      <c r="S202" s="31">
        <f t="shared" si="33"/>
        <v>1835079.9999999988</v>
      </c>
      <c r="T202" s="31">
        <f t="shared" si="34"/>
        <v>1843928.2597457026</v>
      </c>
      <c r="U202" s="31">
        <f t="shared" si="34"/>
        <v>1852819.1834082522</v>
      </c>
      <c r="V202">
        <v>1652560</v>
      </c>
      <c r="W202">
        <v>1724430</v>
      </c>
      <c r="X202">
        <v>1782700</v>
      </c>
      <c r="Y202">
        <v>1835080</v>
      </c>
      <c r="Z202">
        <v>1879750</v>
      </c>
      <c r="AA202">
        <v>1916260</v>
      </c>
      <c r="AB202">
        <v>1943690</v>
      </c>
    </row>
    <row r="203" spans="1:28" x14ac:dyDescent="0.25">
      <c r="A203">
        <v>76</v>
      </c>
      <c r="B203" t="s">
        <v>1</v>
      </c>
      <c r="C203" t="s">
        <v>30</v>
      </c>
      <c r="D203" s="26" t="str">
        <f t="shared" si="31"/>
        <v>Medium_Auckland</v>
      </c>
      <c r="E203" s="31">
        <f t="shared" si="29"/>
        <v>1676568.2143176838</v>
      </c>
      <c r="F203" s="31">
        <f t="shared" si="29"/>
        <v>1700925.217396274</v>
      </c>
      <c r="G203" s="31">
        <f t="shared" si="29"/>
        <v>1725636.0764014556</v>
      </c>
      <c r="H203" s="31">
        <f t="shared" si="29"/>
        <v>1750705.9321141513</v>
      </c>
      <c r="I203" s="31">
        <f t="shared" si="29"/>
        <v>1776139.9999999993</v>
      </c>
      <c r="J203" s="31">
        <f t="shared" si="32"/>
        <v>1798161.1379505766</v>
      </c>
      <c r="K203" s="31">
        <f t="shared" si="32"/>
        <v>1820455.3008409883</v>
      </c>
      <c r="L203" s="31">
        <f t="shared" si="32"/>
        <v>1843025.8737196343</v>
      </c>
      <c r="M203" s="31">
        <f t="shared" si="32"/>
        <v>1865876.2836038</v>
      </c>
      <c r="N203" s="31">
        <f t="shared" si="32"/>
        <v>1889010.0000000009</v>
      </c>
      <c r="O203" s="31">
        <f t="shared" si="33"/>
        <v>1910472.7133624295</v>
      </c>
      <c r="P203" s="31">
        <f t="shared" si="33"/>
        <v>1932179.2835942656</v>
      </c>
      <c r="Q203" s="31">
        <f t="shared" si="33"/>
        <v>1954132.4813690833</v>
      </c>
      <c r="R203" s="31">
        <f t="shared" si="33"/>
        <v>1976335.10884053</v>
      </c>
      <c r="S203" s="31">
        <f t="shared" si="33"/>
        <v>1998790</v>
      </c>
      <c r="T203" s="31">
        <f t="shared" si="34"/>
        <v>2019377.5071790346</v>
      </c>
      <c r="U203" s="31">
        <f t="shared" si="34"/>
        <v>2040177.0653748577</v>
      </c>
      <c r="V203">
        <v>1652560</v>
      </c>
      <c r="W203">
        <v>1776140</v>
      </c>
      <c r="X203">
        <v>1889010</v>
      </c>
      <c r="Y203">
        <v>1998790</v>
      </c>
      <c r="Z203">
        <v>2103870</v>
      </c>
      <c r="AA203">
        <v>2204580</v>
      </c>
      <c r="AB203">
        <v>2299440</v>
      </c>
    </row>
  </sheetData>
  <autoFilter ref="D5:AC203" xr:uid="{00000000-0009-0000-0000-000004000000}"/>
  <mergeCells count="1">
    <mergeCell ref="E1:U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8"/>
  <sheetViews>
    <sheetView zoomScale="85" zoomScaleNormal="85" workbookViewId="0">
      <pane xSplit="2" ySplit="4" topLeftCell="C5" activePane="bottomRight" state="frozen"/>
      <selection activeCell="D81" sqref="D81"/>
      <selection pane="topRight" activeCell="D81" sqref="D81"/>
      <selection pane="bottomLeft" activeCell="D81" sqref="D81"/>
      <selection pane="bottomRight" activeCell="P12" sqref="P12"/>
    </sheetView>
  </sheetViews>
  <sheetFormatPr defaultRowHeight="15" x14ac:dyDescent="0.25"/>
  <cols>
    <col min="2" max="2" width="25.5703125" style="22" customWidth="1"/>
    <col min="3" max="16" width="13.7109375" customWidth="1"/>
  </cols>
  <sheetData>
    <row r="1" spans="1:16" hidden="1" x14ac:dyDescent="0.25">
      <c r="B1" s="22">
        <v>2012</v>
      </c>
    </row>
    <row r="2" spans="1:16" hidden="1" x14ac:dyDescent="0.25">
      <c r="B2" s="21" t="s">
        <v>51</v>
      </c>
      <c r="C2" t="str">
        <f>SUBSTITUTE(ADDRESS(1,MATCH(C3,'MoT VKT - Quarterly - Observed'!$3:$3,0)),"$1","")&amp;":"&amp;SUBSTITUTE(ADDRESS(1,MATCH(C3,'MoT VKT - Quarterly - Observed'!$3:$3,0)),"$1","")</f>
        <v>$BV:$BV</v>
      </c>
      <c r="D2" t="str">
        <f>SUBSTITUTE(ADDRESS(1,MATCH(D3,'MoT VKT - Quarterly - Observed'!$3:$3,0)),"$1","")&amp;":"&amp;SUBSTITUTE(ADDRESS(1,MATCH(D3,'MoT VKT - Quarterly - Observed'!$3:$3,0)),"$1","")</f>
        <v>$BW:$BW</v>
      </c>
      <c r="E2" t="str">
        <f>SUBSTITUTE(ADDRESS(1,MATCH(E3,'MoT VKT - Quarterly - Observed'!$3:$3,0)),"$1","")&amp;":"&amp;SUBSTITUTE(ADDRESS(1,MATCH(E3,'MoT VKT - Quarterly - Observed'!$3:$3,0)),"$1","")</f>
        <v>$CF:$CF</v>
      </c>
      <c r="F2" t="str">
        <f>SUBSTITUTE(ADDRESS(1,MATCH(F3,'MoT VKT - Quarterly - Observed'!$3:$3,0)),"$1","")&amp;":"&amp;SUBSTITUTE(ADDRESS(1,MATCH(F3,'MoT VKT - Quarterly - Observed'!$3:$3,0)),"$1","")</f>
        <v>$CF:$CF</v>
      </c>
      <c r="G2" t="str">
        <f>SUBSTITUTE(ADDRESS(1,MATCH(G3,'MoT VKT - Quarterly - Observed'!$3:$3,0)),"$1","")&amp;":"&amp;SUBSTITUTE(ADDRESS(1,MATCH(G3,'MoT VKT - Quarterly - Observed'!$3:$3,0)),"$1","")</f>
        <v>$BX:$BX</v>
      </c>
      <c r="H2" t="str">
        <f>SUBSTITUTE(ADDRESS(1,MATCH(H3,'MoT VKT - Quarterly - Observed'!$3:$3,0)),"$1","")&amp;":"&amp;SUBSTITUTE(ADDRESS(1,MATCH(H3,'MoT VKT - Quarterly - Observed'!$3:$3,0)),"$1","")</f>
        <v>$BY:$BY</v>
      </c>
      <c r="I2" t="str">
        <f>SUBSTITUTE(ADDRESS(1,MATCH(I3,'MoT VKT - Quarterly - Observed'!$3:$3,0)),"$1","")&amp;":"&amp;SUBSTITUTE(ADDRESS(1,MATCH(I3,'MoT VKT - Quarterly - Observed'!$3:$3,0)),"$1","")</f>
        <v>$BZ:$BZ</v>
      </c>
      <c r="J2" t="str">
        <f>SUBSTITUTE(ADDRESS(1,MATCH(J3,'MoT VKT - Quarterly - Observed'!$3:$3,0)),"$1","")&amp;":"&amp;SUBSTITUTE(ADDRESS(1,MATCH(J3,'MoT VKT - Quarterly - Observed'!$3:$3,0)),"$1","")</f>
        <v>$CA:$CA</v>
      </c>
      <c r="K2" t="str">
        <f>SUBSTITUTE(ADDRESS(1,MATCH(K3,'MoT VKT - Quarterly - Observed'!$3:$3,0)),"$1","")&amp;":"&amp;SUBSTITUTE(ADDRESS(1,MATCH(K3,'MoT VKT - Quarterly - Observed'!$3:$3,0)),"$1","")</f>
        <v>$CB:$CB</v>
      </c>
      <c r="L2" t="str">
        <f>SUBSTITUTE(ADDRESS(1,MATCH(L3,'MoT VKT - Quarterly - Observed'!$3:$3,0)),"$1","")&amp;":"&amp;SUBSTITUTE(ADDRESS(1,MATCH(L3,'MoT VKT - Quarterly - Observed'!$3:$3,0)),"$1","")</f>
        <v>$CC:$CC</v>
      </c>
      <c r="M2" t="str">
        <f>SUBSTITUTE(ADDRESS(1,MATCH(M3,'MoT VKT - Quarterly - Observed'!$3:$3,0)),"$1","")&amp;":"&amp;SUBSTITUTE(ADDRESS(1,MATCH(M3,'MoT VKT - Quarterly - Observed'!$3:$3,0)),"$1","")</f>
        <v>$CF:$CF</v>
      </c>
      <c r="N2" t="str">
        <f>SUBSTITUTE(ADDRESS(1,MATCH(N3,'MoT VKT - Quarterly - Observed'!$3:$3,0)),"$1","")&amp;":"&amp;SUBSTITUTE(ADDRESS(1,MATCH(N3,'MoT VKT - Quarterly - Observed'!$3:$3,0)),"$1","")</f>
        <v>$CD:$CD</v>
      </c>
      <c r="O2" t="str">
        <f>SUBSTITUTE(ADDRESS(1,MATCH(O3,'MoT VKT - Quarterly - Observed'!$3:$3,0)),"$1","")&amp;":"&amp;SUBSTITUTE(ADDRESS(1,MATCH(O3,'MoT VKT - Quarterly - Observed'!$3:$3,0)),"$1","")</f>
        <v>$CF:$CF</v>
      </c>
      <c r="P2" t="str">
        <f>SUBSTITUTE(ADDRESS(1,MATCH(P3,'MoT VKT - Quarterly - Observed'!$3:$3,0)),"$1","")&amp;":"&amp;SUBSTITUTE(ADDRESS(1,MATCH(P3,'MoT VKT - Quarterly - Observed'!$3:$3,0)),"$1","")</f>
        <v>$CE:$CE</v>
      </c>
    </row>
    <row r="3" spans="1:16" ht="30" x14ac:dyDescent="0.25">
      <c r="B3" s="21" t="s">
        <v>189</v>
      </c>
      <c r="C3" s="20" t="s">
        <v>9</v>
      </c>
      <c r="D3" s="20" t="s">
        <v>1</v>
      </c>
      <c r="E3" s="20" t="s">
        <v>26</v>
      </c>
      <c r="F3" s="20" t="s">
        <v>26</v>
      </c>
      <c r="G3" s="20" t="s">
        <v>4</v>
      </c>
      <c r="H3" s="20" t="s">
        <v>5</v>
      </c>
      <c r="I3" s="20" t="s">
        <v>12</v>
      </c>
      <c r="J3" s="20" t="s">
        <v>27</v>
      </c>
      <c r="K3" s="20" t="s">
        <v>15</v>
      </c>
      <c r="L3" s="20" t="s">
        <v>28</v>
      </c>
      <c r="M3" s="20" t="s">
        <v>26</v>
      </c>
      <c r="N3" s="20" t="s">
        <v>3</v>
      </c>
      <c r="O3" s="20" t="s">
        <v>26</v>
      </c>
      <c r="P3" s="20" t="s">
        <v>11</v>
      </c>
    </row>
    <row r="4" spans="1:16" x14ac:dyDescent="0.25">
      <c r="B4" s="21" t="s">
        <v>52</v>
      </c>
      <c r="C4" s="20" t="s">
        <v>9</v>
      </c>
      <c r="D4" s="20" t="s">
        <v>1</v>
      </c>
      <c r="E4" s="20" t="s">
        <v>14</v>
      </c>
      <c r="F4" s="20" t="s">
        <v>2</v>
      </c>
      <c r="G4" s="20" t="s">
        <v>4</v>
      </c>
      <c r="H4" s="20" t="s">
        <v>35</v>
      </c>
      <c r="I4" s="20" t="s">
        <v>12</v>
      </c>
      <c r="J4" s="20" t="s">
        <v>36</v>
      </c>
      <c r="K4" s="20" t="s">
        <v>15</v>
      </c>
      <c r="L4" s="20" t="s">
        <v>37</v>
      </c>
      <c r="M4" s="20" t="s">
        <v>16</v>
      </c>
      <c r="N4" s="20" t="s">
        <v>3</v>
      </c>
      <c r="O4" s="20" t="s">
        <v>10</v>
      </c>
      <c r="P4" s="20" t="s">
        <v>11</v>
      </c>
    </row>
    <row r="5" spans="1:16" x14ac:dyDescent="0.25">
      <c r="B5" s="95" t="s">
        <v>33</v>
      </c>
      <c r="C5" s="2"/>
      <c r="D5" s="2"/>
      <c r="E5" s="88">
        <v>0.49688538808332716</v>
      </c>
      <c r="F5" s="88">
        <v>0.2431567795886434</v>
      </c>
      <c r="G5" s="2"/>
      <c r="H5" s="2"/>
      <c r="I5" s="2"/>
      <c r="J5" s="2"/>
      <c r="K5" s="2"/>
      <c r="L5" s="2"/>
      <c r="M5" s="88">
        <v>4.5415082317795757E-2</v>
      </c>
      <c r="N5" s="2"/>
      <c r="O5" s="88">
        <v>0.21454275001023376</v>
      </c>
      <c r="P5" s="2"/>
    </row>
    <row r="6" spans="1:16" x14ac:dyDescent="0.25">
      <c r="B6" s="96">
        <v>2019</v>
      </c>
      <c r="C6" s="2">
        <f ca="1">SUMIF('MoT VKT - Quarterly - Observed'!$BR:$BR,'MoT Quarterly Adjustment'!$B6,INDIRECT("'MoT VKT - Quarterly - Observed'!"&amp;C$2))</f>
        <v>1593.9</v>
      </c>
      <c r="D6" s="2">
        <f ca="1">SUMIF('MoT VKT - Quarterly - Observed'!$BR:$BR,'MoT Quarterly Adjustment'!$B6,INDIRECT("'MoT VKT - Quarterly - Observed'!"&amp;D$2))</f>
        <v>14424.800000000001</v>
      </c>
      <c r="E6" s="2">
        <f ca="1">SUMIF('MoT VKT - Quarterly - Observed'!$BR:$BR,'MoT Quarterly Adjustment'!$B6,INDIRECT("'MoT VKT - Quarterly - Observed'!"&amp;E$2))</f>
        <v>10217.4</v>
      </c>
      <c r="F6" s="2">
        <f ca="1">SUMIF('MoT VKT - Quarterly - Observed'!$BR:$BR,'MoT Quarterly Adjustment'!$B6,INDIRECT("'MoT VKT - Quarterly - Observed'!"&amp;F$2))</f>
        <v>10217.4</v>
      </c>
      <c r="G6" s="2">
        <f ca="1">SUMIF('MoT VKT - Quarterly - Observed'!$BR:$BR,'MoT Quarterly Adjustment'!$B6,INDIRECT("'MoT VKT - Quarterly - Observed'!"&amp;G$2))</f>
        <v>355</v>
      </c>
      <c r="H6" s="2">
        <f ca="1">SUMIF('MoT VKT - Quarterly - Observed'!$BR:$BR,'MoT Quarterly Adjustment'!$B6,INDIRECT("'MoT VKT - Quarterly - Observed'!"&amp;H$2))</f>
        <v>1481.7</v>
      </c>
      <c r="I6" s="2">
        <f ca="1">SUMIF('MoT VKT - Quarterly - Observed'!$BR:$BR,'MoT Quarterly Adjustment'!$B6,INDIRECT("'MoT VKT - Quarterly - Observed'!"&amp;I$2))</f>
        <v>1027.1999999999998</v>
      </c>
      <c r="J6" s="2">
        <f ca="1">SUMIF('MoT VKT - Quarterly - Observed'!$BR:$BR,'MoT Quarterly Adjustment'!$B6,INDIRECT("'MoT VKT - Quarterly - Observed'!"&amp;J$2))</f>
        <v>2149.9</v>
      </c>
      <c r="K6" s="2">
        <f ca="1">SUMIF('MoT VKT - Quarterly - Observed'!$BR:$BR,'MoT Quarterly Adjustment'!$B6,INDIRECT("'MoT VKT - Quarterly - Observed'!"&amp;K$2))</f>
        <v>3863.4</v>
      </c>
      <c r="L6" s="2">
        <f ca="1">SUMIF('MoT VKT - Quarterly - Observed'!$BR:$BR,'MoT Quarterly Adjustment'!$B6,INDIRECT("'MoT VKT - Quarterly - Observed'!"&amp;L$2))</f>
        <v>1525</v>
      </c>
      <c r="M6" s="2">
        <f ca="1">SUMIF('MoT VKT - Quarterly - Observed'!$BR:$BR,'MoT Quarterly Adjustment'!$B6,INDIRECT("'MoT VKT - Quarterly - Observed'!"&amp;M$2))</f>
        <v>10217.4</v>
      </c>
      <c r="N6" s="2">
        <f ca="1">SUMIF('MoT VKT - Quarterly - Observed'!$BR:$BR,'MoT Quarterly Adjustment'!$B6,INDIRECT("'MoT VKT - Quarterly - Observed'!"&amp;N$2))</f>
        <v>6295.7999999999993</v>
      </c>
      <c r="O6" s="2">
        <f ca="1">SUMIF('MoT VKT - Quarterly - Observed'!$BR:$BR,'MoT Quarterly Adjustment'!$B6,INDIRECT("'MoT VKT - Quarterly - Observed'!"&amp;O$2))</f>
        <v>10217.4</v>
      </c>
      <c r="P6" s="2">
        <f ca="1">SUMIF('MoT VKT - Quarterly - Observed'!$BR:$BR,'MoT Quarterly Adjustment'!$B6,INDIRECT("'MoT VKT - Quarterly - Observed'!"&amp;P$2))</f>
        <v>1030.2</v>
      </c>
    </row>
    <row r="7" spans="1:16" x14ac:dyDescent="0.25">
      <c r="B7" s="96"/>
      <c r="C7" s="98">
        <f ca="1">C6/SUM($C$6:$E$6,$G$6:$L$6,$N$6,$P$6)</f>
        <v>3.6254415514406009E-2</v>
      </c>
      <c r="D7" s="98">
        <f t="shared" ref="D7:P7" ca="1" si="0">D6/SUM($C$6:$E$6,$G$6:$L$6,$N$6,$P$6)</f>
        <v>0.32810257413401328</v>
      </c>
      <c r="E7" s="98">
        <f t="shared" ca="1" si="0"/>
        <v>0.23240219905696211</v>
      </c>
      <c r="F7" s="98"/>
      <c r="G7" s="98">
        <f t="shared" ca="1" si="0"/>
        <v>8.0747333632060561E-3</v>
      </c>
      <c r="H7" s="98">
        <f t="shared" ca="1" si="0"/>
        <v>3.3702344857077217E-2</v>
      </c>
      <c r="I7" s="98">
        <f t="shared" ca="1" si="0"/>
        <v>2.3364411579395096E-2</v>
      </c>
      <c r="J7" s="98">
        <f t="shared" ca="1" si="0"/>
        <v>4.8901040162131544E-2</v>
      </c>
      <c r="K7" s="98">
        <f t="shared" ca="1" si="0"/>
        <v>8.7875844719465565E-2</v>
      </c>
      <c r="L7" s="98">
        <f t="shared" ca="1" si="0"/>
        <v>3.4687234870110523E-2</v>
      </c>
      <c r="M7" s="98"/>
      <c r="N7" s="98">
        <f t="shared" ca="1" si="0"/>
        <v>0.14320255298048643</v>
      </c>
      <c r="O7" s="98"/>
      <c r="P7" s="98">
        <f t="shared" ca="1" si="0"/>
        <v>2.3432648762746137E-2</v>
      </c>
    </row>
    <row r="8" spans="1:16" x14ac:dyDescent="0.25">
      <c r="A8" s="1" t="b">
        <f ca="1">SUM(C8:P8)=SUM(C6:E6,G6:L6,N6,P6)</f>
        <v>1</v>
      </c>
      <c r="B8" s="28" t="s">
        <v>149</v>
      </c>
      <c r="C8" s="97">
        <f ca="1">C6</f>
        <v>1593.9</v>
      </c>
      <c r="D8" s="97">
        <f t="shared" ref="D8:P8" ca="1" si="1">D6</f>
        <v>14424.800000000001</v>
      </c>
      <c r="E8" s="179">
        <f ca="1">E6*E5</f>
        <v>5076.8767642025869</v>
      </c>
      <c r="F8" s="179">
        <f ca="1">F6*F5</f>
        <v>2484.4300797690048</v>
      </c>
      <c r="G8" s="97">
        <f t="shared" ca="1" si="1"/>
        <v>355</v>
      </c>
      <c r="H8" s="97">
        <f t="shared" ca="1" si="1"/>
        <v>1481.7</v>
      </c>
      <c r="I8" s="97">
        <f t="shared" ca="1" si="1"/>
        <v>1027.1999999999998</v>
      </c>
      <c r="J8" s="97">
        <f t="shared" ca="1" si="1"/>
        <v>2149.9</v>
      </c>
      <c r="K8" s="97">
        <f t="shared" ca="1" si="1"/>
        <v>3863.4</v>
      </c>
      <c r="L8" s="97">
        <f t="shared" ca="1" si="1"/>
        <v>1525</v>
      </c>
      <c r="M8" s="179">
        <f ca="1">M6*M5</f>
        <v>464.02406207384638</v>
      </c>
      <c r="N8" s="97">
        <f t="shared" ca="1" si="1"/>
        <v>6295.7999999999993</v>
      </c>
      <c r="O8" s="179">
        <f ca="1">O6*O5</f>
        <v>2192.0690939545625</v>
      </c>
      <c r="P8" s="97">
        <f t="shared" ca="1" si="1"/>
        <v>1030.2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BE63"/>
  <sheetViews>
    <sheetView zoomScale="85" zoomScaleNormal="85" workbookViewId="0">
      <pane xSplit="1" ySplit="2" topLeftCell="B3" activePane="bottomRight" state="frozen"/>
      <selection activeCell="D81" sqref="D81"/>
      <selection pane="topRight" activeCell="D81" sqref="D81"/>
      <selection pane="bottomLeft" activeCell="D81" sqref="D81"/>
      <selection pane="bottomRight" activeCell="D81" sqref="D81"/>
    </sheetView>
  </sheetViews>
  <sheetFormatPr defaultRowHeight="15" x14ac:dyDescent="0.25"/>
  <cols>
    <col min="1" max="1" width="36.5703125" customWidth="1"/>
    <col min="2" max="56" width="14.85546875" bestFit="1" customWidth="1"/>
    <col min="57" max="57" width="16.42578125" bestFit="1" customWidth="1"/>
  </cols>
  <sheetData>
    <row r="2" spans="1:56" x14ac:dyDescent="0.25">
      <c r="A2" s="39" t="s">
        <v>154</v>
      </c>
      <c r="B2" s="38">
        <v>2001</v>
      </c>
      <c r="C2" s="38">
        <v>2002</v>
      </c>
      <c r="D2" s="38">
        <v>2003</v>
      </c>
      <c r="E2" s="38">
        <v>2004</v>
      </c>
      <c r="F2" s="38">
        <v>2005</v>
      </c>
      <c r="G2" s="38">
        <v>2006</v>
      </c>
      <c r="H2" s="38">
        <v>2007</v>
      </c>
      <c r="I2" s="38">
        <v>2008</v>
      </c>
      <c r="J2" s="38">
        <v>2009</v>
      </c>
      <c r="K2" s="38">
        <v>2010</v>
      </c>
      <c r="L2" s="38">
        <v>2011</v>
      </c>
      <c r="M2" s="38">
        <v>2012</v>
      </c>
      <c r="N2" s="38">
        <v>2013</v>
      </c>
      <c r="O2" s="38">
        <v>2014</v>
      </c>
      <c r="P2" s="38">
        <v>2015</v>
      </c>
      <c r="Q2" s="38">
        <v>2016</v>
      </c>
      <c r="R2" s="38">
        <v>2017</v>
      </c>
      <c r="S2" s="38">
        <v>2018</v>
      </c>
      <c r="T2" s="38">
        <v>2019</v>
      </c>
      <c r="U2" s="38">
        <v>2020</v>
      </c>
      <c r="V2" s="38">
        <v>2021</v>
      </c>
      <c r="W2" s="38">
        <v>2022</v>
      </c>
      <c r="X2" s="38">
        <v>2023</v>
      </c>
      <c r="Y2" s="38">
        <v>2024</v>
      </c>
      <c r="Z2" s="38">
        <v>2025</v>
      </c>
      <c r="AA2" s="38">
        <v>2026</v>
      </c>
      <c r="AB2" s="38">
        <v>2027</v>
      </c>
      <c r="AC2" s="38">
        <v>2028</v>
      </c>
      <c r="AD2" s="38">
        <v>2029</v>
      </c>
      <c r="AE2" s="38">
        <v>2030</v>
      </c>
      <c r="AF2" s="38">
        <v>2031</v>
      </c>
      <c r="AG2" s="38">
        <v>2032</v>
      </c>
      <c r="AH2" s="38">
        <v>2033</v>
      </c>
      <c r="AI2" s="38">
        <v>2034</v>
      </c>
      <c r="AJ2" s="38">
        <v>2035</v>
      </c>
      <c r="AK2" s="38">
        <v>2036</v>
      </c>
      <c r="AL2" s="38">
        <v>2037</v>
      </c>
      <c r="AM2" s="38">
        <v>2038</v>
      </c>
      <c r="AN2" s="38">
        <v>2039</v>
      </c>
      <c r="AO2" s="38">
        <v>2040</v>
      </c>
      <c r="AP2" s="38">
        <v>2041</v>
      </c>
      <c r="AQ2" s="38">
        <v>2042</v>
      </c>
      <c r="AR2" s="38">
        <v>2043</v>
      </c>
      <c r="AS2" s="38">
        <v>2044</v>
      </c>
      <c r="AT2" s="38">
        <v>2045</v>
      </c>
      <c r="AU2" s="38">
        <v>2046</v>
      </c>
      <c r="AV2" s="38">
        <v>2047</v>
      </c>
      <c r="AW2" s="38">
        <v>2048</v>
      </c>
      <c r="AX2" s="38">
        <v>2049</v>
      </c>
      <c r="AY2" s="38">
        <v>2050</v>
      </c>
      <c r="AZ2" s="38">
        <v>2051</v>
      </c>
      <c r="BA2" s="38">
        <v>2052</v>
      </c>
      <c r="BB2" s="38">
        <v>2053</v>
      </c>
      <c r="BC2" s="38">
        <v>2054</v>
      </c>
      <c r="BD2" s="38">
        <v>2055</v>
      </c>
    </row>
    <row r="3" spans="1:56" x14ac:dyDescent="0.25">
      <c r="A3" t="s">
        <v>170</v>
      </c>
      <c r="B3" s="27">
        <f>SUM(B39,B43)</f>
        <v>33993383175.979996</v>
      </c>
      <c r="C3" s="27">
        <f t="shared" ref="C3:BD3" si="0">SUM(C39,C43)</f>
        <v>35086459332.760002</v>
      </c>
      <c r="D3" s="27">
        <f t="shared" si="0"/>
        <v>36152293726.160004</v>
      </c>
      <c r="E3" s="27">
        <f t="shared" si="0"/>
        <v>37111192672.150002</v>
      </c>
      <c r="F3" s="27">
        <f t="shared" si="0"/>
        <v>37393933622.959999</v>
      </c>
      <c r="G3" s="27">
        <f t="shared" si="0"/>
        <v>37297381406.989998</v>
      </c>
      <c r="H3" s="27">
        <f t="shared" si="0"/>
        <v>37836506910.380005</v>
      </c>
      <c r="I3" s="27">
        <f t="shared" si="0"/>
        <v>37230503853.850014</v>
      </c>
      <c r="J3" s="27">
        <f t="shared" si="0"/>
        <v>37311709625.959984</v>
      </c>
      <c r="K3" s="27">
        <f t="shared" si="0"/>
        <v>37279991693.540001</v>
      </c>
      <c r="L3" s="27">
        <f t="shared" si="0"/>
        <v>36824169542.839996</v>
      </c>
      <c r="M3" s="27">
        <f t="shared" si="0"/>
        <v>36899554615.609993</v>
      </c>
      <c r="N3" s="27">
        <f t="shared" si="0"/>
        <v>37447692913.519997</v>
      </c>
      <c r="O3" s="27">
        <f t="shared" si="0"/>
        <v>38369268040.180008</v>
      </c>
      <c r="P3" s="27">
        <f t="shared" si="0"/>
        <v>39816023263.829994</v>
      </c>
      <c r="Q3" s="27">
        <f t="shared" si="0"/>
        <v>41713999084.150002</v>
      </c>
      <c r="R3" s="27">
        <f t="shared" si="0"/>
        <v>43130726064.419998</v>
      </c>
      <c r="S3" s="27">
        <f t="shared" si="0"/>
        <v>44225382247.970001</v>
      </c>
      <c r="T3" s="27">
        <f t="shared" si="0"/>
        <v>43964282284.059998</v>
      </c>
      <c r="U3" s="27">
        <f t="shared" si="0"/>
        <v>42554830735.019997</v>
      </c>
      <c r="V3" s="27">
        <f t="shared" si="0"/>
        <v>43568098000.000008</v>
      </c>
      <c r="W3" s="27">
        <f t="shared" si="0"/>
        <v>45153365000.020004</v>
      </c>
      <c r="X3" s="27">
        <f t="shared" si="0"/>
        <v>47127900000.010002</v>
      </c>
      <c r="Y3" s="27">
        <f t="shared" si="0"/>
        <v>47798139999.98999</v>
      </c>
      <c r="Z3" s="27">
        <f t="shared" si="0"/>
        <v>48468379999.990005</v>
      </c>
      <c r="AA3" s="27">
        <f t="shared" si="0"/>
        <v>49138619999.969994</v>
      </c>
      <c r="AB3" s="27">
        <f t="shared" si="0"/>
        <v>49808860000.01001</v>
      </c>
      <c r="AC3" s="27">
        <f t="shared" si="0"/>
        <v>50479099999.970001</v>
      </c>
      <c r="AD3" s="27">
        <f t="shared" si="0"/>
        <v>51072899999.970009</v>
      </c>
      <c r="AE3" s="27">
        <f t="shared" si="0"/>
        <v>51666700000.000008</v>
      </c>
      <c r="AF3" s="27">
        <f t="shared" si="0"/>
        <v>52260499999.999992</v>
      </c>
      <c r="AG3" s="27">
        <f t="shared" si="0"/>
        <v>52854299999.98999</v>
      </c>
      <c r="AH3" s="27">
        <f t="shared" si="0"/>
        <v>53448099999.989998</v>
      </c>
      <c r="AI3" s="27">
        <f t="shared" si="0"/>
        <v>53967420000.019997</v>
      </c>
      <c r="AJ3" s="27">
        <f t="shared" si="0"/>
        <v>54486740000</v>
      </c>
      <c r="AK3" s="27">
        <f t="shared" si="0"/>
        <v>55006059999.990013</v>
      </c>
      <c r="AL3" s="27">
        <f t="shared" si="0"/>
        <v>55525380000.000008</v>
      </c>
      <c r="AM3" s="27">
        <f t="shared" si="0"/>
        <v>56044700000.009995</v>
      </c>
      <c r="AN3" s="27">
        <f t="shared" si="0"/>
        <v>56562540000</v>
      </c>
      <c r="AO3" s="27">
        <f t="shared" si="0"/>
        <v>57080385575.679993</v>
      </c>
      <c r="AP3" s="27">
        <f t="shared" si="0"/>
        <v>57598305196.68</v>
      </c>
      <c r="AQ3" s="27">
        <f t="shared" si="0"/>
        <v>58116401663.790001</v>
      </c>
      <c r="AR3" s="27">
        <f t="shared" si="0"/>
        <v>58634393795.080002</v>
      </c>
      <c r="AS3" s="27">
        <f t="shared" si="0"/>
        <v>59153439866.330002</v>
      </c>
      <c r="AT3" s="27">
        <f t="shared" si="0"/>
        <v>59672740000.009995</v>
      </c>
      <c r="AU3" s="27">
        <f t="shared" si="0"/>
        <v>60192160000.019997</v>
      </c>
      <c r="AV3" s="27">
        <f t="shared" si="0"/>
        <v>60711579999.980011</v>
      </c>
      <c r="AW3" s="27">
        <f t="shared" si="0"/>
        <v>61231000000.000008</v>
      </c>
      <c r="AX3" s="27">
        <f t="shared" si="0"/>
        <v>61726039999.979996</v>
      </c>
      <c r="AY3" s="27">
        <f t="shared" si="0"/>
        <v>62221079999.999985</v>
      </c>
      <c r="AZ3" s="27">
        <f t="shared" si="0"/>
        <v>62716119999.989998</v>
      </c>
      <c r="BA3" s="27">
        <f t="shared" si="0"/>
        <v>63211160000.029999</v>
      </c>
      <c r="BB3" s="27">
        <f t="shared" si="0"/>
        <v>63706199999.98999</v>
      </c>
      <c r="BC3" s="27">
        <f t="shared" si="0"/>
        <v>64170880000.009995</v>
      </c>
      <c r="BD3" s="27">
        <f t="shared" si="0"/>
        <v>64635559999.999985</v>
      </c>
    </row>
    <row r="4" spans="1:56" x14ac:dyDescent="0.25">
      <c r="A4" t="s">
        <v>171</v>
      </c>
      <c r="B4" s="27">
        <f>SUM(B14:B15)</f>
        <v>7659.7805470900003</v>
      </c>
      <c r="C4" s="27">
        <f t="shared" ref="C4:BD4" si="1">SUM(C14:C15)</f>
        <v>8006.7693897799991</v>
      </c>
      <c r="D4" s="27">
        <f t="shared" si="1"/>
        <v>8326.1922172799987</v>
      </c>
      <c r="E4" s="27">
        <f t="shared" si="1"/>
        <v>8603.4155950799995</v>
      </c>
      <c r="F4" s="27">
        <f t="shared" si="1"/>
        <v>8520.3457452799994</v>
      </c>
      <c r="G4" s="27">
        <f t="shared" si="1"/>
        <v>8640.8014045</v>
      </c>
      <c r="H4" s="27">
        <f t="shared" si="1"/>
        <v>8830.7559554399995</v>
      </c>
      <c r="I4" s="27">
        <f t="shared" si="1"/>
        <v>8748.8945551500001</v>
      </c>
      <c r="J4" s="27">
        <f t="shared" si="1"/>
        <v>8678.4320023</v>
      </c>
      <c r="K4" s="27">
        <f t="shared" si="1"/>
        <v>8842.7761509199991</v>
      </c>
      <c r="L4" s="27">
        <f t="shared" si="1"/>
        <v>8706.6000403199996</v>
      </c>
      <c r="M4" s="27">
        <f t="shared" si="1"/>
        <v>8550.1751386199994</v>
      </c>
      <c r="N4" s="27">
        <f t="shared" si="1"/>
        <v>8475.1284419099993</v>
      </c>
      <c r="O4" s="27">
        <f t="shared" si="1"/>
        <v>8660.3040788899998</v>
      </c>
      <c r="P4" s="27">
        <f t="shared" si="1"/>
        <v>8971.771345950001</v>
      </c>
      <c r="Q4" s="27">
        <f t="shared" si="1"/>
        <v>9156.5755422599996</v>
      </c>
      <c r="R4" s="27">
        <f t="shared" si="1"/>
        <v>9625.2827353199973</v>
      </c>
      <c r="S4" s="27">
        <f t="shared" si="1"/>
        <v>9717.0825899800002</v>
      </c>
      <c r="T4" s="27">
        <f t="shared" si="1"/>
        <v>9492.3175562600009</v>
      </c>
      <c r="U4" s="27">
        <f t="shared" si="1"/>
        <v>8516.7526567299992</v>
      </c>
      <c r="V4" s="27">
        <f t="shared" si="1"/>
        <v>9210.0320401499994</v>
      </c>
      <c r="W4" s="27">
        <f t="shared" si="1"/>
        <v>9420.0429620800005</v>
      </c>
      <c r="X4" s="27">
        <f t="shared" si="1"/>
        <v>9692.4467336400012</v>
      </c>
      <c r="Y4" s="27">
        <f t="shared" si="1"/>
        <v>9681.2172034699997</v>
      </c>
      <c r="Z4" s="27">
        <f t="shared" si="1"/>
        <v>9661.9143318499991</v>
      </c>
      <c r="AA4" s="27">
        <f t="shared" si="1"/>
        <v>9629.59665847</v>
      </c>
      <c r="AB4" s="27">
        <f t="shared" si="1"/>
        <v>9587.7864393199998</v>
      </c>
      <c r="AC4" s="27">
        <f t="shared" si="1"/>
        <v>9533.2884558700007</v>
      </c>
      <c r="AD4" s="27">
        <f t="shared" si="1"/>
        <v>9446.6577456199993</v>
      </c>
      <c r="AE4" s="27">
        <f t="shared" si="1"/>
        <v>9328.6998959199991</v>
      </c>
      <c r="AF4" s="27">
        <f t="shared" si="1"/>
        <v>9190.8860901200005</v>
      </c>
      <c r="AG4" s="27">
        <f t="shared" si="1"/>
        <v>9036.9497711399999</v>
      </c>
      <c r="AH4" s="27">
        <f t="shared" si="1"/>
        <v>8858.2882951600004</v>
      </c>
      <c r="AI4" s="27">
        <f t="shared" si="1"/>
        <v>8640.1592622600001</v>
      </c>
      <c r="AJ4" s="27">
        <f t="shared" si="1"/>
        <v>8399.6626417799998</v>
      </c>
      <c r="AK4" s="27">
        <f t="shared" si="1"/>
        <v>8122.4174717600017</v>
      </c>
      <c r="AL4" s="27">
        <f t="shared" si="1"/>
        <v>7813.5881291900005</v>
      </c>
      <c r="AM4" s="27">
        <f t="shared" si="1"/>
        <v>7440.4212816799991</v>
      </c>
      <c r="AN4" s="27">
        <f t="shared" si="1"/>
        <v>7026.8268904399993</v>
      </c>
      <c r="AO4" s="27">
        <f t="shared" si="1"/>
        <v>6587.0595322200006</v>
      </c>
      <c r="AP4" s="27">
        <f t="shared" si="1"/>
        <v>6145.4545566699999</v>
      </c>
      <c r="AQ4" s="27">
        <f t="shared" si="1"/>
        <v>5713.2776998099998</v>
      </c>
      <c r="AR4" s="27">
        <f t="shared" si="1"/>
        <v>5308.6097071000004</v>
      </c>
      <c r="AS4" s="27">
        <f t="shared" si="1"/>
        <v>4913.1779659499989</v>
      </c>
      <c r="AT4" s="27">
        <f t="shared" si="1"/>
        <v>4557.9267653999996</v>
      </c>
      <c r="AU4" s="27">
        <f t="shared" si="1"/>
        <v>4219.6708327199995</v>
      </c>
      <c r="AV4" s="27">
        <f t="shared" si="1"/>
        <v>3916.3907986100003</v>
      </c>
      <c r="AW4" s="27">
        <f t="shared" si="1"/>
        <v>3622.52110571</v>
      </c>
      <c r="AX4" s="27">
        <f t="shared" si="1"/>
        <v>3359.7072684000004</v>
      </c>
      <c r="AY4" s="27">
        <f t="shared" si="1"/>
        <v>3121.1139108299999</v>
      </c>
      <c r="AZ4" s="27">
        <f t="shared" si="1"/>
        <v>2900.3206347999999</v>
      </c>
      <c r="BA4" s="27">
        <f t="shared" si="1"/>
        <v>2700.5893928099999</v>
      </c>
      <c r="BB4" s="27">
        <f t="shared" si="1"/>
        <v>2521.6126473799995</v>
      </c>
      <c r="BC4" s="27">
        <f t="shared" si="1"/>
        <v>2358.9304499700002</v>
      </c>
      <c r="BD4" s="27">
        <f t="shared" si="1"/>
        <v>2213.4287329399995</v>
      </c>
    </row>
    <row r="5" spans="1:56" x14ac:dyDescent="0.25">
      <c r="A5" t="s">
        <v>172</v>
      </c>
      <c r="B5" s="32">
        <f>B4/(B3/10^6)*(10^3)</f>
        <v>225.33151547276603</v>
      </c>
      <c r="C5" s="32">
        <f t="shared" ref="C5:BD5" si="2">C4/(C3/10^6)*(10^3)</f>
        <v>228.20112208655178</v>
      </c>
      <c r="D5" s="32">
        <f t="shared" si="2"/>
        <v>230.30882301266323</v>
      </c>
      <c r="E5" s="32">
        <f t="shared" si="2"/>
        <v>231.82805443858481</v>
      </c>
      <c r="F5" s="32">
        <f t="shared" si="2"/>
        <v>227.85368961687621</v>
      </c>
      <c r="G5" s="32">
        <f t="shared" si="2"/>
        <v>231.67313839573214</v>
      </c>
      <c r="H5" s="32">
        <f t="shared" si="2"/>
        <v>233.39247400286268</v>
      </c>
      <c r="I5" s="32">
        <f t="shared" si="2"/>
        <v>234.99264445880644</v>
      </c>
      <c r="J5" s="32">
        <f t="shared" si="2"/>
        <v>232.59271926424663</v>
      </c>
      <c r="K5" s="32">
        <f t="shared" si="2"/>
        <v>237.19898393787207</v>
      </c>
      <c r="L5" s="32">
        <f t="shared" si="2"/>
        <v>236.43710498864164</v>
      </c>
      <c r="M5" s="32">
        <f t="shared" si="2"/>
        <v>231.71486018432677</v>
      </c>
      <c r="N5" s="32">
        <f t="shared" si="2"/>
        <v>226.31910760115653</v>
      </c>
      <c r="O5" s="32">
        <f t="shared" si="2"/>
        <v>225.70938986433086</v>
      </c>
      <c r="P5" s="32">
        <f t="shared" si="2"/>
        <v>225.3306736963913</v>
      </c>
      <c r="Q5" s="32">
        <f t="shared" si="2"/>
        <v>219.50845623284312</v>
      </c>
      <c r="R5" s="32">
        <f t="shared" si="2"/>
        <v>223.16533046403362</v>
      </c>
      <c r="S5" s="32">
        <f t="shared" si="2"/>
        <v>219.71732285990643</v>
      </c>
      <c r="T5" s="32">
        <f t="shared" si="2"/>
        <v>215.90975817434423</v>
      </c>
      <c r="U5" s="32">
        <f t="shared" si="2"/>
        <v>200.13597774038936</v>
      </c>
      <c r="V5" s="32">
        <f t="shared" si="2"/>
        <v>211.39394334244284</v>
      </c>
      <c r="W5" s="32">
        <f t="shared" si="2"/>
        <v>208.62327673864013</v>
      </c>
      <c r="X5" s="32">
        <f t="shared" si="2"/>
        <v>205.66260609188919</v>
      </c>
      <c r="Y5" s="32">
        <f t="shared" si="2"/>
        <v>202.54380617053357</v>
      </c>
      <c r="Z5" s="32">
        <f t="shared" si="2"/>
        <v>199.34469301123724</v>
      </c>
      <c r="AA5" s="32">
        <f t="shared" si="2"/>
        <v>195.9679913370762</v>
      </c>
      <c r="AB5" s="32">
        <f t="shared" si="2"/>
        <v>192.49158561986908</v>
      </c>
      <c r="AC5" s="32">
        <f t="shared" si="2"/>
        <v>188.85614949307072</v>
      </c>
      <c r="AD5" s="32">
        <f t="shared" si="2"/>
        <v>184.96419325367361</v>
      </c>
      <c r="AE5" s="32">
        <f t="shared" si="2"/>
        <v>180.55536536918359</v>
      </c>
      <c r="AF5" s="32">
        <f t="shared" si="2"/>
        <v>175.8667844762297</v>
      </c>
      <c r="AG5" s="32">
        <f t="shared" si="2"/>
        <v>170.97851586610193</v>
      </c>
      <c r="AH5" s="32">
        <f t="shared" si="2"/>
        <v>165.73626181588602</v>
      </c>
      <c r="AI5" s="32">
        <f t="shared" si="2"/>
        <v>160.09954269180921</v>
      </c>
      <c r="AJ5" s="32">
        <f t="shared" si="2"/>
        <v>154.15975780125586</v>
      </c>
      <c r="AK5" s="32">
        <f t="shared" si="2"/>
        <v>147.66404777512651</v>
      </c>
      <c r="AL5" s="32">
        <f t="shared" si="2"/>
        <v>140.72102035483593</v>
      </c>
      <c r="AM5" s="32">
        <f t="shared" si="2"/>
        <v>132.75869585667641</v>
      </c>
      <c r="AN5" s="32">
        <f t="shared" si="2"/>
        <v>124.23110578909645</v>
      </c>
      <c r="AO5" s="32">
        <f t="shared" si="2"/>
        <v>115.39970281887028</v>
      </c>
      <c r="AP5" s="32">
        <f t="shared" si="2"/>
        <v>106.69505874669777</v>
      </c>
      <c r="AQ5" s="32">
        <f t="shared" si="2"/>
        <v>98.307492140720655</v>
      </c>
      <c r="AR5" s="32">
        <f t="shared" si="2"/>
        <v>90.537470646544733</v>
      </c>
      <c r="AS5" s="32">
        <f t="shared" si="2"/>
        <v>83.058195382253132</v>
      </c>
      <c r="AT5" s="32">
        <f t="shared" si="2"/>
        <v>76.382059302107393</v>
      </c>
      <c r="AU5" s="32">
        <f t="shared" si="2"/>
        <v>70.103329614996341</v>
      </c>
      <c r="AV5" s="32">
        <f t="shared" si="2"/>
        <v>64.508134998484465</v>
      </c>
      <c r="AW5" s="32">
        <f t="shared" si="2"/>
        <v>59.161553881367276</v>
      </c>
      <c r="AX5" s="32">
        <f t="shared" si="2"/>
        <v>54.429334336061231</v>
      </c>
      <c r="AY5" s="32">
        <f t="shared" si="2"/>
        <v>50.161680106324106</v>
      </c>
      <c r="AZ5" s="32">
        <f t="shared" si="2"/>
        <v>46.245217892951004</v>
      </c>
      <c r="BA5" s="32">
        <f t="shared" si="2"/>
        <v>42.723300645150609</v>
      </c>
      <c r="BB5" s="32">
        <f t="shared" si="2"/>
        <v>39.581903290109842</v>
      </c>
      <c r="BC5" s="32">
        <f t="shared" si="2"/>
        <v>36.760138710418694</v>
      </c>
      <c r="BD5" s="32">
        <f t="shared" si="2"/>
        <v>34.244752160265953</v>
      </c>
    </row>
    <row r="7" spans="1:56" ht="24.75" customHeight="1" x14ac:dyDescent="0.25">
      <c r="A7" s="34" t="s">
        <v>159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</row>
    <row r="10" spans="1:56" ht="21" x14ac:dyDescent="0.35">
      <c r="A10" s="37" t="s">
        <v>160</v>
      </c>
    </row>
    <row r="11" spans="1:56" ht="18" x14ac:dyDescent="0.25">
      <c r="A11" s="37"/>
      <c r="B11" s="27">
        <v>7659.7805470900003</v>
      </c>
      <c r="C11" s="27">
        <v>8006.7693897799991</v>
      </c>
      <c r="D11" s="27">
        <v>8326.1922172799987</v>
      </c>
      <c r="E11" s="27">
        <v>8603.4155950799995</v>
      </c>
      <c r="F11" s="27">
        <v>8520.3457452799994</v>
      </c>
      <c r="G11" s="27">
        <v>8640.8014045</v>
      </c>
      <c r="H11" s="27">
        <v>8830.7559554399995</v>
      </c>
      <c r="I11" s="27">
        <v>8748.8945551500001</v>
      </c>
      <c r="J11" s="27">
        <v>8678.4320023</v>
      </c>
      <c r="K11" s="27">
        <v>8842.7761509199991</v>
      </c>
      <c r="L11" s="27">
        <v>8706.6000403199996</v>
      </c>
      <c r="M11" s="27">
        <v>8550.1751386199994</v>
      </c>
      <c r="N11" s="27">
        <v>8475.1284419099993</v>
      </c>
      <c r="O11" s="27">
        <v>8660.3040788899998</v>
      </c>
      <c r="P11" s="27">
        <v>8971.771345950001</v>
      </c>
      <c r="Q11" s="27">
        <v>9156.5755422599996</v>
      </c>
      <c r="R11" s="27">
        <v>9625.2827353199973</v>
      </c>
      <c r="S11" s="27">
        <v>9717.0825899800002</v>
      </c>
      <c r="T11" s="27">
        <v>9492.3175562600009</v>
      </c>
      <c r="U11" s="27">
        <v>8516.7526567299992</v>
      </c>
      <c r="V11" s="27">
        <v>9210.0320401499994</v>
      </c>
      <c r="W11" s="27">
        <v>9420.0429620800005</v>
      </c>
      <c r="X11" s="27">
        <v>9692.4467336400012</v>
      </c>
      <c r="Y11" s="27">
        <v>9681.2172034699997</v>
      </c>
      <c r="Z11" s="27">
        <v>9661.9143318499991</v>
      </c>
      <c r="AA11" s="27">
        <v>9629.59665847</v>
      </c>
      <c r="AB11" s="27">
        <v>9587.7864393199998</v>
      </c>
      <c r="AC11" s="27">
        <v>9533.2884558700007</v>
      </c>
      <c r="AD11" s="27">
        <v>9446.6577456199993</v>
      </c>
      <c r="AE11" s="27">
        <v>9328.6998959199991</v>
      </c>
      <c r="AF11" s="27">
        <v>9190.8860901200005</v>
      </c>
      <c r="AG11" s="27">
        <v>9036.9497711399999</v>
      </c>
      <c r="AH11" s="27">
        <v>8858.2882951600004</v>
      </c>
      <c r="AI11" s="27">
        <v>8640.1592622600001</v>
      </c>
      <c r="AJ11" s="27">
        <v>8399.6626417799998</v>
      </c>
      <c r="AK11" s="27">
        <v>8122.4174717600017</v>
      </c>
      <c r="AL11" s="27">
        <v>7813.5881291900005</v>
      </c>
      <c r="AM11" s="27">
        <v>7440.4212816799991</v>
      </c>
      <c r="AN11" s="27">
        <v>7026.8268904399993</v>
      </c>
      <c r="AO11" s="27">
        <v>6587.0595322200006</v>
      </c>
      <c r="AP11" s="27">
        <v>6145.4545566699999</v>
      </c>
      <c r="AQ11" s="27">
        <v>5713.2776998099998</v>
      </c>
      <c r="AR11" s="27">
        <v>5308.6097071000004</v>
      </c>
      <c r="AS11" s="27">
        <v>4913.1779659499989</v>
      </c>
      <c r="AT11" s="27">
        <v>4557.9267653999996</v>
      </c>
      <c r="AU11" s="27">
        <v>4219.6708327199995</v>
      </c>
      <c r="AV11" s="27">
        <v>3916.3907986100003</v>
      </c>
      <c r="AW11" s="27">
        <v>3622.52110571</v>
      </c>
      <c r="AX11" s="27">
        <v>3359.7072684000004</v>
      </c>
      <c r="AY11" s="27">
        <v>3121.1139108299999</v>
      </c>
      <c r="AZ11" s="27">
        <v>2900.3206347999999</v>
      </c>
      <c r="BA11" s="27">
        <v>2700.5893928099999</v>
      </c>
      <c r="BB11" s="27">
        <v>2521.6126473799995</v>
      </c>
      <c r="BC11" s="27">
        <v>2358.9304499700002</v>
      </c>
      <c r="BD11" s="27">
        <v>2213.4287329399995</v>
      </c>
    </row>
    <row r="12" spans="1:56" x14ac:dyDescent="0.25">
      <c r="B12" s="38">
        <v>2001</v>
      </c>
      <c r="C12" s="38">
        <v>2002</v>
      </c>
      <c r="D12" s="38">
        <v>2003</v>
      </c>
      <c r="E12" s="38">
        <v>2004</v>
      </c>
      <c r="F12" s="38">
        <v>2005</v>
      </c>
      <c r="G12" s="38">
        <v>2006</v>
      </c>
      <c r="H12" s="38">
        <v>2007</v>
      </c>
      <c r="I12" s="38">
        <v>2008</v>
      </c>
      <c r="J12" s="38">
        <v>2009</v>
      </c>
      <c r="K12" s="38">
        <v>2010</v>
      </c>
      <c r="L12" s="38">
        <v>2011</v>
      </c>
      <c r="M12" s="38">
        <v>2012</v>
      </c>
      <c r="N12" s="38">
        <v>2013</v>
      </c>
      <c r="O12" s="38">
        <v>2014</v>
      </c>
      <c r="P12" s="38">
        <v>2015</v>
      </c>
      <c r="Q12" s="38">
        <v>2016</v>
      </c>
      <c r="R12" s="38">
        <v>2017</v>
      </c>
      <c r="S12" s="38">
        <v>2018</v>
      </c>
      <c r="T12" s="38">
        <v>2019</v>
      </c>
      <c r="U12" s="38">
        <v>2020</v>
      </c>
      <c r="V12" s="38">
        <v>2021</v>
      </c>
      <c r="W12" s="38">
        <v>2022</v>
      </c>
      <c r="X12" s="38">
        <v>2023</v>
      </c>
      <c r="Y12" s="38">
        <v>2024</v>
      </c>
      <c r="Z12" s="38">
        <v>2025</v>
      </c>
      <c r="AA12" s="38">
        <v>2026</v>
      </c>
      <c r="AB12" s="38">
        <v>2027</v>
      </c>
      <c r="AC12" s="38">
        <v>2028</v>
      </c>
      <c r="AD12" s="38">
        <v>2029</v>
      </c>
      <c r="AE12" s="38">
        <v>2030</v>
      </c>
      <c r="AF12" s="38">
        <v>2031</v>
      </c>
      <c r="AG12" s="38">
        <v>2032</v>
      </c>
      <c r="AH12" s="38">
        <v>2033</v>
      </c>
      <c r="AI12" s="38">
        <v>2034</v>
      </c>
      <c r="AJ12" s="38">
        <v>2035</v>
      </c>
      <c r="AK12" s="38">
        <v>2036</v>
      </c>
      <c r="AL12" s="38">
        <v>2037</v>
      </c>
      <c r="AM12" s="38">
        <v>2038</v>
      </c>
      <c r="AN12" s="38">
        <v>2039</v>
      </c>
      <c r="AO12" s="38">
        <v>2040</v>
      </c>
      <c r="AP12" s="38">
        <v>2041</v>
      </c>
      <c r="AQ12" s="38">
        <v>2042</v>
      </c>
      <c r="AR12" s="38">
        <v>2043</v>
      </c>
      <c r="AS12" s="38">
        <v>2044</v>
      </c>
      <c r="AT12" s="38">
        <v>2045</v>
      </c>
      <c r="AU12" s="38">
        <v>2046</v>
      </c>
      <c r="AV12" s="38">
        <v>2047</v>
      </c>
      <c r="AW12" s="38">
        <v>2048</v>
      </c>
      <c r="AX12" s="38">
        <v>2049</v>
      </c>
      <c r="AY12" s="38">
        <v>2050</v>
      </c>
      <c r="AZ12" s="38">
        <v>2051</v>
      </c>
      <c r="BA12" s="38">
        <v>2052</v>
      </c>
      <c r="BB12" s="38">
        <v>2053</v>
      </c>
      <c r="BC12" s="38">
        <v>2054</v>
      </c>
      <c r="BD12" s="38">
        <v>2055</v>
      </c>
    </row>
    <row r="13" spans="1:56" x14ac:dyDescent="0.25">
      <c r="A13" s="39" t="s">
        <v>154</v>
      </c>
      <c r="B13" s="27">
        <v>9901.4886648600004</v>
      </c>
      <c r="C13" s="27">
        <v>10429.548931899999</v>
      </c>
      <c r="D13" s="27">
        <v>10814.776032650001</v>
      </c>
      <c r="E13" s="27">
        <v>11109.134506539998</v>
      </c>
      <c r="F13" s="27">
        <v>11230.792180229999</v>
      </c>
      <c r="G13" s="27">
        <v>11415.579747530001</v>
      </c>
      <c r="H13" s="27">
        <v>11703.907341419999</v>
      </c>
      <c r="I13" s="27">
        <v>11693.729692820001</v>
      </c>
      <c r="J13" s="27">
        <v>11543.925326280001</v>
      </c>
      <c r="K13" s="27">
        <v>11900.464140799997</v>
      </c>
      <c r="L13" s="27">
        <v>11834.039273689999</v>
      </c>
      <c r="M13" s="27">
        <v>11673.744720879999</v>
      </c>
      <c r="N13" s="27">
        <v>11615.010629600001</v>
      </c>
      <c r="O13" s="27">
        <v>11947.12715213</v>
      </c>
      <c r="P13" s="27">
        <v>12329.614826579998</v>
      </c>
      <c r="Q13" s="27">
        <v>12535.515152349999</v>
      </c>
      <c r="R13" s="27">
        <v>13377.91906231</v>
      </c>
      <c r="S13" s="27">
        <v>13615.313872299999</v>
      </c>
      <c r="T13" s="27">
        <v>13120.26489916</v>
      </c>
      <c r="U13" s="27">
        <v>12028.519442599998</v>
      </c>
      <c r="V13" s="27">
        <v>13047.131900299999</v>
      </c>
      <c r="W13" s="27">
        <v>13357.110158239997</v>
      </c>
      <c r="X13" s="27">
        <v>13741.919293120001</v>
      </c>
      <c r="Y13" s="27">
        <v>13750.788054780003</v>
      </c>
      <c r="Z13" s="27">
        <v>13750.125403409997</v>
      </c>
      <c r="AA13" s="27">
        <v>13734.558192299999</v>
      </c>
      <c r="AB13" s="27">
        <v>13707.723750520003</v>
      </c>
      <c r="AC13" s="27">
        <v>13666.414903460001</v>
      </c>
      <c r="AD13" s="27">
        <v>13586.74944152</v>
      </c>
      <c r="AE13" s="27">
        <v>13471.971300619998</v>
      </c>
      <c r="AF13" s="27">
        <v>13334.328690729999</v>
      </c>
      <c r="AG13" s="27">
        <v>13178.72962505</v>
      </c>
      <c r="AH13" s="27">
        <v>12996.230077880002</v>
      </c>
      <c r="AI13" s="27">
        <v>12757.341830230002</v>
      </c>
      <c r="AJ13" s="27">
        <v>12495.803448190003</v>
      </c>
      <c r="AK13" s="27">
        <v>12194.670956200001</v>
      </c>
      <c r="AL13" s="27">
        <v>11861.899714240002</v>
      </c>
      <c r="AM13" s="27">
        <v>11460.48411433</v>
      </c>
      <c r="AN13" s="27">
        <v>11018.112650749999</v>
      </c>
      <c r="AO13" s="27">
        <v>10547.605776930001</v>
      </c>
      <c r="AP13" s="27">
        <v>10073.017099679999</v>
      </c>
      <c r="AQ13" s="27">
        <v>9603.8037423299993</v>
      </c>
      <c r="AR13" s="27">
        <v>9159.8168157</v>
      </c>
      <c r="AS13" s="27">
        <v>8727.6264567300004</v>
      </c>
      <c r="AT13" s="27">
        <v>8331.9647184700007</v>
      </c>
      <c r="AU13" s="27">
        <v>7950.2264769900012</v>
      </c>
      <c r="AV13" s="27">
        <v>7601.508676030001</v>
      </c>
      <c r="AW13" s="27">
        <v>7258.9229917099992</v>
      </c>
      <c r="AX13" s="27">
        <v>6945.2994954400019</v>
      </c>
      <c r="AY13" s="27">
        <v>6653.0882890299999</v>
      </c>
      <c r="AZ13" s="27">
        <v>6375.1871998400002</v>
      </c>
      <c r="BA13" s="27">
        <v>6115.7104162699998</v>
      </c>
      <c r="BB13" s="27">
        <v>5874.3848701000006</v>
      </c>
      <c r="BC13" s="27">
        <v>5646.8960685299999</v>
      </c>
      <c r="BD13" s="27">
        <v>5433.8055418899994</v>
      </c>
    </row>
    <row r="14" spans="1:56" x14ac:dyDescent="0.25">
      <c r="A14" s="40" t="s">
        <v>161</v>
      </c>
      <c r="B14" s="27">
        <v>6139.2477398700003</v>
      </c>
      <c r="C14" s="27">
        <v>6426.3912737899991</v>
      </c>
      <c r="D14" s="27">
        <v>6717.4586371099995</v>
      </c>
      <c r="E14" s="27">
        <v>6997.0320256099994</v>
      </c>
      <c r="F14" s="27">
        <v>6866.8951481399999</v>
      </c>
      <c r="G14" s="27">
        <v>6951.62397117</v>
      </c>
      <c r="H14" s="27">
        <v>7088.2533175500002</v>
      </c>
      <c r="I14" s="27">
        <v>6964.8239921599998</v>
      </c>
      <c r="J14" s="27">
        <v>6886.8128658499991</v>
      </c>
      <c r="K14" s="27">
        <v>6962.8375980399996</v>
      </c>
      <c r="L14" s="27">
        <v>6808.5446514200003</v>
      </c>
      <c r="M14" s="27">
        <v>6647.7792108499998</v>
      </c>
      <c r="N14" s="27">
        <v>6550.6102682000001</v>
      </c>
      <c r="O14" s="27">
        <v>6637.2650018100003</v>
      </c>
      <c r="P14" s="27">
        <v>6839.6162107099999</v>
      </c>
      <c r="Q14" s="27">
        <v>6928.6798552200007</v>
      </c>
      <c r="R14" s="27">
        <v>7149.6382244699989</v>
      </c>
      <c r="S14" s="27">
        <v>7097.8284473399999</v>
      </c>
      <c r="T14" s="27">
        <v>6972.9772826300014</v>
      </c>
      <c r="U14" s="27">
        <v>6066.815446999999</v>
      </c>
      <c r="V14" s="27">
        <v>6579.6047453099991</v>
      </c>
      <c r="W14" s="27">
        <v>6700.20308836</v>
      </c>
      <c r="X14" s="27">
        <v>6883.2205778300004</v>
      </c>
      <c r="Y14" s="27">
        <v>6851.26889407</v>
      </c>
      <c r="Z14" s="27">
        <v>6813.3247163399992</v>
      </c>
      <c r="AA14" s="27">
        <v>6764.5667417199993</v>
      </c>
      <c r="AB14" s="27">
        <v>6707.8841101199996</v>
      </c>
      <c r="AC14" s="27">
        <v>6640.93534095</v>
      </c>
      <c r="AD14" s="27">
        <v>6552.1304372799996</v>
      </c>
      <c r="AE14" s="27">
        <v>6438.4659895199993</v>
      </c>
      <c r="AF14" s="27">
        <v>6311.5379831400005</v>
      </c>
      <c r="AG14" s="27">
        <v>6174.6947693800003</v>
      </c>
      <c r="AH14" s="27">
        <v>6021.1905814300007</v>
      </c>
      <c r="AI14" s="27">
        <v>5840.0706742700004</v>
      </c>
      <c r="AJ14" s="27">
        <v>5643.8641713500001</v>
      </c>
      <c r="AK14" s="27">
        <v>5421.2876788900012</v>
      </c>
      <c r="AL14" s="27">
        <v>5177.1835298699998</v>
      </c>
      <c r="AM14" s="27">
        <v>4884.2592904399999</v>
      </c>
      <c r="AN14" s="27">
        <v>4560.0555327499997</v>
      </c>
      <c r="AO14" s="27">
        <v>4214.5824763800001</v>
      </c>
      <c r="AP14" s="27">
        <v>3870.21793351</v>
      </c>
      <c r="AQ14" s="27">
        <v>3536.8571979500002</v>
      </c>
      <c r="AR14" s="27">
        <v>3227.8611930299999</v>
      </c>
      <c r="AS14" s="27">
        <v>2929.4663670899995</v>
      </c>
      <c r="AT14" s="27">
        <v>2665.5650386699995</v>
      </c>
      <c r="AU14" s="27">
        <v>2418.7283020599998</v>
      </c>
      <c r="AV14" s="27">
        <v>2202.8573190900001</v>
      </c>
      <c r="AW14" s="27">
        <v>1997.90467898</v>
      </c>
      <c r="AX14" s="27">
        <v>1819.5740649899999</v>
      </c>
      <c r="AY14" s="27">
        <v>1661.62615925</v>
      </c>
      <c r="AZ14" s="27">
        <v>1518.78555901</v>
      </c>
      <c r="BA14" s="27">
        <v>1393.5277864899999</v>
      </c>
      <c r="BB14" s="27">
        <v>1285.27485346</v>
      </c>
      <c r="BC14" s="27">
        <v>1190.8023538499999</v>
      </c>
      <c r="BD14" s="27">
        <v>1109.6512015899998</v>
      </c>
    </row>
    <row r="15" spans="1:56" x14ac:dyDescent="0.25">
      <c r="A15" s="40" t="s">
        <v>162</v>
      </c>
      <c r="B15" s="27">
        <v>1520.5328072200002</v>
      </c>
      <c r="C15" s="27">
        <v>1580.37811599</v>
      </c>
      <c r="D15" s="27">
        <v>1608.7335801699999</v>
      </c>
      <c r="E15" s="27">
        <v>1606.3835694700001</v>
      </c>
      <c r="F15" s="27">
        <v>1653.4505971400004</v>
      </c>
      <c r="G15" s="27">
        <v>1689.17743333</v>
      </c>
      <c r="H15" s="27">
        <v>1742.5026378900002</v>
      </c>
      <c r="I15" s="27">
        <v>1784.0705629900003</v>
      </c>
      <c r="J15" s="27">
        <v>1791.61913645</v>
      </c>
      <c r="K15" s="27">
        <v>1879.9385528799999</v>
      </c>
      <c r="L15" s="27">
        <v>1898.0553889</v>
      </c>
      <c r="M15" s="27">
        <v>1902.3959277700001</v>
      </c>
      <c r="N15" s="27">
        <v>1924.5181737099997</v>
      </c>
      <c r="O15" s="27">
        <v>2023.03907708</v>
      </c>
      <c r="P15" s="27">
        <v>2132.1551352400002</v>
      </c>
      <c r="Q15" s="27">
        <v>2227.8956870399993</v>
      </c>
      <c r="R15" s="27">
        <v>2475.6445108499993</v>
      </c>
      <c r="S15" s="27">
        <v>2619.2541426399994</v>
      </c>
      <c r="T15" s="27">
        <v>2519.34027363</v>
      </c>
      <c r="U15" s="27">
        <v>2449.9372097300002</v>
      </c>
      <c r="V15" s="27">
        <v>2630.4272948399998</v>
      </c>
      <c r="W15" s="27">
        <v>2719.8398737200005</v>
      </c>
      <c r="X15" s="27">
        <v>2809.2261558100004</v>
      </c>
      <c r="Y15" s="27">
        <v>2829.9483093999997</v>
      </c>
      <c r="Z15" s="27">
        <v>2848.5896155099999</v>
      </c>
      <c r="AA15" s="27">
        <v>2865.0299167500007</v>
      </c>
      <c r="AB15" s="27">
        <v>2879.9023291999997</v>
      </c>
      <c r="AC15" s="27">
        <v>2892.3531149200007</v>
      </c>
      <c r="AD15" s="27">
        <v>2894.5273083400002</v>
      </c>
      <c r="AE15" s="27">
        <v>2890.2339064000003</v>
      </c>
      <c r="AF15" s="27">
        <v>2879.3481069800005</v>
      </c>
      <c r="AG15" s="27">
        <v>2862.2550017599997</v>
      </c>
      <c r="AH15" s="27">
        <v>2837.0977137300001</v>
      </c>
      <c r="AI15" s="27">
        <v>2800.0885879900002</v>
      </c>
      <c r="AJ15" s="27">
        <v>2755.7984704299997</v>
      </c>
      <c r="AK15" s="27">
        <v>2701.1297928700001</v>
      </c>
      <c r="AL15" s="27">
        <v>2636.4045993200002</v>
      </c>
      <c r="AM15" s="27">
        <v>2556.1619912399997</v>
      </c>
      <c r="AN15" s="27">
        <v>2466.7713576900001</v>
      </c>
      <c r="AO15" s="27">
        <v>2372.47705584</v>
      </c>
      <c r="AP15" s="27">
        <v>2275.2366231599999</v>
      </c>
      <c r="AQ15" s="27">
        <v>2176.4205018600001</v>
      </c>
      <c r="AR15" s="27">
        <v>2080.7485140700001</v>
      </c>
      <c r="AS15" s="27">
        <v>1983.7115988599999</v>
      </c>
      <c r="AT15" s="27">
        <v>1892.3617267300001</v>
      </c>
      <c r="AU15" s="27">
        <v>1800.9425306600001</v>
      </c>
      <c r="AV15" s="27">
        <v>1713.5334795200001</v>
      </c>
      <c r="AW15" s="27">
        <v>1624.6164267300001</v>
      </c>
      <c r="AX15" s="27">
        <v>1540.1332034100003</v>
      </c>
      <c r="AY15" s="27">
        <v>1459.4877515799999</v>
      </c>
      <c r="AZ15" s="27">
        <v>1381.5350757899998</v>
      </c>
      <c r="BA15" s="27">
        <v>1307.06160632</v>
      </c>
      <c r="BB15" s="27">
        <v>1236.3377939199997</v>
      </c>
      <c r="BC15" s="27">
        <v>1168.1280961200002</v>
      </c>
      <c r="BD15" s="27">
        <v>1103.7775313499999</v>
      </c>
    </row>
    <row r="16" spans="1:56" x14ac:dyDescent="0.25">
      <c r="A16" s="40" t="s">
        <v>163</v>
      </c>
      <c r="B16" s="27">
        <v>2090.22090407</v>
      </c>
      <c r="C16" s="27">
        <v>2259.0939096500001</v>
      </c>
      <c r="D16" s="27">
        <v>2316.0078976199998</v>
      </c>
      <c r="E16" s="27">
        <v>2324.4517513800001</v>
      </c>
      <c r="F16" s="27">
        <v>2507.1910923100004</v>
      </c>
      <c r="G16" s="27">
        <v>2557.3523178699998</v>
      </c>
      <c r="H16" s="27">
        <v>2644.9965723499995</v>
      </c>
      <c r="I16" s="27">
        <v>2702.7781142700005</v>
      </c>
      <c r="J16" s="27">
        <v>2613.7133340600003</v>
      </c>
      <c r="K16" s="27">
        <v>2786.6585255800001</v>
      </c>
      <c r="L16" s="27">
        <v>2858.2929781299999</v>
      </c>
      <c r="M16" s="27">
        <v>2849.8297886900004</v>
      </c>
      <c r="N16" s="27">
        <v>2866.23236361</v>
      </c>
      <c r="O16" s="27">
        <v>3003.0987373700004</v>
      </c>
      <c r="P16" s="27">
        <v>3068.34872954</v>
      </c>
      <c r="Q16" s="27">
        <v>3085.3085801499997</v>
      </c>
      <c r="R16" s="27">
        <v>3428.7234979199998</v>
      </c>
      <c r="S16" s="27">
        <v>3558.0688727600004</v>
      </c>
      <c r="T16" s="27">
        <v>3301.9868744800006</v>
      </c>
      <c r="U16" s="27">
        <v>3226.6066194199998</v>
      </c>
      <c r="V16" s="27">
        <v>3538.9072936699999</v>
      </c>
      <c r="W16" s="27">
        <v>3619.2382433599996</v>
      </c>
      <c r="X16" s="27">
        <v>3698.2655568</v>
      </c>
      <c r="Y16" s="27">
        <v>3715.2960959899997</v>
      </c>
      <c r="Z16" s="27">
        <v>3730.86212209</v>
      </c>
      <c r="AA16" s="27">
        <v>3745.1183782100002</v>
      </c>
      <c r="AB16" s="27">
        <v>3758.2659358800001</v>
      </c>
      <c r="AC16" s="27">
        <v>3769.8646191500002</v>
      </c>
      <c r="AD16" s="27">
        <v>3777.3522474899996</v>
      </c>
      <c r="AE16" s="27">
        <v>3781.4870436700003</v>
      </c>
      <c r="AF16" s="27">
        <v>3782.3753118199998</v>
      </c>
      <c r="AG16" s="27">
        <v>3780.6721893899999</v>
      </c>
      <c r="AH16" s="27">
        <v>3777.0774505999998</v>
      </c>
      <c r="AI16" s="27">
        <v>3757.0719291599994</v>
      </c>
      <c r="AJ16" s="27">
        <v>3736.9364187700003</v>
      </c>
      <c r="AK16" s="27">
        <v>3715.0258012600002</v>
      </c>
      <c r="AL16" s="27">
        <v>3691.8261838100002</v>
      </c>
      <c r="AM16" s="27">
        <v>3665.6660861400001</v>
      </c>
      <c r="AN16" s="27">
        <v>3637.2057763899998</v>
      </c>
      <c r="AO16" s="27">
        <v>3607.7016887200002</v>
      </c>
      <c r="AP16" s="27">
        <v>3576.0482509299995</v>
      </c>
      <c r="AQ16" s="27">
        <v>3542.07387156</v>
      </c>
      <c r="AR16" s="27">
        <v>3506.17943341</v>
      </c>
      <c r="AS16" s="27">
        <v>3473.0107228699994</v>
      </c>
      <c r="AT16" s="27">
        <v>3436.7576829700001</v>
      </c>
      <c r="AU16" s="27">
        <v>3397.2471316700003</v>
      </c>
      <c r="AV16" s="27">
        <v>3355.6363075999993</v>
      </c>
      <c r="AW16" s="27">
        <v>3310.8710569899999</v>
      </c>
      <c r="AX16" s="27">
        <v>3263.4524623199995</v>
      </c>
      <c r="AY16" s="27">
        <v>3214.0723111799998</v>
      </c>
      <c r="AZ16" s="27">
        <v>3161.9537264900005</v>
      </c>
      <c r="BA16" s="27">
        <v>3107.6803828500006</v>
      </c>
      <c r="BB16" s="27">
        <v>3051.2080643500003</v>
      </c>
      <c r="BC16" s="27">
        <v>2992.0068745899998</v>
      </c>
      <c r="BD16" s="27">
        <v>2930.7022077899996</v>
      </c>
    </row>
    <row r="17" spans="1:56" x14ac:dyDescent="0.25">
      <c r="A17" s="40" t="s">
        <v>164</v>
      </c>
      <c r="B17" s="27">
        <v>123.53333992</v>
      </c>
      <c r="C17" s="27">
        <v>135.90961897</v>
      </c>
      <c r="D17" s="27">
        <v>144.34623305000002</v>
      </c>
      <c r="E17" s="27">
        <v>151.93378242</v>
      </c>
      <c r="F17" s="27">
        <v>171.55252580999999</v>
      </c>
      <c r="G17" s="27">
        <v>180.39069386999998</v>
      </c>
      <c r="H17" s="27">
        <v>188.13415511000002</v>
      </c>
      <c r="I17" s="27">
        <v>197.68020497999998</v>
      </c>
      <c r="J17" s="27">
        <v>206.68727987</v>
      </c>
      <c r="K17" s="27">
        <v>225.96289922999998</v>
      </c>
      <c r="L17" s="27">
        <v>225.68111697999998</v>
      </c>
      <c r="M17" s="27">
        <v>231.25097443000001</v>
      </c>
      <c r="N17" s="27">
        <v>231.06494339999998</v>
      </c>
      <c r="O17" s="27">
        <v>240.69288495000001</v>
      </c>
      <c r="P17" s="27">
        <v>245.26179816999999</v>
      </c>
      <c r="Q17" s="27">
        <v>248.87394998000002</v>
      </c>
      <c r="R17" s="27">
        <v>278.33044885000004</v>
      </c>
      <c r="S17" s="27">
        <v>293.83743433999996</v>
      </c>
      <c r="T17" s="27">
        <v>278.76648992000003</v>
      </c>
      <c r="U17" s="27">
        <v>243.50527517999998</v>
      </c>
      <c r="V17" s="27">
        <v>253.24153330999999</v>
      </c>
      <c r="W17" s="27">
        <v>271.13930527999997</v>
      </c>
      <c r="X17" s="27">
        <v>303.23037908000003</v>
      </c>
      <c r="Y17" s="27">
        <v>306.33684520000003</v>
      </c>
      <c r="Z17" s="27">
        <v>309.47250347000005</v>
      </c>
      <c r="AA17" s="27">
        <v>312.13232285999999</v>
      </c>
      <c r="AB17" s="27">
        <v>314.19011955000002</v>
      </c>
      <c r="AC17" s="27">
        <v>316.08126455000007</v>
      </c>
      <c r="AD17" s="27">
        <v>316.00535812000004</v>
      </c>
      <c r="AE17" s="27">
        <v>315.56762412000006</v>
      </c>
      <c r="AF17" s="27">
        <v>315.43896953999996</v>
      </c>
      <c r="AG17" s="27">
        <v>316.14400855999992</v>
      </c>
      <c r="AH17" s="27">
        <v>316.63404180000003</v>
      </c>
      <c r="AI17" s="27">
        <v>316.82910095</v>
      </c>
      <c r="AJ17" s="27">
        <v>316.91774445999999</v>
      </c>
      <c r="AK17" s="27">
        <v>316.03728551999995</v>
      </c>
      <c r="AL17" s="27">
        <v>316.53064605999998</v>
      </c>
      <c r="AM17" s="27">
        <v>315.85921741999999</v>
      </c>
      <c r="AN17" s="27">
        <v>317.14272009000001</v>
      </c>
      <c r="AO17" s="27">
        <v>317.66113106</v>
      </c>
      <c r="AP17" s="27">
        <v>318.14802616000003</v>
      </c>
      <c r="AQ17" s="27">
        <v>316.88027516999995</v>
      </c>
      <c r="AR17" s="27">
        <v>315.18398170999996</v>
      </c>
      <c r="AS17" s="27">
        <v>313.20851391999997</v>
      </c>
      <c r="AT17" s="27">
        <v>310.65806171999998</v>
      </c>
      <c r="AU17" s="27">
        <v>308.25465619999994</v>
      </c>
      <c r="AV17" s="27">
        <v>305.90687449000001</v>
      </c>
      <c r="AW17" s="27">
        <v>303.41771273000006</v>
      </c>
      <c r="AX17" s="27">
        <v>301.36580566000004</v>
      </c>
      <c r="AY17" s="27">
        <v>298.43565477000004</v>
      </c>
      <c r="AZ17" s="27">
        <v>294.66907713000012</v>
      </c>
      <c r="BA17" s="27">
        <v>290.33919261999995</v>
      </c>
      <c r="BB17" s="27">
        <v>285.53582888</v>
      </c>
      <c r="BC17" s="27">
        <v>280.92762019999998</v>
      </c>
      <c r="BD17" s="27">
        <v>275.57509708999999</v>
      </c>
    </row>
    <row r="18" spans="1:56" x14ac:dyDescent="0.25">
      <c r="A18" s="40" t="s">
        <v>34</v>
      </c>
      <c r="B18" s="27">
        <v>27.953873780000002</v>
      </c>
      <c r="C18" s="27">
        <v>27.776013500000001</v>
      </c>
      <c r="D18" s="27">
        <v>28.2296847</v>
      </c>
      <c r="E18" s="27">
        <v>29.33337766</v>
      </c>
      <c r="F18" s="27">
        <v>31.70281683</v>
      </c>
      <c r="G18" s="27">
        <v>37.035331290000002</v>
      </c>
      <c r="H18" s="27">
        <v>40.020658519999998</v>
      </c>
      <c r="I18" s="27">
        <v>44.376818419999999</v>
      </c>
      <c r="J18" s="27">
        <v>45.092710049999994</v>
      </c>
      <c r="K18" s="27">
        <v>45.066565070000003</v>
      </c>
      <c r="L18" s="27">
        <v>43.465138259999996</v>
      </c>
      <c r="M18" s="27">
        <v>42.488819140000004</v>
      </c>
      <c r="N18" s="27">
        <v>42.584880679999998</v>
      </c>
      <c r="O18" s="27">
        <v>43.031450920000005</v>
      </c>
      <c r="P18" s="27">
        <v>44.232952920000002</v>
      </c>
      <c r="Q18" s="27">
        <v>44.757079959999999</v>
      </c>
      <c r="R18" s="27">
        <v>45.582380219999997</v>
      </c>
      <c r="S18" s="27">
        <v>46.324975219999999</v>
      </c>
      <c r="T18" s="27">
        <v>47.1939785</v>
      </c>
      <c r="U18" s="27">
        <v>41.65489127</v>
      </c>
      <c r="V18" s="27">
        <v>44.951033169999995</v>
      </c>
      <c r="W18" s="27">
        <v>46.689647519999994</v>
      </c>
      <c r="X18" s="27">
        <v>47.976623600000003</v>
      </c>
      <c r="Y18" s="27">
        <v>47.937910120000005</v>
      </c>
      <c r="Z18" s="27">
        <v>47.876446000000001</v>
      </c>
      <c r="AA18" s="27">
        <v>47.710832760000002</v>
      </c>
      <c r="AB18" s="27">
        <v>47.481255770000004</v>
      </c>
      <c r="AC18" s="27">
        <v>47.180563890000002</v>
      </c>
      <c r="AD18" s="27">
        <v>46.734090290000005</v>
      </c>
      <c r="AE18" s="27">
        <v>46.216736909999995</v>
      </c>
      <c r="AF18" s="27">
        <v>45.628319249999997</v>
      </c>
      <c r="AG18" s="27">
        <v>44.963655960000004</v>
      </c>
      <c r="AH18" s="27">
        <v>44.230290320000002</v>
      </c>
      <c r="AI18" s="27">
        <v>43.28153786</v>
      </c>
      <c r="AJ18" s="27">
        <v>42.286643179999999</v>
      </c>
      <c r="AK18" s="27">
        <v>41.190397659999995</v>
      </c>
      <c r="AL18" s="27">
        <v>39.954755179999999</v>
      </c>
      <c r="AM18" s="27">
        <v>38.537529090000007</v>
      </c>
      <c r="AN18" s="27">
        <v>36.937263830000006</v>
      </c>
      <c r="AO18" s="27">
        <v>35.183424930000001</v>
      </c>
      <c r="AP18" s="27">
        <v>33.366265920000004</v>
      </c>
      <c r="AQ18" s="27">
        <v>31.571895789999999</v>
      </c>
      <c r="AR18" s="27">
        <v>29.843693479999999</v>
      </c>
      <c r="AS18" s="27">
        <v>28.229253990000004</v>
      </c>
      <c r="AT18" s="27">
        <v>26.62220838</v>
      </c>
      <c r="AU18" s="27">
        <v>25.053856399999997</v>
      </c>
      <c r="AV18" s="27">
        <v>23.574695329999997</v>
      </c>
      <c r="AW18" s="27">
        <v>22.11311628</v>
      </c>
      <c r="AX18" s="27">
        <v>20.773959059999999</v>
      </c>
      <c r="AY18" s="27">
        <v>19.466412250000001</v>
      </c>
      <c r="AZ18" s="27">
        <v>18.243761419999998</v>
      </c>
      <c r="BA18" s="27">
        <v>17.10144799</v>
      </c>
      <c r="BB18" s="27">
        <v>16.028329490000001</v>
      </c>
      <c r="BC18" s="27">
        <v>15.031123770000001</v>
      </c>
      <c r="BD18" s="27">
        <v>14.09950407</v>
      </c>
    </row>
    <row r="19" spans="1:56" x14ac:dyDescent="0.25">
      <c r="A19" s="39" t="s">
        <v>155</v>
      </c>
      <c r="B19" s="27">
        <v>9901.4886648600004</v>
      </c>
      <c r="C19" s="27">
        <v>10429.548931899999</v>
      </c>
      <c r="D19" s="27">
        <v>10814.776032650001</v>
      </c>
      <c r="E19" s="27">
        <v>11109.134506539998</v>
      </c>
      <c r="F19" s="27">
        <v>11230.792180229999</v>
      </c>
      <c r="G19" s="27">
        <v>11415.579747530001</v>
      </c>
      <c r="H19" s="27">
        <v>11703.907341419999</v>
      </c>
      <c r="I19" s="27">
        <v>11693.729692820001</v>
      </c>
      <c r="J19" s="27">
        <v>11543.925326280001</v>
      </c>
      <c r="K19" s="27">
        <v>11900.464140799997</v>
      </c>
      <c r="L19" s="27">
        <v>11834.039273689999</v>
      </c>
      <c r="M19" s="27">
        <v>11673.744720879999</v>
      </c>
      <c r="N19" s="27">
        <v>11615.010629600001</v>
      </c>
      <c r="O19" s="27">
        <v>11947.12715213</v>
      </c>
      <c r="P19" s="27">
        <v>12329.614826579998</v>
      </c>
      <c r="Q19" s="27">
        <v>12535.515152349999</v>
      </c>
      <c r="R19" s="27">
        <v>13377.91906231</v>
      </c>
      <c r="S19" s="27">
        <v>13615.313872299999</v>
      </c>
      <c r="T19" s="27">
        <v>13120.26489916</v>
      </c>
      <c r="U19" s="27">
        <v>12028.519442599998</v>
      </c>
      <c r="V19" s="27">
        <v>13046.292048830002</v>
      </c>
      <c r="W19" s="27">
        <v>13354.269506650002</v>
      </c>
      <c r="X19" s="27">
        <v>13735.314324259998</v>
      </c>
      <c r="Y19" s="27">
        <v>13737.458797360001</v>
      </c>
      <c r="Z19" s="27">
        <v>13721.100290630002</v>
      </c>
      <c r="AA19" s="27">
        <v>13684.041805569999</v>
      </c>
      <c r="AB19" s="27">
        <v>13630.492869489999</v>
      </c>
      <c r="AC19" s="27">
        <v>13559.876448720001</v>
      </c>
      <c r="AD19" s="27">
        <v>13448.08930611</v>
      </c>
      <c r="AE19" s="27">
        <v>13294.284907330002</v>
      </c>
      <c r="AF19" s="27">
        <v>13113.950101100001</v>
      </c>
      <c r="AG19" s="27">
        <v>12912.411600599999</v>
      </c>
      <c r="AH19" s="27">
        <v>12678.650744750001</v>
      </c>
      <c r="AI19" s="27">
        <v>12383.32336477</v>
      </c>
      <c r="AJ19" s="27">
        <v>12061.33284302</v>
      </c>
      <c r="AK19" s="27">
        <v>11691.129951870002</v>
      </c>
      <c r="AL19" s="27">
        <v>11282.272028990003</v>
      </c>
      <c r="AM19" s="27">
        <v>10788.141062409997</v>
      </c>
      <c r="AN19" s="27">
        <v>10257.7746104</v>
      </c>
      <c r="AO19" s="27">
        <v>9744.6377080099992</v>
      </c>
      <c r="AP19" s="27">
        <v>9240.0899464900012</v>
      </c>
      <c r="AQ19" s="27">
        <v>8744.8409785599997</v>
      </c>
      <c r="AR19" s="27">
        <v>8279.9721395400011</v>
      </c>
      <c r="AS19" s="27">
        <v>7822.7071742999997</v>
      </c>
      <c r="AT19" s="27">
        <v>7404.9297727700005</v>
      </c>
      <c r="AU19" s="27">
        <v>7000.8835304100003</v>
      </c>
      <c r="AV19" s="27">
        <v>6632.5788321799992</v>
      </c>
      <c r="AW19" s="27">
        <v>6268.5732438599998</v>
      </c>
      <c r="AX19" s="27">
        <v>5934.7835404099997</v>
      </c>
      <c r="AY19" s="27">
        <v>5622.5839637399986</v>
      </c>
      <c r="AZ19" s="27">
        <v>5323.9860999900002</v>
      </c>
      <c r="BA19" s="27">
        <v>5044.5642599799994</v>
      </c>
      <c r="BB19" s="27">
        <v>4783.5708147000005</v>
      </c>
      <c r="BC19" s="27">
        <v>4536.4518160999996</v>
      </c>
      <c r="BD19" s="27">
        <v>4304.5054888300001</v>
      </c>
    </row>
    <row r="20" spans="1:56" x14ac:dyDescent="0.25">
      <c r="A20" s="40" t="s">
        <v>161</v>
      </c>
      <c r="B20" s="27">
        <v>6139.2477398700003</v>
      </c>
      <c r="C20" s="27">
        <v>6426.3912737899991</v>
      </c>
      <c r="D20" s="27">
        <v>6717.4586371099995</v>
      </c>
      <c r="E20" s="27">
        <v>6997.0320256099994</v>
      </c>
      <c r="F20" s="27">
        <v>6866.8951481399999</v>
      </c>
      <c r="G20" s="27">
        <v>6951.62397117</v>
      </c>
      <c r="H20" s="27">
        <v>7088.2533175500002</v>
      </c>
      <c r="I20" s="27">
        <v>6964.8239921599998</v>
      </c>
      <c r="J20" s="27">
        <v>6886.8128658499991</v>
      </c>
      <c r="K20" s="27">
        <v>6962.8375980399996</v>
      </c>
      <c r="L20" s="27">
        <v>6808.5446514200003</v>
      </c>
      <c r="M20" s="27">
        <v>6647.7792108499998</v>
      </c>
      <c r="N20" s="27">
        <v>6550.6102682000001</v>
      </c>
      <c r="O20" s="27">
        <v>6637.2650018100003</v>
      </c>
      <c r="P20" s="27">
        <v>6839.6162107099999</v>
      </c>
      <c r="Q20" s="27">
        <v>6928.6798552200007</v>
      </c>
      <c r="R20" s="27">
        <v>7149.6382244699989</v>
      </c>
      <c r="S20" s="27">
        <v>7097.8284473399999</v>
      </c>
      <c r="T20" s="27">
        <v>6972.9772826300014</v>
      </c>
      <c r="U20" s="27">
        <v>6066.815446999999</v>
      </c>
      <c r="V20" s="27">
        <v>6578.7653347400001</v>
      </c>
      <c r="W20" s="27">
        <v>6697.4882470500006</v>
      </c>
      <c r="X20" s="27">
        <v>6877.2240709599992</v>
      </c>
      <c r="Y20" s="27">
        <v>6840.0237795999992</v>
      </c>
      <c r="Z20" s="27">
        <v>6789.2654238699997</v>
      </c>
      <c r="AA20" s="27">
        <v>6723.6751257799997</v>
      </c>
      <c r="AB20" s="27">
        <v>6646.8690888400006</v>
      </c>
      <c r="AC20" s="27">
        <v>6558.7947661499993</v>
      </c>
      <c r="AD20" s="27">
        <v>6447.6328905399987</v>
      </c>
      <c r="AE20" s="27">
        <v>6307.8381211699998</v>
      </c>
      <c r="AF20" s="27">
        <v>6154.0602725799999</v>
      </c>
      <c r="AG20" s="27">
        <v>5990.0657800600002</v>
      </c>
      <c r="AH20" s="27">
        <v>5807.3619164500005</v>
      </c>
      <c r="AI20" s="27">
        <v>5594.6758807300002</v>
      </c>
      <c r="AJ20" s="27">
        <v>5364.9897476900005</v>
      </c>
      <c r="AK20" s="27">
        <v>5104.1625091699998</v>
      </c>
      <c r="AL20" s="27">
        <v>4817.5931855899998</v>
      </c>
      <c r="AM20" s="27">
        <v>4471.2232127699999</v>
      </c>
      <c r="AN20" s="27">
        <v>4100.5677750499999</v>
      </c>
      <c r="AO20" s="27">
        <v>3751.6898086900001</v>
      </c>
      <c r="AP20" s="27">
        <v>3415.4455205600002</v>
      </c>
      <c r="AQ20" s="27">
        <v>3094.4846248600002</v>
      </c>
      <c r="AR20" s="27">
        <v>2802.4878208900004</v>
      </c>
      <c r="AS20" s="27">
        <v>2520.6028744900004</v>
      </c>
      <c r="AT20" s="27">
        <v>2276.0515299300005</v>
      </c>
      <c r="AU20" s="27">
        <v>2049.3654799400001</v>
      </c>
      <c r="AV20" s="27">
        <v>1855.37607594</v>
      </c>
      <c r="AW20" s="27">
        <v>1671.5430499399999</v>
      </c>
      <c r="AX20" s="27">
        <v>1514.3544479699997</v>
      </c>
      <c r="AY20" s="27">
        <v>1376.74815627</v>
      </c>
      <c r="AZ20" s="27">
        <v>1252.9513802199999</v>
      </c>
      <c r="BA20" s="27">
        <v>1145.87152436</v>
      </c>
      <c r="BB20" s="27">
        <v>1054.21578047</v>
      </c>
      <c r="BC20" s="27">
        <v>974.06655747000002</v>
      </c>
      <c r="BD20" s="27">
        <v>905.59751477999998</v>
      </c>
    </row>
    <row r="21" spans="1:56" x14ac:dyDescent="0.25">
      <c r="A21" s="40" t="s">
        <v>162</v>
      </c>
      <c r="B21" s="27">
        <v>1520.5328072200002</v>
      </c>
      <c r="C21" s="27">
        <v>1580.37811599</v>
      </c>
      <c r="D21" s="27">
        <v>1608.7335801699999</v>
      </c>
      <c r="E21" s="27">
        <v>1606.3835694700001</v>
      </c>
      <c r="F21" s="27">
        <v>1653.4505971400004</v>
      </c>
      <c r="G21" s="27">
        <v>1689.17743333</v>
      </c>
      <c r="H21" s="27">
        <v>1742.5026378900002</v>
      </c>
      <c r="I21" s="27">
        <v>1784.0705629900003</v>
      </c>
      <c r="J21" s="27">
        <v>1791.61913645</v>
      </c>
      <c r="K21" s="27">
        <v>1879.9385528799999</v>
      </c>
      <c r="L21" s="27">
        <v>1898.0553889</v>
      </c>
      <c r="M21" s="27">
        <v>1902.3959277700001</v>
      </c>
      <c r="N21" s="27">
        <v>1924.5181737099997</v>
      </c>
      <c r="O21" s="27">
        <v>2023.03907708</v>
      </c>
      <c r="P21" s="27">
        <v>2132.1551352400002</v>
      </c>
      <c r="Q21" s="27">
        <v>2227.8956870399993</v>
      </c>
      <c r="R21" s="27">
        <v>2475.6445108499993</v>
      </c>
      <c r="S21" s="27">
        <v>2619.2541426399994</v>
      </c>
      <c r="T21" s="27">
        <v>2519.34027363</v>
      </c>
      <c r="U21" s="27">
        <v>2449.9372097300002</v>
      </c>
      <c r="V21" s="27">
        <v>2630.4258537799997</v>
      </c>
      <c r="W21" s="27">
        <v>2719.7982784600003</v>
      </c>
      <c r="X21" s="27">
        <v>2809.0120188499995</v>
      </c>
      <c r="Y21" s="27">
        <v>2828.9199408000004</v>
      </c>
      <c r="Z21" s="27">
        <v>2845.9011618500003</v>
      </c>
      <c r="AA21" s="27">
        <v>2859.6539013300003</v>
      </c>
      <c r="AB21" s="27">
        <v>2870.7872789600005</v>
      </c>
      <c r="AC21" s="27">
        <v>2878.8966111499994</v>
      </c>
      <c r="AD21" s="27">
        <v>2876.3782164100003</v>
      </c>
      <c r="AE21" s="27">
        <v>2866.1544812799998</v>
      </c>
      <c r="AF21" s="27">
        <v>2848.2413637999998</v>
      </c>
      <c r="AG21" s="27">
        <v>2822.9234287299996</v>
      </c>
      <c r="AH21" s="27">
        <v>2787.8299850299995</v>
      </c>
      <c r="AI21" s="27">
        <v>2739.07839913</v>
      </c>
      <c r="AJ21" s="27">
        <v>2681.7697652500001</v>
      </c>
      <c r="AK21" s="27">
        <v>2612.0716629600001</v>
      </c>
      <c r="AL21" s="27">
        <v>2530.9841449500004</v>
      </c>
      <c r="AM21" s="27">
        <v>2431.6079385699995</v>
      </c>
      <c r="AN21" s="27">
        <v>2322.65928166</v>
      </c>
      <c r="AO21" s="27">
        <v>2212.4057041199999</v>
      </c>
      <c r="AP21" s="27">
        <v>2102.1757243400002</v>
      </c>
      <c r="AQ21" s="27">
        <v>1992.0839372699998</v>
      </c>
      <c r="AR21" s="27">
        <v>1887.1693615499998</v>
      </c>
      <c r="AS21" s="27">
        <v>1781.4385072600001</v>
      </c>
      <c r="AT21" s="27">
        <v>1683.7110507800001</v>
      </c>
      <c r="AU21" s="27">
        <v>1586.99353999</v>
      </c>
      <c r="AV21" s="27">
        <v>1496.04582344</v>
      </c>
      <c r="AW21" s="27">
        <v>1404.1067657799999</v>
      </c>
      <c r="AX21" s="27">
        <v>1318.2164903199998</v>
      </c>
      <c r="AY21" s="27">
        <v>1237.40003097</v>
      </c>
      <c r="AZ21" s="27">
        <v>1160.2499694499998</v>
      </c>
      <c r="BA21" s="27">
        <v>1087.6566483699999</v>
      </c>
      <c r="BB21" s="27">
        <v>1019.79541898</v>
      </c>
      <c r="BC21" s="27">
        <v>955.46819147000008</v>
      </c>
      <c r="BD21" s="27">
        <v>895.72614952999993</v>
      </c>
    </row>
    <row r="22" spans="1:56" x14ac:dyDescent="0.25">
      <c r="A22" s="40" t="s">
        <v>163</v>
      </c>
      <c r="B22" s="27">
        <v>2090.22090407</v>
      </c>
      <c r="C22" s="27">
        <v>2259.0939096500001</v>
      </c>
      <c r="D22" s="27">
        <v>2316.0078976199998</v>
      </c>
      <c r="E22" s="27">
        <v>2324.4517513800001</v>
      </c>
      <c r="F22" s="27">
        <v>2507.1910923100004</v>
      </c>
      <c r="G22" s="27">
        <v>2557.3523178699998</v>
      </c>
      <c r="H22" s="27">
        <v>2644.9965723499995</v>
      </c>
      <c r="I22" s="27">
        <v>2702.7781142700005</v>
      </c>
      <c r="J22" s="27">
        <v>2613.7133340600003</v>
      </c>
      <c r="K22" s="27">
        <v>2786.6585255800001</v>
      </c>
      <c r="L22" s="27">
        <v>2858.2929781299999</v>
      </c>
      <c r="M22" s="27">
        <v>2849.8297886900004</v>
      </c>
      <c r="N22" s="27">
        <v>2866.23236361</v>
      </c>
      <c r="O22" s="27">
        <v>3003.0987373700004</v>
      </c>
      <c r="P22" s="27">
        <v>3068.34872954</v>
      </c>
      <c r="Q22" s="27">
        <v>3085.3085801499997</v>
      </c>
      <c r="R22" s="27">
        <v>3428.7234979199998</v>
      </c>
      <c r="S22" s="27">
        <v>3558.0688727600004</v>
      </c>
      <c r="T22" s="27">
        <v>3301.9868744800006</v>
      </c>
      <c r="U22" s="27">
        <v>3226.6066194199998</v>
      </c>
      <c r="V22" s="27">
        <v>3538.90749886</v>
      </c>
      <c r="W22" s="27">
        <v>3619.1532956700003</v>
      </c>
      <c r="X22" s="27">
        <v>3697.8822785499997</v>
      </c>
      <c r="Y22" s="27">
        <v>3714.3674082799998</v>
      </c>
      <c r="Z22" s="27">
        <v>3729.0657109699991</v>
      </c>
      <c r="AA22" s="27">
        <v>3741.9920653999998</v>
      </c>
      <c r="AB22" s="27">
        <v>3753.2062601900006</v>
      </c>
      <c r="AC22" s="27">
        <v>3762.0643052499995</v>
      </c>
      <c r="AD22" s="27">
        <v>3765.58873318</v>
      </c>
      <c r="AE22" s="27">
        <v>3763.9850762900005</v>
      </c>
      <c r="AF22" s="27">
        <v>3757.2987282899999</v>
      </c>
      <c r="AG22" s="27">
        <v>3746.31373721</v>
      </c>
      <c r="AH22" s="27">
        <v>3732.0258884900004</v>
      </c>
      <c r="AI22" s="27">
        <v>3700.6443102800004</v>
      </c>
      <c r="AJ22" s="27">
        <v>3668.4798814400001</v>
      </c>
      <c r="AK22" s="27">
        <v>3632.9926654999999</v>
      </c>
      <c r="AL22" s="27">
        <v>3594.83875988</v>
      </c>
      <c r="AM22" s="27">
        <v>3551.2988108399995</v>
      </c>
      <c r="AN22" s="27">
        <v>3503.7936815999992</v>
      </c>
      <c r="AO22" s="27">
        <v>3453.9694112599996</v>
      </c>
      <c r="AP22" s="27">
        <v>3400.2441137099995</v>
      </c>
      <c r="AQ22" s="27">
        <v>3342.4090054799999</v>
      </c>
      <c r="AR22" s="27">
        <v>3281.1960643600005</v>
      </c>
      <c r="AS22" s="27">
        <v>3218.9120418799998</v>
      </c>
      <c r="AT22" s="27">
        <v>3151.3931390600001</v>
      </c>
      <c r="AU22" s="27">
        <v>3078.6425257500005</v>
      </c>
      <c r="AV22" s="27">
        <v>3002.9312624500003</v>
      </c>
      <c r="AW22" s="27">
        <v>2922.4917353299998</v>
      </c>
      <c r="AX22" s="27">
        <v>2839.0705394699999</v>
      </c>
      <c r="AY22" s="27">
        <v>2753.3703793899999</v>
      </c>
      <c r="AZ22" s="27">
        <v>2664.4550672799996</v>
      </c>
      <c r="BA22" s="27">
        <v>2573.7044189000003</v>
      </c>
      <c r="BB22" s="27">
        <v>2481.3502502900001</v>
      </c>
      <c r="BC22" s="27">
        <v>2387.5239879199994</v>
      </c>
      <c r="BD22" s="27">
        <v>2292.9694262200001</v>
      </c>
    </row>
    <row r="23" spans="1:56" x14ac:dyDescent="0.25">
      <c r="A23" s="40" t="s">
        <v>164</v>
      </c>
      <c r="B23" s="27">
        <v>123.53333992</v>
      </c>
      <c r="C23" s="27">
        <v>135.90961897</v>
      </c>
      <c r="D23" s="27">
        <v>144.34623305000002</v>
      </c>
      <c r="E23" s="27">
        <v>151.93378242</v>
      </c>
      <c r="F23" s="27">
        <v>171.55252580999999</v>
      </c>
      <c r="G23" s="27">
        <v>180.39069386999998</v>
      </c>
      <c r="H23" s="27">
        <v>188.13415511000002</v>
      </c>
      <c r="I23" s="27">
        <v>197.68020497999998</v>
      </c>
      <c r="J23" s="27">
        <v>206.68727987</v>
      </c>
      <c r="K23" s="27">
        <v>225.96289922999998</v>
      </c>
      <c r="L23" s="27">
        <v>225.68111697999998</v>
      </c>
      <c r="M23" s="27">
        <v>231.25097443000001</v>
      </c>
      <c r="N23" s="27">
        <v>231.06494339999998</v>
      </c>
      <c r="O23" s="27">
        <v>240.69288495000001</v>
      </c>
      <c r="P23" s="27">
        <v>245.26179816999999</v>
      </c>
      <c r="Q23" s="27">
        <v>248.87394998000002</v>
      </c>
      <c r="R23" s="27">
        <v>278.33044885000004</v>
      </c>
      <c r="S23" s="27">
        <v>293.83743433999996</v>
      </c>
      <c r="T23" s="27">
        <v>278.76648992000003</v>
      </c>
      <c r="U23" s="27">
        <v>243.50527517999998</v>
      </c>
      <c r="V23" s="27">
        <v>253.24235659000001</v>
      </c>
      <c r="W23" s="27">
        <v>271.14192393999997</v>
      </c>
      <c r="X23" s="27">
        <v>303.22513930999997</v>
      </c>
      <c r="Y23" s="27">
        <v>306.22362719</v>
      </c>
      <c r="Z23" s="27">
        <v>309.03704310000001</v>
      </c>
      <c r="AA23" s="27">
        <v>311.10562256000003</v>
      </c>
      <c r="AB23" s="27">
        <v>312.30701978000002</v>
      </c>
      <c r="AC23" s="27">
        <v>313.16392485</v>
      </c>
      <c r="AD23" s="27">
        <v>312.04618920000001</v>
      </c>
      <c r="AE23" s="27">
        <v>310.45709841000001</v>
      </c>
      <c r="AF23" s="27">
        <v>309.17313517000002</v>
      </c>
      <c r="AG23" s="27">
        <v>308.69548335999997</v>
      </c>
      <c r="AH23" s="27">
        <v>307.86945048999996</v>
      </c>
      <c r="AI23" s="27">
        <v>306.43671846999996</v>
      </c>
      <c r="AJ23" s="27">
        <v>304.74435516999995</v>
      </c>
      <c r="AK23" s="27">
        <v>301.82598553000003</v>
      </c>
      <c r="AL23" s="27">
        <v>300.22908640000003</v>
      </c>
      <c r="AM23" s="27">
        <v>297.07887569999991</v>
      </c>
      <c r="AN23" s="27">
        <v>295.71124785000001</v>
      </c>
      <c r="AO23" s="27">
        <v>293.42841623999999</v>
      </c>
      <c r="AP23" s="27">
        <v>290.94218444999996</v>
      </c>
      <c r="AQ23" s="27">
        <v>286.37488674999997</v>
      </c>
      <c r="AR23" s="27">
        <v>281.33116378000005</v>
      </c>
      <c r="AS23" s="27">
        <v>275.56185699000002</v>
      </c>
      <c r="AT23" s="27">
        <v>269.16005523000001</v>
      </c>
      <c r="AU23" s="27">
        <v>262.80737936999998</v>
      </c>
      <c r="AV23" s="27">
        <v>256.59521597000003</v>
      </c>
      <c r="AW23" s="27">
        <v>250.22968575000002</v>
      </c>
      <c r="AX23" s="27">
        <v>244.24104063999999</v>
      </c>
      <c r="AY23" s="27">
        <v>237.43599825999999</v>
      </c>
      <c r="AZ23" s="27">
        <v>229.88834899</v>
      </c>
      <c r="BA23" s="27">
        <v>221.99954638</v>
      </c>
      <c r="BB23" s="27">
        <v>213.91929191</v>
      </c>
      <c r="BC23" s="27">
        <v>206.07116331000003</v>
      </c>
      <c r="BD23" s="27">
        <v>197.79495595999998</v>
      </c>
    </row>
    <row r="24" spans="1:56" x14ac:dyDescent="0.25">
      <c r="A24" s="40" t="s">
        <v>34</v>
      </c>
      <c r="B24" s="27">
        <v>27.953873780000002</v>
      </c>
      <c r="C24" s="27">
        <v>27.776013500000001</v>
      </c>
      <c r="D24" s="27">
        <v>28.2296847</v>
      </c>
      <c r="E24" s="27">
        <v>29.33337766</v>
      </c>
      <c r="F24" s="27">
        <v>31.70281683</v>
      </c>
      <c r="G24" s="27">
        <v>37.035331290000002</v>
      </c>
      <c r="H24" s="27">
        <v>40.020658519999998</v>
      </c>
      <c r="I24" s="27">
        <v>44.376818419999999</v>
      </c>
      <c r="J24" s="27">
        <v>45.092710049999994</v>
      </c>
      <c r="K24" s="27">
        <v>45.066565070000003</v>
      </c>
      <c r="L24" s="27">
        <v>43.465138259999996</v>
      </c>
      <c r="M24" s="27">
        <v>42.488819140000004</v>
      </c>
      <c r="N24" s="27">
        <v>42.584880679999998</v>
      </c>
      <c r="O24" s="27">
        <v>43.031450920000005</v>
      </c>
      <c r="P24" s="27">
        <v>44.232952920000002</v>
      </c>
      <c r="Q24" s="27">
        <v>44.757079959999999</v>
      </c>
      <c r="R24" s="27">
        <v>45.582380219999997</v>
      </c>
      <c r="S24" s="27">
        <v>46.324975219999999</v>
      </c>
      <c r="T24" s="27">
        <v>47.1939785</v>
      </c>
      <c r="U24" s="27">
        <v>41.65489127</v>
      </c>
      <c r="V24" s="27">
        <v>44.951004859999998</v>
      </c>
      <c r="W24" s="27">
        <v>46.687761530000003</v>
      </c>
      <c r="X24" s="27">
        <v>47.970816590000005</v>
      </c>
      <c r="Y24" s="27">
        <v>47.92404149</v>
      </c>
      <c r="Z24" s="27">
        <v>47.830950839999993</v>
      </c>
      <c r="AA24" s="27">
        <v>47.615090500000001</v>
      </c>
      <c r="AB24" s="27">
        <v>47.323221719999999</v>
      </c>
      <c r="AC24" s="27">
        <v>46.956841320000002</v>
      </c>
      <c r="AD24" s="27">
        <v>46.443276779999991</v>
      </c>
      <c r="AE24" s="27">
        <v>45.850130180000001</v>
      </c>
      <c r="AF24" s="27">
        <v>45.176601260000005</v>
      </c>
      <c r="AG24" s="27">
        <v>44.413171240000004</v>
      </c>
      <c r="AH24" s="27">
        <v>43.563504289999997</v>
      </c>
      <c r="AI24" s="27">
        <v>42.488056159999999</v>
      </c>
      <c r="AJ24" s="27">
        <v>41.34909347</v>
      </c>
      <c r="AK24" s="27">
        <v>40.077128710000004</v>
      </c>
      <c r="AL24" s="27">
        <v>38.626852169999999</v>
      </c>
      <c r="AM24" s="27">
        <v>36.932224529999999</v>
      </c>
      <c r="AN24" s="27">
        <v>35.042624239999995</v>
      </c>
      <c r="AO24" s="27">
        <v>33.144367699999997</v>
      </c>
      <c r="AP24" s="27">
        <v>31.282403429999999</v>
      </c>
      <c r="AQ24" s="27">
        <v>29.488524200000004</v>
      </c>
      <c r="AR24" s="27">
        <v>27.787728960000003</v>
      </c>
      <c r="AS24" s="27">
        <v>26.19189368</v>
      </c>
      <c r="AT24" s="27">
        <v>24.613997770000001</v>
      </c>
      <c r="AU24" s="27">
        <v>23.07460536</v>
      </c>
      <c r="AV24" s="27">
        <v>21.63045438</v>
      </c>
      <c r="AW24" s="27">
        <v>20.202007060000003</v>
      </c>
      <c r="AX24" s="27">
        <v>18.901022010000002</v>
      </c>
      <c r="AY24" s="27">
        <v>17.629398849999998</v>
      </c>
      <c r="AZ24" s="27">
        <v>16.441334049999998</v>
      </c>
      <c r="BA24" s="27">
        <v>15.332121969999999</v>
      </c>
      <c r="BB24" s="27">
        <v>14.29007305</v>
      </c>
      <c r="BC24" s="27">
        <v>13.321915929999999</v>
      </c>
      <c r="BD24" s="27">
        <v>12.417442339999999</v>
      </c>
    </row>
    <row r="25" spans="1:56" x14ac:dyDescent="0.25">
      <c r="A25" s="39" t="s">
        <v>156</v>
      </c>
      <c r="B25" s="27">
        <v>9901.4886648600004</v>
      </c>
      <c r="C25" s="27">
        <v>10429.548931899999</v>
      </c>
      <c r="D25" s="27">
        <v>10814.776032650001</v>
      </c>
      <c r="E25" s="27">
        <v>11109.134506539998</v>
      </c>
      <c r="F25" s="27">
        <v>11230.792180229999</v>
      </c>
      <c r="G25" s="27">
        <v>11415.579747530001</v>
      </c>
      <c r="H25" s="27">
        <v>11703.907341419999</v>
      </c>
      <c r="I25" s="27">
        <v>11693.729692820001</v>
      </c>
      <c r="J25" s="27">
        <v>11543.925326280001</v>
      </c>
      <c r="K25" s="27">
        <v>11900.464140799997</v>
      </c>
      <c r="L25" s="27">
        <v>11834.039273689999</v>
      </c>
      <c r="M25" s="27">
        <v>11673.744720879999</v>
      </c>
      <c r="N25" s="27">
        <v>11615.010629600001</v>
      </c>
      <c r="O25" s="27">
        <v>11947.12715213</v>
      </c>
      <c r="P25" s="27">
        <v>12329.614826579998</v>
      </c>
      <c r="Q25" s="27">
        <v>12535.515152349999</v>
      </c>
      <c r="R25" s="27">
        <v>13377.91906231</v>
      </c>
      <c r="S25" s="27">
        <v>13615.313872299999</v>
      </c>
      <c r="T25" s="27">
        <v>13120.26489916</v>
      </c>
      <c r="U25" s="27">
        <v>12028.519442599998</v>
      </c>
      <c r="V25" s="27">
        <v>13048.329760250001</v>
      </c>
      <c r="W25" s="27">
        <v>13361.112889150001</v>
      </c>
      <c r="X25" s="27">
        <v>13751.367255950001</v>
      </c>
      <c r="Y25" s="27">
        <v>13768.60406625</v>
      </c>
      <c r="Z25" s="27">
        <v>13782.61622027</v>
      </c>
      <c r="AA25" s="27">
        <v>13788.40450841</v>
      </c>
      <c r="AB25" s="27">
        <v>13786.11853442</v>
      </c>
      <c r="AC25" s="27">
        <v>13769.754939179998</v>
      </c>
      <c r="AD25" s="27">
        <v>13718.440126299998</v>
      </c>
      <c r="AE25" s="27">
        <v>13642.620929890001</v>
      </c>
      <c r="AF25" s="27">
        <v>13549.844225229999</v>
      </c>
      <c r="AG25" s="27">
        <v>13442.40209628</v>
      </c>
      <c r="AH25" s="27">
        <v>13312.926745459999</v>
      </c>
      <c r="AI25" s="27">
        <v>13131.889855599999</v>
      </c>
      <c r="AJ25" s="27">
        <v>12931.643437949999</v>
      </c>
      <c r="AK25" s="27">
        <v>12702.081440869999</v>
      </c>
      <c r="AL25" s="27">
        <v>12449.493169449999</v>
      </c>
      <c r="AM25" s="27">
        <v>12146.880494879999</v>
      </c>
      <c r="AN25" s="27">
        <v>11814.508506970002</v>
      </c>
      <c r="AO25" s="27">
        <v>11461.251650920001</v>
      </c>
      <c r="AP25" s="27">
        <v>11077.156719479999</v>
      </c>
      <c r="AQ25" s="27">
        <v>10662.6737768</v>
      </c>
      <c r="AR25" s="27">
        <v>10247.52004859</v>
      </c>
      <c r="AS25" s="27">
        <v>9842.7914742399971</v>
      </c>
      <c r="AT25" s="27">
        <v>9466.8933018600001</v>
      </c>
      <c r="AU25" s="27">
        <v>9102.45012494</v>
      </c>
      <c r="AV25" s="27">
        <v>8765.6374632099996</v>
      </c>
      <c r="AW25" s="27">
        <v>8435.3122666100007</v>
      </c>
      <c r="AX25" s="27">
        <v>8131.3405472100012</v>
      </c>
      <c r="AY25" s="27">
        <v>7848.6779184200004</v>
      </c>
      <c r="AZ25" s="27">
        <v>7581.7402147200009</v>
      </c>
      <c r="BA25" s="27">
        <v>7333.5156173699988</v>
      </c>
      <c r="BB25" s="27">
        <v>7103.4903065100007</v>
      </c>
      <c r="BC25" s="27">
        <v>6887.551122410001</v>
      </c>
      <c r="BD25" s="27">
        <v>6687.4163827600005</v>
      </c>
    </row>
    <row r="26" spans="1:56" x14ac:dyDescent="0.25">
      <c r="A26" s="40" t="s">
        <v>161</v>
      </c>
      <c r="B26" s="27">
        <v>6139.2477398700003</v>
      </c>
      <c r="C26" s="27">
        <v>6426.3912737899991</v>
      </c>
      <c r="D26" s="27">
        <v>6717.4586371099995</v>
      </c>
      <c r="E26" s="27">
        <v>6997.0320256099994</v>
      </c>
      <c r="F26" s="27">
        <v>6866.8951481399999</v>
      </c>
      <c r="G26" s="27">
        <v>6951.62397117</v>
      </c>
      <c r="H26" s="27">
        <v>7088.2533175500002</v>
      </c>
      <c r="I26" s="27">
        <v>6964.8239921599998</v>
      </c>
      <c r="J26" s="27">
        <v>6886.8128658499991</v>
      </c>
      <c r="K26" s="27">
        <v>6962.8375980399996</v>
      </c>
      <c r="L26" s="27">
        <v>6808.5446514200003</v>
      </c>
      <c r="M26" s="27">
        <v>6647.7792108499998</v>
      </c>
      <c r="N26" s="27">
        <v>6550.6102682000001</v>
      </c>
      <c r="O26" s="27">
        <v>6637.2650018100003</v>
      </c>
      <c r="P26" s="27">
        <v>6839.6162107099999</v>
      </c>
      <c r="Q26" s="27">
        <v>6928.6798552200007</v>
      </c>
      <c r="R26" s="27">
        <v>7149.6382244699989</v>
      </c>
      <c r="S26" s="27">
        <v>7097.8284473399999</v>
      </c>
      <c r="T26" s="27">
        <v>6972.9772826300014</v>
      </c>
      <c r="U26" s="27">
        <v>6066.815446999999</v>
      </c>
      <c r="V26" s="27">
        <v>6580.7835047699991</v>
      </c>
      <c r="W26" s="27">
        <v>6703.8693088100008</v>
      </c>
      <c r="X26" s="27">
        <v>6891.1114777000003</v>
      </c>
      <c r="Y26" s="27">
        <v>6865.2405692199991</v>
      </c>
      <c r="Z26" s="27">
        <v>6838.3332739399993</v>
      </c>
      <c r="AA26" s="27">
        <v>6805.2756111299996</v>
      </c>
      <c r="AB26" s="27">
        <v>6766.0850662900002</v>
      </c>
      <c r="AC26" s="27">
        <v>6716.0168401799992</v>
      </c>
      <c r="AD26" s="27">
        <v>6645.5377252099988</v>
      </c>
      <c r="AE26" s="27">
        <v>6556.2481114000002</v>
      </c>
      <c r="AF26" s="27">
        <v>6455.4964103900002</v>
      </c>
      <c r="AG26" s="27">
        <v>6344.8936829499989</v>
      </c>
      <c r="AH26" s="27">
        <v>6219.1973915100007</v>
      </c>
      <c r="AI26" s="27">
        <v>6067.8783612500001</v>
      </c>
      <c r="AJ26" s="27">
        <v>5902.9604269699994</v>
      </c>
      <c r="AK26" s="27">
        <v>5718.155299</v>
      </c>
      <c r="AL26" s="27">
        <v>5517.8348590299993</v>
      </c>
      <c r="AM26" s="27">
        <v>5281.5299571699998</v>
      </c>
      <c r="AN26" s="27">
        <v>5022.6157093099991</v>
      </c>
      <c r="AO26" s="27">
        <v>4749.6392307900005</v>
      </c>
      <c r="AP26" s="27">
        <v>4452.1673922299997</v>
      </c>
      <c r="AQ26" s="27">
        <v>4132.3126196000003</v>
      </c>
      <c r="AR26" s="27">
        <v>3813.80886934</v>
      </c>
      <c r="AS26" s="27">
        <v>3502.3197924299998</v>
      </c>
      <c r="AT26" s="27">
        <v>3219.2592275000002</v>
      </c>
      <c r="AU26" s="27">
        <v>2950.4849694599998</v>
      </c>
      <c r="AV26" s="27">
        <v>2708.9550064800001</v>
      </c>
      <c r="AW26" s="27">
        <v>2477.78483732</v>
      </c>
      <c r="AX26" s="27">
        <v>2272.2387077600001</v>
      </c>
      <c r="AY26" s="27">
        <v>2087.8148501599999</v>
      </c>
      <c r="AZ26" s="27">
        <v>1919.9875530900001</v>
      </c>
      <c r="BA26" s="27">
        <v>1770.844797</v>
      </c>
      <c r="BB26" s="27">
        <v>1639.57975773</v>
      </c>
      <c r="BC26" s="27">
        <v>1523.2871526500001</v>
      </c>
      <c r="BD26" s="27">
        <v>1422.57251374</v>
      </c>
    </row>
    <row r="27" spans="1:56" x14ac:dyDescent="0.25">
      <c r="A27" s="40" t="s">
        <v>162</v>
      </c>
      <c r="B27" s="27">
        <v>1520.5328072200002</v>
      </c>
      <c r="C27" s="27">
        <v>1580.37811599</v>
      </c>
      <c r="D27" s="27">
        <v>1608.7335801699999</v>
      </c>
      <c r="E27" s="27">
        <v>1606.3835694700001</v>
      </c>
      <c r="F27" s="27">
        <v>1653.4505971400004</v>
      </c>
      <c r="G27" s="27">
        <v>1689.17743333</v>
      </c>
      <c r="H27" s="27">
        <v>1742.5026378900002</v>
      </c>
      <c r="I27" s="27">
        <v>1784.0705629900003</v>
      </c>
      <c r="J27" s="27">
        <v>1791.61913645</v>
      </c>
      <c r="K27" s="27">
        <v>1879.9385528799999</v>
      </c>
      <c r="L27" s="27">
        <v>1898.0553889</v>
      </c>
      <c r="M27" s="27">
        <v>1902.3959277700001</v>
      </c>
      <c r="N27" s="27">
        <v>1924.5181737099997</v>
      </c>
      <c r="O27" s="27">
        <v>2023.03907708</v>
      </c>
      <c r="P27" s="27">
        <v>2132.1551352400002</v>
      </c>
      <c r="Q27" s="27">
        <v>2227.8956870399993</v>
      </c>
      <c r="R27" s="27">
        <v>2475.6445108499993</v>
      </c>
      <c r="S27" s="27">
        <v>2619.2541426399994</v>
      </c>
      <c r="T27" s="27">
        <v>2519.34027363</v>
      </c>
      <c r="U27" s="27">
        <v>2449.9372097300002</v>
      </c>
      <c r="V27" s="27">
        <v>2630.4343124899992</v>
      </c>
      <c r="W27" s="27">
        <v>2719.9439980000006</v>
      </c>
      <c r="X27" s="27">
        <v>2809.8479133200003</v>
      </c>
      <c r="Y27" s="27">
        <v>2831.7071887399998</v>
      </c>
      <c r="Z27" s="27">
        <v>2852.2344646600004</v>
      </c>
      <c r="AA27" s="27">
        <v>2871.75383134</v>
      </c>
      <c r="AB27" s="27">
        <v>2890.3059314400002</v>
      </c>
      <c r="AC27" s="27">
        <v>2906.6242192599998</v>
      </c>
      <c r="AD27" s="27">
        <v>2913.3599456999991</v>
      </c>
      <c r="AE27" s="27">
        <v>2915.9902563600003</v>
      </c>
      <c r="AF27" s="27">
        <v>2914.0993485200001</v>
      </c>
      <c r="AG27" s="27">
        <v>2907.7100493600005</v>
      </c>
      <c r="AH27" s="27">
        <v>2895.4974433699999</v>
      </c>
      <c r="AI27" s="27">
        <v>2873.7546751900004</v>
      </c>
      <c r="AJ27" s="27">
        <v>2846.4475484899999</v>
      </c>
      <c r="AK27" s="27">
        <v>2811.351344879999</v>
      </c>
      <c r="AL27" s="27">
        <v>2768.05365626</v>
      </c>
      <c r="AM27" s="27">
        <v>2712.9148292000004</v>
      </c>
      <c r="AN27" s="27">
        <v>2650.1207724999995</v>
      </c>
      <c r="AO27" s="27">
        <v>2581.7431787300002</v>
      </c>
      <c r="AP27" s="27">
        <v>2508.1337063299998</v>
      </c>
      <c r="AQ27" s="27">
        <v>2429.3095973200002</v>
      </c>
      <c r="AR27" s="27">
        <v>2349.99572911</v>
      </c>
      <c r="AS27" s="27">
        <v>2268.24690134</v>
      </c>
      <c r="AT27" s="27">
        <v>2188.9637837700002</v>
      </c>
      <c r="AU27" s="27">
        <v>2108.2276694399998</v>
      </c>
      <c r="AV27" s="27">
        <v>2029.1343997799997</v>
      </c>
      <c r="AW27" s="27">
        <v>1947.9509858999998</v>
      </c>
      <c r="AX27" s="27">
        <v>1868.9289103399997</v>
      </c>
      <c r="AY27" s="27">
        <v>1792.0999243000001</v>
      </c>
      <c r="AZ27" s="27">
        <v>1716.7127137699999</v>
      </c>
      <c r="BA27" s="27">
        <v>1643.2730083400002</v>
      </c>
      <c r="BB27" s="27">
        <v>1572.1156529199998</v>
      </c>
      <c r="BC27" s="27">
        <v>1501.9319122499999</v>
      </c>
      <c r="BD27" s="27">
        <v>1434.3648602599999</v>
      </c>
    </row>
    <row r="28" spans="1:56" x14ac:dyDescent="0.25">
      <c r="A28" s="40" t="s">
        <v>163</v>
      </c>
      <c r="B28" s="27">
        <v>2090.22090407</v>
      </c>
      <c r="C28" s="27">
        <v>2259.0939096500001</v>
      </c>
      <c r="D28" s="27">
        <v>2316.0078976199998</v>
      </c>
      <c r="E28" s="27">
        <v>2324.4517513800001</v>
      </c>
      <c r="F28" s="27">
        <v>2507.1910923100004</v>
      </c>
      <c r="G28" s="27">
        <v>2557.3523178699998</v>
      </c>
      <c r="H28" s="27">
        <v>2644.9965723499995</v>
      </c>
      <c r="I28" s="27">
        <v>2702.7781142700005</v>
      </c>
      <c r="J28" s="27">
        <v>2613.7133340600003</v>
      </c>
      <c r="K28" s="27">
        <v>2786.6585255800001</v>
      </c>
      <c r="L28" s="27">
        <v>2858.2929781299999</v>
      </c>
      <c r="M28" s="27">
        <v>2849.8297886900004</v>
      </c>
      <c r="N28" s="27">
        <v>2866.23236361</v>
      </c>
      <c r="O28" s="27">
        <v>3003.0987373700004</v>
      </c>
      <c r="P28" s="27">
        <v>3068.34872954</v>
      </c>
      <c r="Q28" s="27">
        <v>3085.3085801499997</v>
      </c>
      <c r="R28" s="27">
        <v>3428.7234979199998</v>
      </c>
      <c r="S28" s="27">
        <v>3558.0688727600004</v>
      </c>
      <c r="T28" s="27">
        <v>3301.9868744800006</v>
      </c>
      <c r="U28" s="27">
        <v>3226.6066194199998</v>
      </c>
      <c r="V28" s="27">
        <v>3538.90749886</v>
      </c>
      <c r="W28" s="27">
        <v>3619.3331773600007</v>
      </c>
      <c r="X28" s="27">
        <v>3698.6900943700002</v>
      </c>
      <c r="Y28" s="27">
        <v>3716.3244387499999</v>
      </c>
      <c r="Z28" s="27">
        <v>3732.8511150500003</v>
      </c>
      <c r="AA28" s="27">
        <v>3748.5771090300004</v>
      </c>
      <c r="AB28" s="27">
        <v>3763.8583019099997</v>
      </c>
      <c r="AC28" s="27">
        <v>3778.4780066999992</v>
      </c>
      <c r="AD28" s="27">
        <v>3790.3249581399996</v>
      </c>
      <c r="AE28" s="27">
        <v>3800.7542160000003</v>
      </c>
      <c r="AF28" s="27">
        <v>3809.92241711</v>
      </c>
      <c r="AG28" s="27">
        <v>3817.9787449</v>
      </c>
      <c r="AH28" s="27">
        <v>3825.071974</v>
      </c>
      <c r="AI28" s="27">
        <v>3815.9649309400002</v>
      </c>
      <c r="AJ28" s="27">
        <v>3806.8616243800002</v>
      </c>
      <c r="AK28" s="27">
        <v>3796.9164843000008</v>
      </c>
      <c r="AL28" s="27">
        <v>3786.3865627600003</v>
      </c>
      <c r="AM28" s="27">
        <v>3774.5696900499993</v>
      </c>
      <c r="AN28" s="27">
        <v>3761.34251464</v>
      </c>
      <c r="AO28" s="27">
        <v>3747.6517472399996</v>
      </c>
      <c r="AP28" s="27">
        <v>3732.8666165299996</v>
      </c>
      <c r="AQ28" s="27">
        <v>3716.8471090399999</v>
      </c>
      <c r="AR28" s="27">
        <v>3699.7198389300002</v>
      </c>
      <c r="AS28" s="27">
        <v>3688.1121372899997</v>
      </c>
      <c r="AT28" s="27">
        <v>3674.84796112</v>
      </c>
      <c r="AU28" s="27">
        <v>3659.8145712000005</v>
      </c>
      <c r="AV28" s="27">
        <v>3643.3479049199996</v>
      </c>
      <c r="AW28" s="27">
        <v>3625.0892757400002</v>
      </c>
      <c r="AX28" s="27">
        <v>3604.6551494599998</v>
      </c>
      <c r="AY28" s="27">
        <v>3582.9673965299999</v>
      </c>
      <c r="AZ28" s="27">
        <v>3559.5864820099996</v>
      </c>
      <c r="BA28" s="27">
        <v>3534.7446172699997</v>
      </c>
      <c r="BB28" s="27">
        <v>3508.3693462000001</v>
      </c>
      <c r="BC28" s="27">
        <v>3479.5903918099998</v>
      </c>
      <c r="BD28" s="27">
        <v>3449.1130190900003</v>
      </c>
    </row>
    <row r="29" spans="1:56" x14ac:dyDescent="0.25">
      <c r="A29" s="40" t="s">
        <v>164</v>
      </c>
      <c r="B29" s="27">
        <v>123.53333992</v>
      </c>
      <c r="C29" s="27">
        <v>135.90961897</v>
      </c>
      <c r="D29" s="27">
        <v>144.34623305000002</v>
      </c>
      <c r="E29" s="27">
        <v>151.93378242</v>
      </c>
      <c r="F29" s="27">
        <v>171.55252580999999</v>
      </c>
      <c r="G29" s="27">
        <v>180.39069386999998</v>
      </c>
      <c r="H29" s="27">
        <v>188.13415511000002</v>
      </c>
      <c r="I29" s="27">
        <v>197.68020497999998</v>
      </c>
      <c r="J29" s="27">
        <v>206.68727987</v>
      </c>
      <c r="K29" s="27">
        <v>225.96289922999998</v>
      </c>
      <c r="L29" s="27">
        <v>225.68111697999998</v>
      </c>
      <c r="M29" s="27">
        <v>231.25097443000001</v>
      </c>
      <c r="N29" s="27">
        <v>231.06494339999998</v>
      </c>
      <c r="O29" s="27">
        <v>240.69288495000001</v>
      </c>
      <c r="P29" s="27">
        <v>245.26179816999999</v>
      </c>
      <c r="Q29" s="27">
        <v>248.87394998000002</v>
      </c>
      <c r="R29" s="27">
        <v>278.33044885000004</v>
      </c>
      <c r="S29" s="27">
        <v>293.83743433999996</v>
      </c>
      <c r="T29" s="27">
        <v>278.76648992000003</v>
      </c>
      <c r="U29" s="27">
        <v>243.50527517999998</v>
      </c>
      <c r="V29" s="27">
        <v>253.25343926999997</v>
      </c>
      <c r="W29" s="27">
        <v>271.27348125999998</v>
      </c>
      <c r="X29" s="27">
        <v>303.72957597999994</v>
      </c>
      <c r="Y29" s="27">
        <v>307.37139342</v>
      </c>
      <c r="Z29" s="27">
        <v>311.27196023000005</v>
      </c>
      <c r="AA29" s="27">
        <v>314.99405075999999</v>
      </c>
      <c r="AB29" s="27">
        <v>318.24665954</v>
      </c>
      <c r="AC29" s="27">
        <v>321.26523644999992</v>
      </c>
      <c r="AD29" s="27">
        <v>322.23812875000004</v>
      </c>
      <c r="AE29" s="27">
        <v>323.09500260999999</v>
      </c>
      <c r="AF29" s="27">
        <v>324.29598675</v>
      </c>
      <c r="AG29" s="27">
        <v>326.35386761000012</v>
      </c>
      <c r="AH29" s="27">
        <v>328.30935577000002</v>
      </c>
      <c r="AI29" s="27">
        <v>330.26183585999996</v>
      </c>
      <c r="AJ29" s="27">
        <v>332.19401637999994</v>
      </c>
      <c r="AK29" s="27">
        <v>333.40121528000003</v>
      </c>
      <c r="AL29" s="27">
        <v>335.98834019000003</v>
      </c>
      <c r="AM29" s="27">
        <v>337.78983586999999</v>
      </c>
      <c r="AN29" s="27">
        <v>341.63759670999997</v>
      </c>
      <c r="AO29" s="27">
        <v>344.80182653000003</v>
      </c>
      <c r="AP29" s="27">
        <v>348.07035597000004</v>
      </c>
      <c r="AQ29" s="27">
        <v>349.90256909000004</v>
      </c>
      <c r="AR29" s="27">
        <v>351.36857463000001</v>
      </c>
      <c r="AS29" s="27">
        <v>353.07987827000005</v>
      </c>
      <c r="AT29" s="27">
        <v>354.40150896000006</v>
      </c>
      <c r="AU29" s="27">
        <v>356.08057117999999</v>
      </c>
      <c r="AV29" s="27">
        <v>357.85614308000004</v>
      </c>
      <c r="AW29" s="27">
        <v>359.62617234999999</v>
      </c>
      <c r="AX29" s="27">
        <v>362.02694221999997</v>
      </c>
      <c r="AY29" s="27">
        <v>363.64581970000006</v>
      </c>
      <c r="AZ29" s="27">
        <v>364.56055629000008</v>
      </c>
      <c r="BA29" s="27">
        <v>364.93765682000003</v>
      </c>
      <c r="BB29" s="27">
        <v>364.81551884999999</v>
      </c>
      <c r="BC29" s="27">
        <v>365.16082782000007</v>
      </c>
      <c r="BD29" s="27">
        <v>364.74723326999998</v>
      </c>
    </row>
    <row r="30" spans="1:56" x14ac:dyDescent="0.25">
      <c r="A30" s="40" t="s">
        <v>34</v>
      </c>
      <c r="B30" s="27">
        <v>27.953873780000002</v>
      </c>
      <c r="C30" s="27">
        <v>27.776013500000001</v>
      </c>
      <c r="D30" s="27">
        <v>28.2296847</v>
      </c>
      <c r="E30" s="27">
        <v>29.33337766</v>
      </c>
      <c r="F30" s="27">
        <v>31.70281683</v>
      </c>
      <c r="G30" s="27">
        <v>37.035331290000002</v>
      </c>
      <c r="H30" s="27">
        <v>40.020658519999998</v>
      </c>
      <c r="I30" s="27">
        <v>44.376818419999999</v>
      </c>
      <c r="J30" s="27">
        <v>45.092710049999994</v>
      </c>
      <c r="K30" s="27">
        <v>45.066565070000003</v>
      </c>
      <c r="L30" s="27">
        <v>43.465138259999996</v>
      </c>
      <c r="M30" s="27">
        <v>42.488819140000004</v>
      </c>
      <c r="N30" s="27">
        <v>42.584880679999998</v>
      </c>
      <c r="O30" s="27">
        <v>43.031450920000005</v>
      </c>
      <c r="P30" s="27">
        <v>44.232952920000002</v>
      </c>
      <c r="Q30" s="27">
        <v>44.757079959999999</v>
      </c>
      <c r="R30" s="27">
        <v>45.582380219999997</v>
      </c>
      <c r="S30" s="27">
        <v>46.324975219999999</v>
      </c>
      <c r="T30" s="27">
        <v>47.1939785</v>
      </c>
      <c r="U30" s="27">
        <v>41.65489127</v>
      </c>
      <c r="V30" s="27">
        <v>44.951004859999998</v>
      </c>
      <c r="W30" s="27">
        <v>46.692923719999996</v>
      </c>
      <c r="X30" s="27">
        <v>47.988194579999998</v>
      </c>
      <c r="Y30" s="27">
        <v>47.960476119999996</v>
      </c>
      <c r="Z30" s="27">
        <v>47.925406389999999</v>
      </c>
      <c r="AA30" s="27">
        <v>47.803906149999996</v>
      </c>
      <c r="AB30" s="27">
        <v>47.622575240000003</v>
      </c>
      <c r="AC30" s="27">
        <v>47.370636590000004</v>
      </c>
      <c r="AD30" s="27">
        <v>46.9793685</v>
      </c>
      <c r="AE30" s="27">
        <v>46.533343519999995</v>
      </c>
      <c r="AF30" s="27">
        <v>46.030062460000003</v>
      </c>
      <c r="AG30" s="27">
        <v>45.46575146</v>
      </c>
      <c r="AH30" s="27">
        <v>44.850580810000004</v>
      </c>
      <c r="AI30" s="27">
        <v>44.030052359999999</v>
      </c>
      <c r="AJ30" s="27">
        <v>43.179821729999993</v>
      </c>
      <c r="AK30" s="27">
        <v>42.257097410000007</v>
      </c>
      <c r="AL30" s="27">
        <v>41.229751210000003</v>
      </c>
      <c r="AM30" s="27">
        <v>40.076182589999995</v>
      </c>
      <c r="AN30" s="27">
        <v>38.791913809999997</v>
      </c>
      <c r="AO30" s="27">
        <v>37.415667630000002</v>
      </c>
      <c r="AP30" s="27">
        <v>35.918648420000004</v>
      </c>
      <c r="AQ30" s="27">
        <v>34.30188175</v>
      </c>
      <c r="AR30" s="27">
        <v>32.627036579999995</v>
      </c>
      <c r="AS30" s="27">
        <v>31.032764910000001</v>
      </c>
      <c r="AT30" s="27">
        <v>29.420820510000002</v>
      </c>
      <c r="AU30" s="27">
        <v>27.842343660000001</v>
      </c>
      <c r="AV30" s="27">
        <v>26.344008949999999</v>
      </c>
      <c r="AW30" s="27">
        <v>24.860995299999999</v>
      </c>
      <c r="AX30" s="27">
        <v>23.490837429999999</v>
      </c>
      <c r="AY30" s="27">
        <v>22.149927730000002</v>
      </c>
      <c r="AZ30" s="27">
        <v>20.89290956</v>
      </c>
      <c r="BA30" s="27">
        <v>19.715537939999997</v>
      </c>
      <c r="BB30" s="27">
        <v>18.610030810000001</v>
      </c>
      <c r="BC30" s="27">
        <v>17.580837880000001</v>
      </c>
      <c r="BD30" s="27">
        <v>16.618756399999999</v>
      </c>
    </row>
    <row r="32" spans="1:56" ht="24.75" customHeight="1" x14ac:dyDescent="0.25">
      <c r="A32" s="34" t="s">
        <v>165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</row>
    <row r="34" spans="1:57" x14ac:dyDescent="0.25">
      <c r="A34" t="s">
        <v>166</v>
      </c>
      <c r="B34" t="s">
        <v>145</v>
      </c>
    </row>
    <row r="35" spans="1:57" x14ac:dyDescent="0.25">
      <c r="A35" t="s">
        <v>143</v>
      </c>
      <c r="B35">
        <v>2001</v>
      </c>
      <c r="C35">
        <v>2002</v>
      </c>
      <c r="D35">
        <v>2003</v>
      </c>
      <c r="E35">
        <v>2004</v>
      </c>
      <c r="F35">
        <v>2005</v>
      </c>
      <c r="G35">
        <v>2006</v>
      </c>
      <c r="H35">
        <v>2007</v>
      </c>
      <c r="I35">
        <v>2008</v>
      </c>
      <c r="J35">
        <v>2009</v>
      </c>
      <c r="K35">
        <v>2010</v>
      </c>
      <c r="L35">
        <v>2011</v>
      </c>
      <c r="M35">
        <v>2012</v>
      </c>
      <c r="N35">
        <v>2013</v>
      </c>
      <c r="O35">
        <v>2014</v>
      </c>
      <c r="P35">
        <v>2015</v>
      </c>
      <c r="Q35">
        <v>2016</v>
      </c>
      <c r="R35">
        <v>2017</v>
      </c>
      <c r="S35">
        <v>2018</v>
      </c>
      <c r="T35">
        <v>2019</v>
      </c>
      <c r="U35">
        <v>2020</v>
      </c>
      <c r="V35">
        <v>2021</v>
      </c>
      <c r="W35">
        <v>2022</v>
      </c>
      <c r="X35">
        <v>2023</v>
      </c>
      <c r="Y35">
        <v>2024</v>
      </c>
      <c r="Z35">
        <v>2025</v>
      </c>
      <c r="AA35">
        <v>2026</v>
      </c>
      <c r="AB35">
        <v>2027</v>
      </c>
      <c r="AC35">
        <v>2028</v>
      </c>
      <c r="AD35">
        <v>2029</v>
      </c>
      <c r="AE35">
        <v>2030</v>
      </c>
      <c r="AF35">
        <v>2031</v>
      </c>
      <c r="AG35">
        <v>2032</v>
      </c>
      <c r="AH35">
        <v>2033</v>
      </c>
      <c r="AI35">
        <v>2034</v>
      </c>
      <c r="AJ35">
        <v>2035</v>
      </c>
      <c r="AK35">
        <v>2036</v>
      </c>
      <c r="AL35">
        <v>2037</v>
      </c>
      <c r="AM35">
        <v>2038</v>
      </c>
      <c r="AN35">
        <v>2039</v>
      </c>
      <c r="AO35">
        <v>2040</v>
      </c>
      <c r="AP35">
        <v>2041</v>
      </c>
      <c r="AQ35">
        <v>2042</v>
      </c>
      <c r="AR35">
        <v>2043</v>
      </c>
      <c r="AS35">
        <v>2044</v>
      </c>
      <c r="AT35">
        <v>2045</v>
      </c>
      <c r="AU35">
        <v>2046</v>
      </c>
      <c r="AV35">
        <v>2047</v>
      </c>
      <c r="AW35">
        <v>2048</v>
      </c>
      <c r="AX35">
        <v>2049</v>
      </c>
      <c r="AY35">
        <v>2050</v>
      </c>
      <c r="AZ35">
        <v>2051</v>
      </c>
      <c r="BA35">
        <v>2052</v>
      </c>
      <c r="BB35">
        <v>2053</v>
      </c>
      <c r="BC35">
        <v>2054</v>
      </c>
      <c r="BD35">
        <v>2055</v>
      </c>
      <c r="BE35" t="s">
        <v>144</v>
      </c>
    </row>
    <row r="36" spans="1:57" x14ac:dyDescent="0.25">
      <c r="A36" s="28" t="s">
        <v>154</v>
      </c>
      <c r="B36" s="27">
        <v>36558214288.470001</v>
      </c>
      <c r="C36" s="27">
        <v>37750925865.950005</v>
      </c>
      <c r="D36" s="27">
        <v>38909829716.960007</v>
      </c>
      <c r="E36" s="27">
        <v>40041945281.559998</v>
      </c>
      <c r="F36" s="27">
        <v>40438484941.189995</v>
      </c>
      <c r="G36" s="27">
        <v>40426737808.150002</v>
      </c>
      <c r="H36" s="27">
        <v>41071115916.699997</v>
      </c>
      <c r="I36" s="27">
        <v>40500220169.420013</v>
      </c>
      <c r="J36" s="27">
        <v>40463395859.299988</v>
      </c>
      <c r="K36" s="27">
        <v>40434742260.790001</v>
      </c>
      <c r="L36" s="27">
        <v>39970852533.280006</v>
      </c>
      <c r="M36" s="27">
        <v>40039607013.809998</v>
      </c>
      <c r="N36" s="27">
        <v>40658133539.929993</v>
      </c>
      <c r="O36" s="27">
        <v>41685857990.940002</v>
      </c>
      <c r="P36" s="27">
        <v>43205730233.779991</v>
      </c>
      <c r="Q36" s="27">
        <v>45206465584.720009</v>
      </c>
      <c r="R36" s="27">
        <v>46785731731.510002</v>
      </c>
      <c r="S36" s="27">
        <v>48001908759.020004</v>
      </c>
      <c r="T36" s="27">
        <v>47769876933.809998</v>
      </c>
      <c r="U36" s="27">
        <v>46280060732.239998</v>
      </c>
      <c r="V36" s="27">
        <v>47486322999.990005</v>
      </c>
      <c r="W36" s="27">
        <v>49193701000.020004</v>
      </c>
      <c r="X36" s="27">
        <v>51305200000</v>
      </c>
      <c r="Y36" s="27">
        <v>52010679999.98999</v>
      </c>
      <c r="Z36" s="27">
        <v>52716159999.990005</v>
      </c>
      <c r="AA36" s="27">
        <v>53421639999.979996</v>
      </c>
      <c r="AB36" s="27">
        <v>54127120000.030014</v>
      </c>
      <c r="AC36" s="27">
        <v>54832599999.980003</v>
      </c>
      <c r="AD36" s="27">
        <v>55456999999.950012</v>
      </c>
      <c r="AE36" s="27">
        <v>56081400000.000015</v>
      </c>
      <c r="AF36" s="27">
        <v>56705800000.009995</v>
      </c>
      <c r="AG36" s="27">
        <v>57330200000.019989</v>
      </c>
      <c r="AH36" s="27">
        <v>57954599999.999992</v>
      </c>
      <c r="AI36" s="27">
        <v>58489499999.989998</v>
      </c>
      <c r="AJ36" s="27">
        <v>59024400000</v>
      </c>
      <c r="AK36" s="27">
        <v>59559300000.000008</v>
      </c>
      <c r="AL36" s="27">
        <v>60094199999.980003</v>
      </c>
      <c r="AM36" s="27">
        <v>60629099999.999992</v>
      </c>
      <c r="AN36" s="27">
        <v>61162640000.009995</v>
      </c>
      <c r="AO36" s="27">
        <v>61696185575.679993</v>
      </c>
      <c r="AP36" s="27">
        <v>62229805196.669998</v>
      </c>
      <c r="AQ36" s="27">
        <v>62763601663.790001</v>
      </c>
      <c r="AR36" s="27">
        <v>63297293795.080002</v>
      </c>
      <c r="AS36" s="27">
        <v>63844919866.32</v>
      </c>
      <c r="AT36" s="27">
        <v>64392800000.010002</v>
      </c>
      <c r="AU36" s="27">
        <v>64940800000.019997</v>
      </c>
      <c r="AV36" s="27">
        <v>65488799999.970016</v>
      </c>
      <c r="AW36" s="27">
        <v>66036799999.990005</v>
      </c>
      <c r="AX36" s="27">
        <v>66561119999.980003</v>
      </c>
      <c r="AY36" s="27">
        <v>67085440000.019981</v>
      </c>
      <c r="AZ36" s="27">
        <v>67609760000</v>
      </c>
      <c r="BA36" s="27">
        <v>68134080000.040001</v>
      </c>
      <c r="BB36" s="27">
        <v>68658399999.989983</v>
      </c>
      <c r="BC36" s="27">
        <v>69153620000.029999</v>
      </c>
      <c r="BD36" s="27">
        <v>69648839999.97998</v>
      </c>
      <c r="BE36" s="27">
        <v>2945323667259.0396</v>
      </c>
    </row>
    <row r="37" spans="1:57" x14ac:dyDescent="0.25">
      <c r="A37" s="36" t="s">
        <v>167</v>
      </c>
      <c r="B37" s="27">
        <v>1697096.41</v>
      </c>
      <c r="C37" s="27">
        <v>1666102.1</v>
      </c>
      <c r="D37" s="27">
        <v>1555525.7</v>
      </c>
      <c r="E37" s="27">
        <v>1475261.0100000002</v>
      </c>
      <c r="F37" s="27">
        <v>1621934.6199999999</v>
      </c>
      <c r="G37" s="27">
        <v>1697800.54</v>
      </c>
      <c r="H37" s="27">
        <v>1711813.99</v>
      </c>
      <c r="I37" s="27">
        <v>1800411.98</v>
      </c>
      <c r="J37" s="27">
        <v>2193124.61</v>
      </c>
      <c r="K37" s="27">
        <v>2583577.37</v>
      </c>
      <c r="L37" s="27">
        <v>2551196.2799999998</v>
      </c>
      <c r="M37" s="27">
        <v>2362371.67</v>
      </c>
      <c r="N37" s="27">
        <v>2508104.81</v>
      </c>
      <c r="O37" s="27">
        <v>4675265.5199999996</v>
      </c>
      <c r="P37" s="27">
        <v>10239017.27</v>
      </c>
      <c r="Q37" s="27">
        <v>20652785.169999998</v>
      </c>
      <c r="R37" s="27">
        <v>50106216.270000003</v>
      </c>
      <c r="S37" s="27">
        <v>111697775.5</v>
      </c>
      <c r="T37" s="27">
        <v>188680759.08000001</v>
      </c>
      <c r="U37" s="27">
        <v>251967568.65000001</v>
      </c>
      <c r="V37" s="27">
        <v>298661121.32000005</v>
      </c>
      <c r="W37" s="27">
        <v>436507497.03999996</v>
      </c>
      <c r="X37" s="27">
        <v>605021306.23000002</v>
      </c>
      <c r="Y37" s="27">
        <v>780274190.72000015</v>
      </c>
      <c r="Z37" s="27">
        <v>992400671.06000006</v>
      </c>
      <c r="AA37" s="27">
        <v>1264761773.3599999</v>
      </c>
      <c r="AB37" s="27">
        <v>1597523452.1899998</v>
      </c>
      <c r="AC37" s="27">
        <v>2004788965.9600003</v>
      </c>
      <c r="AD37" s="27">
        <v>2517979490.4500003</v>
      </c>
      <c r="AE37" s="27">
        <v>3170382301.9199996</v>
      </c>
      <c r="AF37" s="27">
        <v>3970709816.7800007</v>
      </c>
      <c r="AG37" s="27">
        <v>4922642489.5799999</v>
      </c>
      <c r="AH37" s="27">
        <v>6045513329.0299997</v>
      </c>
      <c r="AI37" s="27">
        <v>7337104410.9399996</v>
      </c>
      <c r="AJ37" s="27">
        <v>8829400350.7000008</v>
      </c>
      <c r="AK37" s="27">
        <v>10567131894.91</v>
      </c>
      <c r="AL37" s="27">
        <v>12589494261.989998</v>
      </c>
      <c r="AM37" s="27">
        <v>14937810275.899998</v>
      </c>
      <c r="AN37" s="27">
        <v>17629029029.269997</v>
      </c>
      <c r="AO37" s="27">
        <v>20673905364.129993</v>
      </c>
      <c r="AP37" s="27">
        <v>23772040931.049999</v>
      </c>
      <c r="AQ37" s="27">
        <v>26848336113</v>
      </c>
      <c r="AR37" s="27">
        <v>29871061308.259998</v>
      </c>
      <c r="AS37" s="27">
        <v>32767979527.859997</v>
      </c>
      <c r="AT37" s="27">
        <v>35550634861.339996</v>
      </c>
      <c r="AU37" s="27">
        <v>38203187285.470001</v>
      </c>
      <c r="AV37" s="27">
        <v>40739525387.680008</v>
      </c>
      <c r="AW37" s="27">
        <v>43141860818.780006</v>
      </c>
      <c r="AX37" s="27">
        <v>45378154695.510002</v>
      </c>
      <c r="AY37" s="27">
        <v>47466242280.919983</v>
      </c>
      <c r="AZ37" s="27">
        <v>49412186353.239998</v>
      </c>
      <c r="BA37" s="27">
        <v>51227533611.580002</v>
      </c>
      <c r="BB37" s="27">
        <v>52913127642.429985</v>
      </c>
      <c r="BC37" s="27">
        <v>54464580684.269997</v>
      </c>
      <c r="BD37" s="27">
        <v>55910249410.569984</v>
      </c>
      <c r="BE37" s="27">
        <v>749501186613.98999</v>
      </c>
    </row>
    <row r="38" spans="1:57" x14ac:dyDescent="0.25">
      <c r="A38" s="40" t="s">
        <v>53</v>
      </c>
      <c r="B38" s="27">
        <v>1275593.3700000001</v>
      </c>
      <c r="C38" s="27">
        <v>1277418.5900000001</v>
      </c>
      <c r="D38" s="27">
        <v>1172818.69</v>
      </c>
      <c r="E38" s="27">
        <v>1105179.58</v>
      </c>
      <c r="F38" s="27">
        <v>1080225.1499999999</v>
      </c>
      <c r="G38" s="27">
        <v>1048981.9099999999</v>
      </c>
      <c r="H38" s="27">
        <v>942382.76</v>
      </c>
      <c r="I38" s="27">
        <v>873901.79</v>
      </c>
      <c r="J38" s="27">
        <v>1166922.8799999999</v>
      </c>
      <c r="K38" s="27">
        <v>1611748.83</v>
      </c>
      <c r="L38" s="27">
        <v>1562615.12</v>
      </c>
      <c r="M38" s="27">
        <v>1240419.28</v>
      </c>
      <c r="N38" s="27">
        <v>1245299.42</v>
      </c>
      <c r="O38" s="27">
        <v>1334994.74</v>
      </c>
      <c r="P38" s="27">
        <v>1289108.76</v>
      </c>
      <c r="Q38" s="27">
        <v>1331675.17</v>
      </c>
      <c r="R38" s="27">
        <v>1352891.02</v>
      </c>
      <c r="S38" s="27">
        <v>1492757.89</v>
      </c>
      <c r="T38" s="27">
        <v>2481716.11</v>
      </c>
      <c r="U38" s="27">
        <v>3292976.12</v>
      </c>
      <c r="V38" s="27">
        <v>7225137.9900000002</v>
      </c>
      <c r="W38" s="27">
        <v>11074482.979999999</v>
      </c>
      <c r="X38" s="27">
        <v>16958377.609999999</v>
      </c>
      <c r="Y38" s="27">
        <v>22696667.870000005</v>
      </c>
      <c r="Z38" s="27">
        <v>29313895.729999997</v>
      </c>
      <c r="AA38" s="27">
        <v>37175766.739999995</v>
      </c>
      <c r="AB38" s="27">
        <v>46694847.119999997</v>
      </c>
      <c r="AC38" s="27">
        <v>58476455.740000002</v>
      </c>
      <c r="AD38" s="27">
        <v>72915372.739999995</v>
      </c>
      <c r="AE38" s="27">
        <v>90594025.449999988</v>
      </c>
      <c r="AF38" s="27">
        <v>111858960.38000001</v>
      </c>
      <c r="AG38" s="27">
        <v>136246755.25</v>
      </c>
      <c r="AH38" s="27">
        <v>162334794.44999999</v>
      </c>
      <c r="AI38" s="27">
        <v>189350297</v>
      </c>
      <c r="AJ38" s="27">
        <v>217183368.58999997</v>
      </c>
      <c r="AK38" s="27">
        <v>246848002.69</v>
      </c>
      <c r="AL38" s="27">
        <v>277986368.63</v>
      </c>
      <c r="AM38" s="27">
        <v>311056169.00999999</v>
      </c>
      <c r="AN38" s="27">
        <v>346242652.56999999</v>
      </c>
      <c r="AO38" s="27">
        <v>384254699.30000001</v>
      </c>
      <c r="AP38" s="27">
        <v>424803953.86000001</v>
      </c>
      <c r="AQ38" s="27">
        <v>468914742.63</v>
      </c>
      <c r="AR38" s="27">
        <v>516286979.83999997</v>
      </c>
      <c r="AS38" s="27">
        <v>569802002.43000007</v>
      </c>
      <c r="AT38" s="27">
        <v>628309235.5</v>
      </c>
      <c r="AU38" s="27">
        <v>690140419.90999997</v>
      </c>
      <c r="AV38" s="27">
        <v>755340488.72000003</v>
      </c>
      <c r="AW38" s="27">
        <v>823196087.45000005</v>
      </c>
      <c r="AX38" s="27">
        <v>894581942.17000008</v>
      </c>
      <c r="AY38" s="27">
        <v>969308013.16999996</v>
      </c>
      <c r="AZ38" s="27">
        <v>1047685431.98</v>
      </c>
      <c r="BA38" s="27">
        <v>1129398017.4100001</v>
      </c>
      <c r="BB38" s="27">
        <v>1214379004.02</v>
      </c>
      <c r="BC38" s="27">
        <v>1303550456.29</v>
      </c>
      <c r="BD38" s="27">
        <v>1396256217.53</v>
      </c>
      <c r="BE38" s="27">
        <v>15636619717.930002</v>
      </c>
    </row>
    <row r="39" spans="1:57" x14ac:dyDescent="0.25">
      <c r="A39" s="40" t="s">
        <v>40</v>
      </c>
      <c r="B39" s="27">
        <v>413070.13</v>
      </c>
      <c r="C39" s="27">
        <v>375536.18</v>
      </c>
      <c r="D39" s="27">
        <v>355267.21</v>
      </c>
      <c r="E39" s="27">
        <v>304492.05</v>
      </c>
      <c r="F39" s="27">
        <v>325125.65000000002</v>
      </c>
      <c r="G39" s="27">
        <v>348104.08999999997</v>
      </c>
      <c r="H39" s="27">
        <v>319759.55</v>
      </c>
      <c r="I39" s="27">
        <v>287074.48</v>
      </c>
      <c r="J39" s="27">
        <v>264601.09000000003</v>
      </c>
      <c r="K39" s="27">
        <v>262557.15999999997</v>
      </c>
      <c r="L39" s="27">
        <v>333047.08999999997</v>
      </c>
      <c r="M39" s="27">
        <v>529871.13</v>
      </c>
      <c r="N39" s="27">
        <v>694248.26000000013</v>
      </c>
      <c r="O39" s="27">
        <v>2822569.36</v>
      </c>
      <c r="P39" s="27">
        <v>8390800.9199999999</v>
      </c>
      <c r="Q39" s="27">
        <v>18735364.699999999</v>
      </c>
      <c r="R39" s="27">
        <v>48157703.43</v>
      </c>
      <c r="S39" s="27">
        <v>109371710.09999999</v>
      </c>
      <c r="T39" s="27">
        <v>184904673.97999999</v>
      </c>
      <c r="U39" s="27">
        <v>246842767.58000001</v>
      </c>
      <c r="V39" s="27">
        <v>289176101.11000001</v>
      </c>
      <c r="W39" s="27">
        <v>422238701.73999995</v>
      </c>
      <c r="X39" s="27">
        <v>583977464.73000002</v>
      </c>
      <c r="Y39" s="27">
        <v>752748853.38000011</v>
      </c>
      <c r="Z39" s="27">
        <v>957382974.80000007</v>
      </c>
      <c r="AA39" s="27">
        <v>1220714922.9499998</v>
      </c>
      <c r="AB39" s="27">
        <v>1542466640.4299998</v>
      </c>
      <c r="AC39" s="27">
        <v>1936065069.3200002</v>
      </c>
      <c r="AD39" s="27">
        <v>2432480332.8300004</v>
      </c>
      <c r="AE39" s="27">
        <v>3064245308.9499998</v>
      </c>
      <c r="AF39" s="27">
        <v>3839618163.6200004</v>
      </c>
      <c r="AG39" s="27">
        <v>4762594376.96</v>
      </c>
      <c r="AH39" s="27">
        <v>5853882883.3699999</v>
      </c>
      <c r="AI39" s="27">
        <v>7112436061.5699997</v>
      </c>
      <c r="AJ39" s="27">
        <v>8569963843.5799999</v>
      </c>
      <c r="AK39" s="27">
        <v>10269764726.82</v>
      </c>
      <c r="AL39" s="27">
        <v>12251034564.449999</v>
      </c>
      <c r="AM39" s="27">
        <v>14554286356.479998</v>
      </c>
      <c r="AN39" s="27">
        <v>17196207765.189999</v>
      </c>
      <c r="AO39" s="27">
        <v>20186397741.779995</v>
      </c>
      <c r="AP39" s="27">
        <v>23226169070.43</v>
      </c>
      <c r="AQ39" s="27">
        <v>26240656397.619999</v>
      </c>
      <c r="AR39" s="27">
        <v>29198947655.959999</v>
      </c>
      <c r="AS39" s="27">
        <v>32023430556.669998</v>
      </c>
      <c r="AT39" s="27">
        <v>34728512165.739998</v>
      </c>
      <c r="AU39" s="27">
        <v>37300716053.489998</v>
      </c>
      <c r="AV39" s="27">
        <v>39754018311.910004</v>
      </c>
      <c r="AW39" s="27">
        <v>42071025308.750008</v>
      </c>
      <c r="AX39" s="27">
        <v>44219822001.970001</v>
      </c>
      <c r="AY39" s="27">
        <v>46217409659.799988</v>
      </c>
      <c r="AZ39" s="27">
        <v>48070327567.919998</v>
      </c>
      <c r="BA39" s="27">
        <v>49790124855.639999</v>
      </c>
      <c r="BB39" s="27">
        <v>51377587779.319992</v>
      </c>
      <c r="BC39" s="27">
        <v>52827619239.269997</v>
      </c>
      <c r="BD39" s="27">
        <v>54168975616.649986</v>
      </c>
      <c r="BE39" s="27">
        <v>729637063439.33997</v>
      </c>
    </row>
    <row r="40" spans="1:57" x14ac:dyDescent="0.25">
      <c r="A40" s="40" t="s">
        <v>168</v>
      </c>
      <c r="B40" s="27">
        <v>8432.91</v>
      </c>
      <c r="C40" s="27">
        <v>13147.33</v>
      </c>
      <c r="D40" s="27">
        <v>27439.8</v>
      </c>
      <c r="E40" s="27">
        <v>65589.38</v>
      </c>
      <c r="F40" s="27">
        <v>216583.82</v>
      </c>
      <c r="G40" s="27">
        <v>300714.53999999998</v>
      </c>
      <c r="H40" s="27">
        <v>449671.67999999999</v>
      </c>
      <c r="I40" s="27">
        <v>639435.71</v>
      </c>
      <c r="J40" s="27">
        <v>761600.64</v>
      </c>
      <c r="K40" s="27">
        <v>709271.38</v>
      </c>
      <c r="L40" s="27">
        <v>655534.06999999995</v>
      </c>
      <c r="M40" s="27">
        <v>592081.26</v>
      </c>
      <c r="N40" s="27">
        <v>568557.13</v>
      </c>
      <c r="O40" s="27">
        <v>517701.42</v>
      </c>
      <c r="P40" s="27">
        <v>559107.59</v>
      </c>
      <c r="Q40" s="27">
        <v>585745.30000000005</v>
      </c>
      <c r="R40" s="27">
        <v>595621.81999999995</v>
      </c>
      <c r="S40" s="27">
        <v>833307.51</v>
      </c>
      <c r="T40" s="27">
        <v>1294368.99</v>
      </c>
      <c r="U40" s="27">
        <v>1831824.95</v>
      </c>
      <c r="V40" s="27">
        <v>2259882.2200000002</v>
      </c>
      <c r="W40" s="27">
        <v>3194312.32</v>
      </c>
      <c r="X40" s="27">
        <v>4085463.89</v>
      </c>
      <c r="Y40" s="27">
        <v>4828669.47</v>
      </c>
      <c r="Z40" s="27">
        <v>5703800.5300000003</v>
      </c>
      <c r="AA40" s="27">
        <v>6871083.6699999999</v>
      </c>
      <c r="AB40" s="27">
        <v>8361964.6399999997</v>
      </c>
      <c r="AC40" s="27">
        <v>10247440.9</v>
      </c>
      <c r="AD40" s="27">
        <v>12583784.880000001</v>
      </c>
      <c r="AE40" s="27">
        <v>15542967.52</v>
      </c>
      <c r="AF40" s="27">
        <v>19232692.780000001</v>
      </c>
      <c r="AG40" s="27">
        <v>23801357.370000001</v>
      </c>
      <c r="AH40" s="27">
        <v>29295651.210000001</v>
      </c>
      <c r="AI40" s="27">
        <v>35318052.369999997</v>
      </c>
      <c r="AJ40" s="27">
        <v>42253138.530000001</v>
      </c>
      <c r="AK40" s="27">
        <v>50519165.399999999</v>
      </c>
      <c r="AL40" s="27">
        <v>60473328.909999996</v>
      </c>
      <c r="AM40" s="27">
        <v>72467750.409999996</v>
      </c>
      <c r="AN40" s="27">
        <v>86578611.510000005</v>
      </c>
      <c r="AO40" s="27">
        <v>103252923.05</v>
      </c>
      <c r="AP40" s="27">
        <v>121067906.76000001</v>
      </c>
      <c r="AQ40" s="27">
        <v>138764972.75</v>
      </c>
      <c r="AR40" s="27">
        <v>155826672.46000001</v>
      </c>
      <c r="AS40" s="27">
        <v>174746968.75999999</v>
      </c>
      <c r="AT40" s="27">
        <v>193813460.09999999</v>
      </c>
      <c r="AU40" s="27">
        <v>212330812.06999999</v>
      </c>
      <c r="AV40" s="27">
        <v>230166587.05000001</v>
      </c>
      <c r="AW40" s="27">
        <v>247639422.58000001</v>
      </c>
      <c r="AX40" s="27">
        <v>263750751.37</v>
      </c>
      <c r="AY40" s="27">
        <v>279524607.94999999</v>
      </c>
      <c r="AZ40" s="27">
        <v>294173353.33999997</v>
      </c>
      <c r="BA40" s="27">
        <v>308010738.52999997</v>
      </c>
      <c r="BB40" s="27">
        <v>321160859.08999997</v>
      </c>
      <c r="BC40" s="27">
        <v>333410988.70999998</v>
      </c>
      <c r="BD40" s="27">
        <v>345017576.38999999</v>
      </c>
      <c r="BE40" s="27">
        <v>4227503456.7199998</v>
      </c>
    </row>
    <row r="41" spans="1:57" x14ac:dyDescent="0.25">
      <c r="A41" s="36" t="s">
        <v>169</v>
      </c>
      <c r="B41" s="27">
        <v>36556517192.059998</v>
      </c>
      <c r="C41" s="27">
        <v>37749259763.849998</v>
      </c>
      <c r="D41" s="27">
        <v>38908274191.26001</v>
      </c>
      <c r="E41" s="27">
        <v>40040470020.549995</v>
      </c>
      <c r="F41" s="27">
        <v>40436863006.569992</v>
      </c>
      <c r="G41" s="27">
        <v>40425040007.610008</v>
      </c>
      <c r="H41" s="27">
        <v>41069404102.709999</v>
      </c>
      <c r="I41" s="27">
        <v>40498419757.440018</v>
      </c>
      <c r="J41" s="27">
        <v>40461202734.689987</v>
      </c>
      <c r="K41" s="27">
        <v>40432158683.419998</v>
      </c>
      <c r="L41" s="27">
        <v>39968301337</v>
      </c>
      <c r="M41" s="27">
        <v>40037244642.139992</v>
      </c>
      <c r="N41" s="27">
        <v>40655625435.119995</v>
      </c>
      <c r="O41" s="27">
        <v>41681182725.420006</v>
      </c>
      <c r="P41" s="27">
        <v>43195491216.509995</v>
      </c>
      <c r="Q41" s="27">
        <v>45185812799.550003</v>
      </c>
      <c r="R41" s="27">
        <v>46735625515.239998</v>
      </c>
      <c r="S41" s="27">
        <v>47890210983.520004</v>
      </c>
      <c r="T41" s="27">
        <v>47581196174.729996</v>
      </c>
      <c r="U41" s="27">
        <v>46028093163.589996</v>
      </c>
      <c r="V41" s="27">
        <v>47187661878.670006</v>
      </c>
      <c r="W41" s="27">
        <v>48757193502.980003</v>
      </c>
      <c r="X41" s="27">
        <v>50700178693.769997</v>
      </c>
      <c r="Y41" s="27">
        <v>51230405809.269989</v>
      </c>
      <c r="Z41" s="27">
        <v>51723759328.930008</v>
      </c>
      <c r="AA41" s="27">
        <v>52156878226.619995</v>
      </c>
      <c r="AB41" s="27">
        <v>52529596547.840012</v>
      </c>
      <c r="AC41" s="27">
        <v>52827811034.019997</v>
      </c>
      <c r="AD41" s="27">
        <v>52939020509.500008</v>
      </c>
      <c r="AE41" s="27">
        <v>52911017698.080017</v>
      </c>
      <c r="AF41" s="27">
        <v>52735090183.229988</v>
      </c>
      <c r="AG41" s="27">
        <v>52407557510.439987</v>
      </c>
      <c r="AH41" s="27">
        <v>51909086670.969994</v>
      </c>
      <c r="AI41" s="27">
        <v>51152395589.049995</v>
      </c>
      <c r="AJ41" s="27">
        <v>50194999649.299995</v>
      </c>
      <c r="AK41" s="27">
        <v>48992168105.090012</v>
      </c>
      <c r="AL41" s="27">
        <v>47504705737.990005</v>
      </c>
      <c r="AM41" s="27">
        <v>45691289724.099998</v>
      </c>
      <c r="AN41" s="27">
        <v>43533610970.739998</v>
      </c>
      <c r="AO41" s="27">
        <v>41022280211.549995</v>
      </c>
      <c r="AP41" s="27">
        <v>38457764265.619995</v>
      </c>
      <c r="AQ41" s="27">
        <v>35915265550.790001</v>
      </c>
      <c r="AR41" s="27">
        <v>33426232486.820004</v>
      </c>
      <c r="AS41" s="27">
        <v>31076940338.460003</v>
      </c>
      <c r="AT41" s="27">
        <v>28842165138.670002</v>
      </c>
      <c r="AU41" s="27">
        <v>26737612714.549999</v>
      </c>
      <c r="AV41" s="27">
        <v>24749274612.290005</v>
      </c>
      <c r="AW41" s="27">
        <v>22894939181.209999</v>
      </c>
      <c r="AX41" s="27">
        <v>21182965304.469997</v>
      </c>
      <c r="AY41" s="27">
        <v>19619197719.099998</v>
      </c>
      <c r="AZ41" s="27">
        <v>18197573646.759998</v>
      </c>
      <c r="BA41" s="27">
        <v>16906546388.459999</v>
      </c>
      <c r="BB41" s="27">
        <v>15745272357.559999</v>
      </c>
      <c r="BC41" s="27">
        <v>14689039315.760002</v>
      </c>
      <c r="BD41" s="27">
        <v>13738590589.410002</v>
      </c>
      <c r="BE41" s="27">
        <v>2195822480645.0498</v>
      </c>
    </row>
    <row r="42" spans="1:57" x14ac:dyDescent="0.25">
      <c r="A42" s="40" t="s">
        <v>53</v>
      </c>
      <c r="B42" s="27">
        <v>2330487951.1599998</v>
      </c>
      <c r="C42" s="27">
        <v>2431651646.9799995</v>
      </c>
      <c r="D42" s="27">
        <v>2522294472.4799995</v>
      </c>
      <c r="E42" s="27">
        <v>2689470629.4599996</v>
      </c>
      <c r="F42" s="27">
        <v>2771899457.3399997</v>
      </c>
      <c r="G42" s="27">
        <v>2813632897.23</v>
      </c>
      <c r="H42" s="27">
        <v>2892808055.6400003</v>
      </c>
      <c r="I42" s="27">
        <v>2888888663.4099998</v>
      </c>
      <c r="J42" s="27">
        <v>2755258039.3900003</v>
      </c>
      <c r="K42" s="27">
        <v>2761318732.0800009</v>
      </c>
      <c r="L42" s="27">
        <v>2764700056.0899997</v>
      </c>
      <c r="M42" s="27">
        <v>2759713858.4900002</v>
      </c>
      <c r="N42" s="27">
        <v>2821847541.23</v>
      </c>
      <c r="O42" s="27">
        <v>2923028478.1099997</v>
      </c>
      <c r="P42" s="27">
        <v>2986753261.8199992</v>
      </c>
      <c r="Q42" s="27">
        <v>3076045676.9099998</v>
      </c>
      <c r="R42" s="27">
        <v>3233761556.1300001</v>
      </c>
      <c r="S42" s="27">
        <v>3340725073.8700004</v>
      </c>
      <c r="T42" s="27">
        <v>3369853116.04</v>
      </c>
      <c r="U42" s="27">
        <v>3300267363.0700002</v>
      </c>
      <c r="V42" s="27">
        <v>3488677362.0000005</v>
      </c>
      <c r="W42" s="27">
        <v>3587943017.02</v>
      </c>
      <c r="X42" s="27">
        <v>3704241622.3799996</v>
      </c>
      <c r="Y42" s="27">
        <v>3731583332.1300001</v>
      </c>
      <c r="Z42" s="27">
        <v>3758046104.2700005</v>
      </c>
      <c r="AA42" s="27">
        <v>3783264233.2700005</v>
      </c>
      <c r="AB42" s="27">
        <v>3806825152.9000006</v>
      </c>
      <c r="AC42" s="27">
        <v>3828123544.27</v>
      </c>
      <c r="AD42" s="27">
        <v>3843004627.2400002</v>
      </c>
      <c r="AE42" s="27">
        <v>3854645974.5500002</v>
      </c>
      <c r="AF42" s="27">
        <v>3862701039.6300006</v>
      </c>
      <c r="AG42" s="27">
        <v>3867633244.7799993</v>
      </c>
      <c r="AH42" s="27">
        <v>3870865205.5600004</v>
      </c>
      <c r="AI42" s="27">
        <v>3859829702.9699993</v>
      </c>
      <c r="AJ42" s="27">
        <v>3847976631.4099994</v>
      </c>
      <c r="AK42" s="27">
        <v>3834291997.3200002</v>
      </c>
      <c r="AL42" s="27">
        <v>3819133631.3500009</v>
      </c>
      <c r="AM42" s="27">
        <v>3802043830.98</v>
      </c>
      <c r="AN42" s="27">
        <v>3783437347.4400005</v>
      </c>
      <c r="AO42" s="27">
        <v>3762005300.6999993</v>
      </c>
      <c r="AP42" s="27">
        <v>3738036046.1300001</v>
      </c>
      <c r="AQ42" s="27">
        <v>3710505257.3699999</v>
      </c>
      <c r="AR42" s="27">
        <v>3679713020.1599998</v>
      </c>
      <c r="AS42" s="27">
        <v>3652297997.5599999</v>
      </c>
      <c r="AT42" s="27">
        <v>3619890764.4999995</v>
      </c>
      <c r="AU42" s="27">
        <v>3584159580.0900002</v>
      </c>
      <c r="AV42" s="27">
        <v>3545059511.2700005</v>
      </c>
      <c r="AW42" s="27">
        <v>3503303912.5400004</v>
      </c>
      <c r="AX42" s="27">
        <v>3458918057.8299999</v>
      </c>
      <c r="AY42" s="27">
        <v>3411191986.8500004</v>
      </c>
      <c r="AZ42" s="27">
        <v>3359814568.0300002</v>
      </c>
      <c r="BA42" s="27">
        <v>3305101982.5999999</v>
      </c>
      <c r="BB42" s="27">
        <v>3247120995.9799991</v>
      </c>
      <c r="BC42" s="27">
        <v>3186349543.7300005</v>
      </c>
      <c r="BD42" s="27">
        <v>3122043782.4500003</v>
      </c>
      <c r="BE42" s="27">
        <v>185254186436.19006</v>
      </c>
    </row>
    <row r="43" spans="1:57" x14ac:dyDescent="0.25">
      <c r="A43" s="40" t="s">
        <v>40</v>
      </c>
      <c r="B43" s="27">
        <v>33992970105.849995</v>
      </c>
      <c r="C43" s="27">
        <v>35086083796.580002</v>
      </c>
      <c r="D43" s="27">
        <v>36151938458.950005</v>
      </c>
      <c r="E43" s="27">
        <v>37110888180.099998</v>
      </c>
      <c r="F43" s="27">
        <v>37393608497.309998</v>
      </c>
      <c r="G43" s="27">
        <v>37297033302.900002</v>
      </c>
      <c r="H43" s="27">
        <v>37836187150.830002</v>
      </c>
      <c r="I43" s="27">
        <v>37230216779.37001</v>
      </c>
      <c r="J43" s="27">
        <v>37311445024.869987</v>
      </c>
      <c r="K43" s="27">
        <v>37279729136.379997</v>
      </c>
      <c r="L43" s="27">
        <v>36823836495.75</v>
      </c>
      <c r="M43" s="27">
        <v>36899024744.479996</v>
      </c>
      <c r="N43" s="27">
        <v>37446998665.259995</v>
      </c>
      <c r="O43" s="27">
        <v>38366445470.820007</v>
      </c>
      <c r="P43" s="27">
        <v>39807632462.909996</v>
      </c>
      <c r="Q43" s="27">
        <v>41695263719.450005</v>
      </c>
      <c r="R43" s="27">
        <v>43082568360.989998</v>
      </c>
      <c r="S43" s="27">
        <v>44116010537.870003</v>
      </c>
      <c r="T43" s="27">
        <v>43779377610.079994</v>
      </c>
      <c r="U43" s="27">
        <v>42307987967.439995</v>
      </c>
      <c r="V43" s="27">
        <v>43278921898.890007</v>
      </c>
      <c r="W43" s="27">
        <v>44731126298.280006</v>
      </c>
      <c r="X43" s="27">
        <v>46543922535.279999</v>
      </c>
      <c r="Y43" s="27">
        <v>47045391146.609993</v>
      </c>
      <c r="Z43" s="27">
        <v>47510997025.190002</v>
      </c>
      <c r="AA43" s="27">
        <v>47917905077.019997</v>
      </c>
      <c r="AB43" s="27">
        <v>48266393359.580009</v>
      </c>
      <c r="AC43" s="27">
        <v>48543034930.650002</v>
      </c>
      <c r="AD43" s="27">
        <v>48640419667.140007</v>
      </c>
      <c r="AE43" s="27">
        <v>48602454691.050011</v>
      </c>
      <c r="AF43" s="27">
        <v>48420881836.37999</v>
      </c>
      <c r="AG43" s="27">
        <v>48091705623.029991</v>
      </c>
      <c r="AH43" s="27">
        <v>47594217116.619995</v>
      </c>
      <c r="AI43" s="27">
        <v>46854983938.449997</v>
      </c>
      <c r="AJ43" s="27">
        <v>45916776156.419998</v>
      </c>
      <c r="AK43" s="27">
        <v>44736295273.170013</v>
      </c>
      <c r="AL43" s="27">
        <v>43274345435.550011</v>
      </c>
      <c r="AM43" s="27">
        <v>41490413643.529999</v>
      </c>
      <c r="AN43" s="27">
        <v>39366332234.809998</v>
      </c>
      <c r="AO43" s="27">
        <v>36893987833.900002</v>
      </c>
      <c r="AP43" s="27">
        <v>34372136126.25</v>
      </c>
      <c r="AQ43" s="27">
        <v>31875745266.170002</v>
      </c>
      <c r="AR43" s="27">
        <v>29435446139.120003</v>
      </c>
      <c r="AS43" s="27">
        <v>27130009309.66</v>
      </c>
      <c r="AT43" s="27">
        <v>24944227834.27</v>
      </c>
      <c r="AU43" s="27">
        <v>22891443946.529999</v>
      </c>
      <c r="AV43" s="27">
        <v>20957561688.070004</v>
      </c>
      <c r="AW43" s="27">
        <v>19159974691.25</v>
      </c>
      <c r="AX43" s="27">
        <v>17506217998.009998</v>
      </c>
      <c r="AY43" s="27">
        <v>16003670340.199999</v>
      </c>
      <c r="AZ43" s="27">
        <v>14645792432.07</v>
      </c>
      <c r="BA43" s="27">
        <v>13421035144.389999</v>
      </c>
      <c r="BB43" s="27">
        <v>12328612220.67</v>
      </c>
      <c r="BC43" s="27">
        <v>11343260760.74</v>
      </c>
      <c r="BD43" s="27">
        <v>10466584383.35</v>
      </c>
      <c r="BE43" s="27">
        <v>1991217470470.4895</v>
      </c>
    </row>
    <row r="44" spans="1:57" x14ac:dyDescent="0.25">
      <c r="A44" s="40" t="s">
        <v>168</v>
      </c>
      <c r="B44" s="27">
        <v>233059135.05000001</v>
      </c>
      <c r="C44" s="27">
        <v>231524320.28999999</v>
      </c>
      <c r="D44" s="27">
        <v>234041259.83000001</v>
      </c>
      <c r="E44" s="27">
        <v>240111210.99000001</v>
      </c>
      <c r="F44" s="27">
        <v>271355051.92000002</v>
      </c>
      <c r="G44" s="27">
        <v>314373807.48000002</v>
      </c>
      <c r="H44" s="27">
        <v>340408896.24000001</v>
      </c>
      <c r="I44" s="27">
        <v>379314314.66000003</v>
      </c>
      <c r="J44" s="27">
        <v>394499670.43000001</v>
      </c>
      <c r="K44" s="27">
        <v>391110814.95999998</v>
      </c>
      <c r="L44" s="27">
        <v>379764785.16000003</v>
      </c>
      <c r="M44" s="27">
        <v>378506039.17000002</v>
      </c>
      <c r="N44" s="27">
        <v>386779228.63</v>
      </c>
      <c r="O44" s="27">
        <v>391708776.49000001</v>
      </c>
      <c r="P44" s="27">
        <v>401105491.77999997</v>
      </c>
      <c r="Q44" s="27">
        <v>414503403.19</v>
      </c>
      <c r="R44" s="27">
        <v>419295598.12</v>
      </c>
      <c r="S44" s="27">
        <v>433475371.77999997</v>
      </c>
      <c r="T44" s="27">
        <v>431965448.61000001</v>
      </c>
      <c r="U44" s="27">
        <v>419837833.07999998</v>
      </c>
      <c r="V44" s="27">
        <v>420062617.77999997</v>
      </c>
      <c r="W44" s="27">
        <v>438124187.68000001</v>
      </c>
      <c r="X44" s="27">
        <v>452014536.11000001</v>
      </c>
      <c r="Y44" s="27">
        <v>453431330.52999997</v>
      </c>
      <c r="Z44" s="27">
        <v>454716199.47000003</v>
      </c>
      <c r="AA44" s="27">
        <v>455708916.32999998</v>
      </c>
      <c r="AB44" s="27">
        <v>456378035.36000001</v>
      </c>
      <c r="AC44" s="27">
        <v>456652559.10000002</v>
      </c>
      <c r="AD44" s="27">
        <v>455596215.12</v>
      </c>
      <c r="AE44" s="27">
        <v>453917032.48000002</v>
      </c>
      <c r="AF44" s="27">
        <v>451507307.22000003</v>
      </c>
      <c r="AG44" s="27">
        <v>448218642.63</v>
      </c>
      <c r="AH44" s="27">
        <v>444004348.79000002</v>
      </c>
      <c r="AI44" s="27">
        <v>437581947.63</v>
      </c>
      <c r="AJ44" s="27">
        <v>430246861.47000003</v>
      </c>
      <c r="AK44" s="27">
        <v>421580834.60000002</v>
      </c>
      <c r="AL44" s="27">
        <v>411226671.08999997</v>
      </c>
      <c r="AM44" s="27">
        <v>398832249.58999997</v>
      </c>
      <c r="AN44" s="27">
        <v>383841388.49000001</v>
      </c>
      <c r="AO44" s="27">
        <v>366287076.94999999</v>
      </c>
      <c r="AP44" s="27">
        <v>347592093.24000001</v>
      </c>
      <c r="AQ44" s="27">
        <v>329015027.25</v>
      </c>
      <c r="AR44" s="27">
        <v>311073327.54000002</v>
      </c>
      <c r="AS44" s="27">
        <v>294633031.24000001</v>
      </c>
      <c r="AT44" s="27">
        <v>278046539.89999998</v>
      </c>
      <c r="AU44" s="27">
        <v>262009187.93000001</v>
      </c>
      <c r="AV44" s="27">
        <v>246653412.94999999</v>
      </c>
      <c r="AW44" s="27">
        <v>231660577.41999999</v>
      </c>
      <c r="AX44" s="27">
        <v>217829248.63</v>
      </c>
      <c r="AY44" s="27">
        <v>204335392.05000001</v>
      </c>
      <c r="AZ44" s="27">
        <v>191966646.66</v>
      </c>
      <c r="BA44" s="27">
        <v>180409261.47</v>
      </c>
      <c r="BB44" s="27">
        <v>169539140.91</v>
      </c>
      <c r="BC44" s="27">
        <v>159429011.28999999</v>
      </c>
      <c r="BD44" s="27">
        <v>149962423.61000001</v>
      </c>
      <c r="BE44" s="27">
        <v>19350823738.370003</v>
      </c>
    </row>
    <row r="45" spans="1:57" x14ac:dyDescent="0.25">
      <c r="A45" s="28" t="s">
        <v>155</v>
      </c>
      <c r="B45" s="27">
        <v>36558214288.470001</v>
      </c>
      <c r="C45" s="27">
        <v>37750925865.950005</v>
      </c>
      <c r="D45" s="27">
        <v>38909829716.960007</v>
      </c>
      <c r="E45" s="27">
        <v>40041945281.559998</v>
      </c>
      <c r="F45" s="27">
        <v>40438484941.189995</v>
      </c>
      <c r="G45" s="27">
        <v>40426737808.150002</v>
      </c>
      <c r="H45" s="27">
        <v>41071115916.699997</v>
      </c>
      <c r="I45" s="27">
        <v>40500220169.420013</v>
      </c>
      <c r="J45" s="27">
        <v>40463395859.299988</v>
      </c>
      <c r="K45" s="27">
        <v>40434742260.790001</v>
      </c>
      <c r="L45" s="27">
        <v>39970852533.280006</v>
      </c>
      <c r="M45" s="27">
        <v>40039607013.809998</v>
      </c>
      <c r="N45" s="27">
        <v>40658133539.929993</v>
      </c>
      <c r="O45" s="27">
        <v>41685857990.940002</v>
      </c>
      <c r="P45" s="27">
        <v>43205730233.779991</v>
      </c>
      <c r="Q45" s="27">
        <v>45206465584.720009</v>
      </c>
      <c r="R45" s="27">
        <v>46785731731.510002</v>
      </c>
      <c r="S45" s="27">
        <v>48001908759.020004</v>
      </c>
      <c r="T45" s="27">
        <v>47769876933.809998</v>
      </c>
      <c r="U45" s="27">
        <v>46280060732.239998</v>
      </c>
      <c r="V45" s="27">
        <v>47486323000.000008</v>
      </c>
      <c r="W45" s="27">
        <v>49193700999.990005</v>
      </c>
      <c r="X45" s="27">
        <v>51305199999.980003</v>
      </c>
      <c r="Y45" s="27">
        <v>52010679999.999992</v>
      </c>
      <c r="Z45" s="27">
        <v>52716159999.999992</v>
      </c>
      <c r="AA45" s="27">
        <v>53421640000.030006</v>
      </c>
      <c r="AB45" s="27">
        <v>54127119999.999992</v>
      </c>
      <c r="AC45" s="27">
        <v>54832599999.989998</v>
      </c>
      <c r="AD45" s="27">
        <v>55456999999.970001</v>
      </c>
      <c r="AE45" s="27">
        <v>56081400000</v>
      </c>
      <c r="AF45" s="27">
        <v>56705800000.029991</v>
      </c>
      <c r="AG45" s="27">
        <v>57330200000.019997</v>
      </c>
      <c r="AH45" s="27">
        <v>57954599999.979996</v>
      </c>
      <c r="AI45" s="27">
        <v>58489500000.019997</v>
      </c>
      <c r="AJ45" s="27">
        <v>59024400000.009995</v>
      </c>
      <c r="AK45" s="27">
        <v>59559299999.970001</v>
      </c>
      <c r="AL45" s="27">
        <v>60094199999.990005</v>
      </c>
      <c r="AM45" s="27">
        <v>60629100000.019989</v>
      </c>
      <c r="AN45" s="27">
        <v>61162640000</v>
      </c>
      <c r="AO45" s="27">
        <v>61696180000.01001</v>
      </c>
      <c r="AP45" s="27">
        <v>62229719999.970009</v>
      </c>
      <c r="AQ45" s="27">
        <v>62763259999.979996</v>
      </c>
      <c r="AR45" s="27">
        <v>63296800000.009995</v>
      </c>
      <c r="AS45" s="27">
        <v>63844800000.019997</v>
      </c>
      <c r="AT45" s="27">
        <v>64392799999.989998</v>
      </c>
      <c r="AU45" s="27">
        <v>64940799999.999992</v>
      </c>
      <c r="AV45" s="27">
        <v>65488800000.000015</v>
      </c>
      <c r="AW45" s="27">
        <v>66036799999.999985</v>
      </c>
      <c r="AX45" s="27">
        <v>66561120000.019989</v>
      </c>
      <c r="AY45" s="27">
        <v>67085440000.019989</v>
      </c>
      <c r="AZ45" s="27">
        <v>67609759999.999992</v>
      </c>
      <c r="BA45" s="27">
        <v>68134080000.040001</v>
      </c>
      <c r="BB45" s="27">
        <v>68658399999.990005</v>
      </c>
      <c r="BC45" s="27">
        <v>69153620000</v>
      </c>
      <c r="BD45" s="27">
        <v>69648840000.009995</v>
      </c>
      <c r="BE45" s="27">
        <v>2945322621161.5898</v>
      </c>
    </row>
    <row r="46" spans="1:57" x14ac:dyDescent="0.25">
      <c r="A46" s="36" t="s">
        <v>167</v>
      </c>
      <c r="B46" s="27">
        <v>1697096.41</v>
      </c>
      <c r="C46" s="27">
        <v>1666102.1</v>
      </c>
      <c r="D46" s="27">
        <v>1555525.7</v>
      </c>
      <c r="E46" s="27">
        <v>1475261.0100000002</v>
      </c>
      <c r="F46" s="27">
        <v>1621934.6199999999</v>
      </c>
      <c r="G46" s="27">
        <v>1697800.54</v>
      </c>
      <c r="H46" s="27">
        <v>1711813.99</v>
      </c>
      <c r="I46" s="27">
        <v>1800411.98</v>
      </c>
      <c r="J46" s="27">
        <v>2193124.61</v>
      </c>
      <c r="K46" s="27">
        <v>2583577.37</v>
      </c>
      <c r="L46" s="27">
        <v>2551196.2799999998</v>
      </c>
      <c r="M46" s="27">
        <v>2362371.67</v>
      </c>
      <c r="N46" s="27">
        <v>2508104.81</v>
      </c>
      <c r="O46" s="27">
        <v>4675265.5199999996</v>
      </c>
      <c r="P46" s="27">
        <v>10239017.27</v>
      </c>
      <c r="Q46" s="27">
        <v>20652785.169999998</v>
      </c>
      <c r="R46" s="27">
        <v>50106216.270000003</v>
      </c>
      <c r="S46" s="27">
        <v>111697775.5</v>
      </c>
      <c r="T46" s="27">
        <v>188680759.08000001</v>
      </c>
      <c r="U46" s="27">
        <v>251967568.65000001</v>
      </c>
      <c r="V46" s="27">
        <v>298479489.54000002</v>
      </c>
      <c r="W46" s="27">
        <v>439193494.34000003</v>
      </c>
      <c r="X46" s="27">
        <v>616670054.52999997</v>
      </c>
      <c r="Y46" s="27">
        <v>814764990.65999997</v>
      </c>
      <c r="Z46" s="27">
        <v>1104902903.3200002</v>
      </c>
      <c r="AA46" s="27">
        <v>1490458172.6700003</v>
      </c>
      <c r="AB46" s="27">
        <v>1968524906.3199999</v>
      </c>
      <c r="AC46" s="27">
        <v>2534892672.6600003</v>
      </c>
      <c r="AD46" s="27">
        <v>3221859854.4799991</v>
      </c>
      <c r="AE46" s="27">
        <v>4065897863.8200002</v>
      </c>
      <c r="AF46" s="27">
        <v>5082040985.8000002</v>
      </c>
      <c r="AG46" s="27">
        <v>6280439108.2199993</v>
      </c>
      <c r="AH46" s="27">
        <v>7682709098.7800007</v>
      </c>
      <c r="AI46" s="27">
        <v>9283166710.6700001</v>
      </c>
      <c r="AJ46" s="27">
        <v>11122066848.75</v>
      </c>
      <c r="AK46" s="27">
        <v>13255313141.669998</v>
      </c>
      <c r="AL46" s="27">
        <v>15732493747.230003</v>
      </c>
      <c r="AM46" s="27">
        <v>18605951984.639996</v>
      </c>
      <c r="AN46" s="27">
        <v>21794628444.569996</v>
      </c>
      <c r="AO46" s="27">
        <v>25026349823.580002</v>
      </c>
      <c r="AP46" s="27">
        <v>28214964105.75</v>
      </c>
      <c r="AQ46" s="27">
        <v>31335733263.779999</v>
      </c>
      <c r="AR46" s="27">
        <v>34365349282.349998</v>
      </c>
      <c r="AS46" s="27">
        <v>37247341855.919998</v>
      </c>
      <c r="AT46" s="27">
        <v>39992271956.750008</v>
      </c>
      <c r="AU46" s="27">
        <v>42588978078.149994</v>
      </c>
      <c r="AV46" s="27">
        <v>45057472427.990013</v>
      </c>
      <c r="AW46" s="27">
        <v>47383681400.12999</v>
      </c>
      <c r="AX46" s="27">
        <v>49538536980.819992</v>
      </c>
      <c r="AY46" s="27">
        <v>51541892170.860001</v>
      </c>
      <c r="AZ46" s="27">
        <v>53402551421.769997</v>
      </c>
      <c r="BA46" s="27">
        <v>55131252282.090004</v>
      </c>
      <c r="BB46" s="27">
        <v>56735105028.389999</v>
      </c>
      <c r="BC46" s="27">
        <v>58215058001.259995</v>
      </c>
      <c r="BD46" s="27">
        <v>59594603471.659996</v>
      </c>
      <c r="BE46" s="27">
        <v>841429039732.47009</v>
      </c>
    </row>
    <row r="47" spans="1:57" x14ac:dyDescent="0.25">
      <c r="A47" s="40" t="s">
        <v>53</v>
      </c>
      <c r="B47" s="27">
        <v>1275593.3700000001</v>
      </c>
      <c r="C47" s="27">
        <v>1277418.5900000001</v>
      </c>
      <c r="D47" s="27">
        <v>1172818.69</v>
      </c>
      <c r="E47" s="27">
        <v>1105179.58</v>
      </c>
      <c r="F47" s="27">
        <v>1080225.1499999999</v>
      </c>
      <c r="G47" s="27">
        <v>1048981.9099999999</v>
      </c>
      <c r="H47" s="27">
        <v>942382.76</v>
      </c>
      <c r="I47" s="27">
        <v>873901.79</v>
      </c>
      <c r="J47" s="27">
        <v>1166922.8799999999</v>
      </c>
      <c r="K47" s="27">
        <v>1611748.83</v>
      </c>
      <c r="L47" s="27">
        <v>1562615.12</v>
      </c>
      <c r="M47" s="27">
        <v>1240419.28</v>
      </c>
      <c r="N47" s="27">
        <v>1245299.42</v>
      </c>
      <c r="O47" s="27">
        <v>1334994.74</v>
      </c>
      <c r="P47" s="27">
        <v>1289108.76</v>
      </c>
      <c r="Q47" s="27">
        <v>1331675.17</v>
      </c>
      <c r="R47" s="27">
        <v>1352891.02</v>
      </c>
      <c r="S47" s="27">
        <v>1492757.89</v>
      </c>
      <c r="T47" s="27">
        <v>2481716.11</v>
      </c>
      <c r="U47" s="27">
        <v>3292976.12</v>
      </c>
      <c r="V47" s="27">
        <v>7223837.8200000003</v>
      </c>
      <c r="W47" s="27">
        <v>11176878.649999999</v>
      </c>
      <c r="X47" s="27">
        <v>17427852.129999999</v>
      </c>
      <c r="Y47" s="27">
        <v>23980740.91</v>
      </c>
      <c r="Z47" s="27">
        <v>32123945.02</v>
      </c>
      <c r="AA47" s="27">
        <v>42461940.710000001</v>
      </c>
      <c r="AB47" s="27">
        <v>55593251.670000002</v>
      </c>
      <c r="AC47" s="27">
        <v>72209778.329999998</v>
      </c>
      <c r="AD47" s="27">
        <v>92937056.939999998</v>
      </c>
      <c r="AE47" s="27">
        <v>118647383.89</v>
      </c>
      <c r="AF47" s="27">
        <v>150057521.34999999</v>
      </c>
      <c r="AG47" s="27">
        <v>186905573.86999997</v>
      </c>
      <c r="AH47" s="27">
        <v>227240801.21000001</v>
      </c>
      <c r="AI47" s="27">
        <v>269395475.77999997</v>
      </c>
      <c r="AJ47" s="27">
        <v>313458404.99000001</v>
      </c>
      <c r="AK47" s="27">
        <v>361071990.25</v>
      </c>
      <c r="AL47" s="27">
        <v>411866660.18000001</v>
      </c>
      <c r="AM47" s="27">
        <v>466570702.57000005</v>
      </c>
      <c r="AN47" s="27">
        <v>525441090.25</v>
      </c>
      <c r="AO47" s="27">
        <v>589394598.22000003</v>
      </c>
      <c r="AP47" s="27">
        <v>657855740.10000002</v>
      </c>
      <c r="AQ47" s="27">
        <v>732122094.49000001</v>
      </c>
      <c r="AR47" s="27">
        <v>811731008.38999987</v>
      </c>
      <c r="AS47" s="27">
        <v>901267358.33999991</v>
      </c>
      <c r="AT47" s="27">
        <v>998694127.04999995</v>
      </c>
      <c r="AU47" s="27">
        <v>1101136326.96</v>
      </c>
      <c r="AV47" s="27">
        <v>1208296679.0099998</v>
      </c>
      <c r="AW47" s="27">
        <v>1318933119.95</v>
      </c>
      <c r="AX47" s="27">
        <v>1433767382.1799998</v>
      </c>
      <c r="AY47" s="27">
        <v>1551987878.01</v>
      </c>
      <c r="AZ47" s="27">
        <v>1673713139.6800001</v>
      </c>
      <c r="BA47" s="27">
        <v>1797926177.2900002</v>
      </c>
      <c r="BB47" s="27">
        <v>1924150634.3499999</v>
      </c>
      <c r="BC47" s="27">
        <v>2053047848.9500003</v>
      </c>
      <c r="BD47" s="27">
        <v>2183405937.8299999</v>
      </c>
      <c r="BE47" s="27">
        <v>24351400564.5</v>
      </c>
    </row>
    <row r="48" spans="1:57" x14ac:dyDescent="0.25">
      <c r="A48" s="40" t="s">
        <v>40</v>
      </c>
      <c r="B48" s="27">
        <v>413070.13</v>
      </c>
      <c r="C48" s="27">
        <v>375536.18</v>
      </c>
      <c r="D48" s="27">
        <v>355267.21</v>
      </c>
      <c r="E48" s="27">
        <v>304492.05</v>
      </c>
      <c r="F48" s="27">
        <v>325125.65000000002</v>
      </c>
      <c r="G48" s="27">
        <v>348104.08999999997</v>
      </c>
      <c r="H48" s="27">
        <v>319759.55</v>
      </c>
      <c r="I48" s="27">
        <v>287074.48</v>
      </c>
      <c r="J48" s="27">
        <v>264601.09000000003</v>
      </c>
      <c r="K48" s="27">
        <v>262557.15999999997</v>
      </c>
      <c r="L48" s="27">
        <v>333047.08999999997</v>
      </c>
      <c r="M48" s="27">
        <v>529871.13</v>
      </c>
      <c r="N48" s="27">
        <v>694248.26000000013</v>
      </c>
      <c r="O48" s="27">
        <v>2822569.36</v>
      </c>
      <c r="P48" s="27">
        <v>8390800.9199999999</v>
      </c>
      <c r="Q48" s="27">
        <v>18735364.699999999</v>
      </c>
      <c r="R48" s="27">
        <v>48157703.43</v>
      </c>
      <c r="S48" s="27">
        <v>109371710.09999999</v>
      </c>
      <c r="T48" s="27">
        <v>184904673.97999999</v>
      </c>
      <c r="U48" s="27">
        <v>246842767.58000001</v>
      </c>
      <c r="V48" s="27">
        <v>288995769.16000003</v>
      </c>
      <c r="W48" s="27">
        <v>424802241.45000005</v>
      </c>
      <c r="X48" s="27">
        <v>595092669.57999992</v>
      </c>
      <c r="Y48" s="27">
        <v>785799358.38</v>
      </c>
      <c r="Z48" s="27">
        <v>1066556882.67</v>
      </c>
      <c r="AA48" s="27">
        <v>1440009927.8200002</v>
      </c>
      <c r="AB48" s="27">
        <v>1902699307.5199997</v>
      </c>
      <c r="AC48" s="27">
        <v>2449758864.2100005</v>
      </c>
      <c r="AD48" s="27">
        <v>3112832414.9599991</v>
      </c>
      <c r="AE48" s="27">
        <v>3927304675.7600002</v>
      </c>
      <c r="AF48" s="27">
        <v>4907321290.3699999</v>
      </c>
      <c r="AG48" s="27">
        <v>6063080320.079999</v>
      </c>
      <c r="AH48" s="27">
        <v>7418080275.5500002</v>
      </c>
      <c r="AI48" s="27">
        <v>8968796757.9799995</v>
      </c>
      <c r="AJ48" s="27">
        <v>10754890290.389999</v>
      </c>
      <c r="AK48" s="27">
        <v>12830051794.459999</v>
      </c>
      <c r="AL48" s="27">
        <v>15243725040.130003</v>
      </c>
      <c r="AM48" s="27">
        <v>18046990264.699997</v>
      </c>
      <c r="AN48" s="27">
        <v>21158952450.619995</v>
      </c>
      <c r="AO48" s="27">
        <v>24308044644.52</v>
      </c>
      <c r="AP48" s="27">
        <v>27409830477.02</v>
      </c>
      <c r="AQ48" s="27">
        <v>30438749027.009998</v>
      </c>
      <c r="AR48" s="27">
        <v>33372098173.899998</v>
      </c>
      <c r="AS48" s="27">
        <v>36145946653.82</v>
      </c>
      <c r="AT48" s="27">
        <v>38774744631.460007</v>
      </c>
      <c r="AU48" s="27">
        <v>41250839812.219994</v>
      </c>
      <c r="AV48" s="27">
        <v>43594713332.94001</v>
      </c>
      <c r="AW48" s="27">
        <v>45793191798.289993</v>
      </c>
      <c r="AX48" s="27">
        <v>47817513734.579994</v>
      </c>
      <c r="AY48" s="27">
        <v>49687252655.439995</v>
      </c>
      <c r="AZ48" s="27">
        <v>51411889753.949997</v>
      </c>
      <c r="BA48" s="27">
        <v>53002859808.440002</v>
      </c>
      <c r="BB48" s="27">
        <v>54467622923.870003</v>
      </c>
      <c r="BC48" s="27">
        <v>55806679632.159996</v>
      </c>
      <c r="BD48" s="27">
        <v>57044478526.379997</v>
      </c>
      <c r="BE48" s="27">
        <v>812336234525.93005</v>
      </c>
    </row>
    <row r="49" spans="1:57" x14ac:dyDescent="0.25">
      <c r="A49" s="40" t="s">
        <v>168</v>
      </c>
      <c r="B49" s="27">
        <v>8432.91</v>
      </c>
      <c r="C49" s="27">
        <v>13147.33</v>
      </c>
      <c r="D49" s="27">
        <v>27439.8</v>
      </c>
      <c r="E49" s="27">
        <v>65589.38</v>
      </c>
      <c r="F49" s="27">
        <v>216583.82</v>
      </c>
      <c r="G49" s="27">
        <v>300714.53999999998</v>
      </c>
      <c r="H49" s="27">
        <v>449671.67999999999</v>
      </c>
      <c r="I49" s="27">
        <v>639435.71</v>
      </c>
      <c r="J49" s="27">
        <v>761600.64</v>
      </c>
      <c r="K49" s="27">
        <v>709271.38</v>
      </c>
      <c r="L49" s="27">
        <v>655534.06999999995</v>
      </c>
      <c r="M49" s="27">
        <v>592081.26</v>
      </c>
      <c r="N49" s="27">
        <v>568557.13</v>
      </c>
      <c r="O49" s="27">
        <v>517701.42</v>
      </c>
      <c r="P49" s="27">
        <v>559107.59</v>
      </c>
      <c r="Q49" s="27">
        <v>585745.30000000005</v>
      </c>
      <c r="R49" s="27">
        <v>595621.81999999995</v>
      </c>
      <c r="S49" s="27">
        <v>833307.51</v>
      </c>
      <c r="T49" s="27">
        <v>1294368.99</v>
      </c>
      <c r="U49" s="27">
        <v>1831824.95</v>
      </c>
      <c r="V49" s="27">
        <v>2259882.56</v>
      </c>
      <c r="W49" s="27">
        <v>3214374.24</v>
      </c>
      <c r="X49" s="27">
        <v>4149532.82</v>
      </c>
      <c r="Y49" s="27">
        <v>4984891.37</v>
      </c>
      <c r="Z49" s="27">
        <v>6222075.6299999999</v>
      </c>
      <c r="AA49" s="27">
        <v>7986304.1399999997</v>
      </c>
      <c r="AB49" s="27">
        <v>10232347.130000001</v>
      </c>
      <c r="AC49" s="27">
        <v>12924030.119999999</v>
      </c>
      <c r="AD49" s="27">
        <v>16090382.58</v>
      </c>
      <c r="AE49" s="27">
        <v>19945804.170000002</v>
      </c>
      <c r="AF49" s="27">
        <v>24662174.079999998</v>
      </c>
      <c r="AG49" s="27">
        <v>30453214.27</v>
      </c>
      <c r="AH49" s="27">
        <v>37388022.020000003</v>
      </c>
      <c r="AI49" s="27">
        <v>44974476.909999996</v>
      </c>
      <c r="AJ49" s="27">
        <v>53718153.369999997</v>
      </c>
      <c r="AK49" s="27">
        <v>64189356.960000001</v>
      </c>
      <c r="AL49" s="27">
        <v>76902046.920000002</v>
      </c>
      <c r="AM49" s="27">
        <v>92391017.370000005</v>
      </c>
      <c r="AN49" s="27">
        <v>110234903.7</v>
      </c>
      <c r="AO49" s="27">
        <v>128910580.84</v>
      </c>
      <c r="AP49" s="27">
        <v>147277888.63</v>
      </c>
      <c r="AQ49" s="27">
        <v>164862142.28</v>
      </c>
      <c r="AR49" s="27">
        <v>181520100.06</v>
      </c>
      <c r="AS49" s="27">
        <v>200127843.75999999</v>
      </c>
      <c r="AT49" s="27">
        <v>218833198.24000001</v>
      </c>
      <c r="AU49" s="27">
        <v>237001938.97</v>
      </c>
      <c r="AV49" s="27">
        <v>254462416.03999999</v>
      </c>
      <c r="AW49" s="27">
        <v>271556481.88999999</v>
      </c>
      <c r="AX49" s="27">
        <v>287255864.06</v>
      </c>
      <c r="AY49" s="27">
        <v>302651637.41000003</v>
      </c>
      <c r="AZ49" s="27">
        <v>316948528.13999999</v>
      </c>
      <c r="BA49" s="27">
        <v>330466296.36000001</v>
      </c>
      <c r="BB49" s="27">
        <v>343331470.17000002</v>
      </c>
      <c r="BC49" s="27">
        <v>355330520.14999998</v>
      </c>
      <c r="BD49" s="27">
        <v>366719007.44999999</v>
      </c>
      <c r="BE49" s="27">
        <v>4741404642.04</v>
      </c>
    </row>
    <row r="50" spans="1:57" x14ac:dyDescent="0.25">
      <c r="A50" s="36" t="s">
        <v>169</v>
      </c>
      <c r="B50" s="27">
        <v>36556517192.059998</v>
      </c>
      <c r="C50" s="27">
        <v>37749259763.849998</v>
      </c>
      <c r="D50" s="27">
        <v>38908274191.26001</v>
      </c>
      <c r="E50" s="27">
        <v>40040470020.549995</v>
      </c>
      <c r="F50" s="27">
        <v>40436863006.569992</v>
      </c>
      <c r="G50" s="27">
        <v>40425040007.610008</v>
      </c>
      <c r="H50" s="27">
        <v>41069404102.709999</v>
      </c>
      <c r="I50" s="27">
        <v>40498419757.440018</v>
      </c>
      <c r="J50" s="27">
        <v>40461202734.689987</v>
      </c>
      <c r="K50" s="27">
        <v>40432158683.419998</v>
      </c>
      <c r="L50" s="27">
        <v>39968301337</v>
      </c>
      <c r="M50" s="27">
        <v>40037244642.139992</v>
      </c>
      <c r="N50" s="27">
        <v>40655625435.119995</v>
      </c>
      <c r="O50" s="27">
        <v>41681182725.420006</v>
      </c>
      <c r="P50" s="27">
        <v>43195491216.509995</v>
      </c>
      <c r="Q50" s="27">
        <v>45185812799.550003</v>
      </c>
      <c r="R50" s="27">
        <v>46735625515.239998</v>
      </c>
      <c r="S50" s="27">
        <v>47890210983.520004</v>
      </c>
      <c r="T50" s="27">
        <v>47581196174.729996</v>
      </c>
      <c r="U50" s="27">
        <v>46028093163.589996</v>
      </c>
      <c r="V50" s="27">
        <v>47187843510.460007</v>
      </c>
      <c r="W50" s="27">
        <v>48754507505.650002</v>
      </c>
      <c r="X50" s="27">
        <v>50688529945.449997</v>
      </c>
      <c r="Y50" s="27">
        <v>51195915009.339989</v>
      </c>
      <c r="Z50" s="27">
        <v>51611257096.679993</v>
      </c>
      <c r="AA50" s="27">
        <v>51931181827.360008</v>
      </c>
      <c r="AB50" s="27">
        <v>52158595093.679993</v>
      </c>
      <c r="AC50" s="27">
        <v>52297707327.329994</v>
      </c>
      <c r="AD50" s="27">
        <v>52235140145.490005</v>
      </c>
      <c r="AE50" s="27">
        <v>52015502136.18</v>
      </c>
      <c r="AF50" s="27">
        <v>51623759014.229988</v>
      </c>
      <c r="AG50" s="27">
        <v>51049760891.800003</v>
      </c>
      <c r="AH50" s="27">
        <v>50271890901.199997</v>
      </c>
      <c r="AI50" s="27">
        <v>49206333289.349998</v>
      </c>
      <c r="AJ50" s="27">
        <v>47902333151.259995</v>
      </c>
      <c r="AK50" s="27">
        <v>46303986858.300003</v>
      </c>
      <c r="AL50" s="27">
        <v>44361706252.760002</v>
      </c>
      <c r="AM50" s="27">
        <v>42023148015.379997</v>
      </c>
      <c r="AN50" s="27">
        <v>39368011555.430008</v>
      </c>
      <c r="AO50" s="27">
        <v>36669830176.430008</v>
      </c>
      <c r="AP50" s="27">
        <v>34014755894.220001</v>
      </c>
      <c r="AQ50" s="27">
        <v>31427526736.200001</v>
      </c>
      <c r="AR50" s="27">
        <v>28931450717.659992</v>
      </c>
      <c r="AS50" s="27">
        <v>26597458144.100002</v>
      </c>
      <c r="AT50" s="27">
        <v>24400528043.239994</v>
      </c>
      <c r="AU50" s="27">
        <v>22351821921.849998</v>
      </c>
      <c r="AV50" s="27">
        <v>20431327572.009998</v>
      </c>
      <c r="AW50" s="27">
        <v>18653118599.869999</v>
      </c>
      <c r="AX50" s="27">
        <v>17022583019.199999</v>
      </c>
      <c r="AY50" s="27">
        <v>15543547829.16</v>
      </c>
      <c r="AZ50" s="27">
        <v>14207208578.23</v>
      </c>
      <c r="BA50" s="27">
        <v>13002827717.950001</v>
      </c>
      <c r="BB50" s="27">
        <v>11923294971.599998</v>
      </c>
      <c r="BC50" s="27">
        <v>10938561998.74</v>
      </c>
      <c r="BD50" s="27">
        <v>10054236528.350002</v>
      </c>
      <c r="BE50" s="27">
        <v>2103893581429.1199</v>
      </c>
    </row>
    <row r="51" spans="1:57" x14ac:dyDescent="0.25">
      <c r="A51" s="40" t="s">
        <v>53</v>
      </c>
      <c r="B51" s="27">
        <v>2330487951.1599998</v>
      </c>
      <c r="C51" s="27">
        <v>2431651646.9799995</v>
      </c>
      <c r="D51" s="27">
        <v>2522294472.4799995</v>
      </c>
      <c r="E51" s="27">
        <v>2689470629.4599996</v>
      </c>
      <c r="F51" s="27">
        <v>2771899457.3399997</v>
      </c>
      <c r="G51" s="27">
        <v>2813632897.23</v>
      </c>
      <c r="H51" s="27">
        <v>2892808055.6400003</v>
      </c>
      <c r="I51" s="27">
        <v>2888888663.4099998</v>
      </c>
      <c r="J51" s="27">
        <v>2755258039.3900003</v>
      </c>
      <c r="K51" s="27">
        <v>2761318732.0800009</v>
      </c>
      <c r="L51" s="27">
        <v>2764700056.0899997</v>
      </c>
      <c r="M51" s="27">
        <v>2759713858.4900002</v>
      </c>
      <c r="N51" s="27">
        <v>2821847541.23</v>
      </c>
      <c r="O51" s="27">
        <v>2923028478.1099997</v>
      </c>
      <c r="P51" s="27">
        <v>2986753261.8199992</v>
      </c>
      <c r="Q51" s="27">
        <v>3076045676.9099998</v>
      </c>
      <c r="R51" s="27">
        <v>3233761556.1300001</v>
      </c>
      <c r="S51" s="27">
        <v>3340725073.8700004</v>
      </c>
      <c r="T51" s="27">
        <v>3369853116.04</v>
      </c>
      <c r="U51" s="27">
        <v>3300267363.0700002</v>
      </c>
      <c r="V51" s="27">
        <v>3488678662.1900001</v>
      </c>
      <c r="W51" s="27">
        <v>3587840621.3500004</v>
      </c>
      <c r="X51" s="27">
        <v>3703772147.8800006</v>
      </c>
      <c r="Y51" s="27">
        <v>3730299259.0999999</v>
      </c>
      <c r="Z51" s="27">
        <v>3755236054.9899998</v>
      </c>
      <c r="AA51" s="27">
        <v>3777978059.3000002</v>
      </c>
      <c r="AB51" s="27">
        <v>3797926748.3099999</v>
      </c>
      <c r="AC51" s="27">
        <v>3814390221.6800003</v>
      </c>
      <c r="AD51" s="27">
        <v>3822982943.0500002</v>
      </c>
      <c r="AE51" s="27">
        <v>3826592616.0899997</v>
      </c>
      <c r="AF51" s="27">
        <v>3824502478.6699991</v>
      </c>
      <c r="AG51" s="27">
        <v>3816974426.1200004</v>
      </c>
      <c r="AH51" s="27">
        <v>3805959198.7799993</v>
      </c>
      <c r="AI51" s="27">
        <v>3779784524.2200003</v>
      </c>
      <c r="AJ51" s="27">
        <v>3751701595.0100002</v>
      </c>
      <c r="AK51" s="27">
        <v>3720068009.7600007</v>
      </c>
      <c r="AL51" s="27">
        <v>3685253339.8200006</v>
      </c>
      <c r="AM51" s="27">
        <v>3646529297.4400001</v>
      </c>
      <c r="AN51" s="27">
        <v>3604238909.7600002</v>
      </c>
      <c r="AO51" s="27">
        <v>3556865401.7800012</v>
      </c>
      <c r="AP51" s="27">
        <v>3504984259.8899994</v>
      </c>
      <c r="AQ51" s="27">
        <v>3447297905.4900007</v>
      </c>
      <c r="AR51" s="27">
        <v>3384268991.6299987</v>
      </c>
      <c r="AS51" s="27">
        <v>3320832641.6600003</v>
      </c>
      <c r="AT51" s="27">
        <v>3249505872.9499993</v>
      </c>
      <c r="AU51" s="27">
        <v>3173163673.0299983</v>
      </c>
      <c r="AV51" s="27">
        <v>3092103320.9999995</v>
      </c>
      <c r="AW51" s="27">
        <v>3007566880.0600009</v>
      </c>
      <c r="AX51" s="27">
        <v>2919732617.8399992</v>
      </c>
      <c r="AY51" s="27">
        <v>2828512121.9799995</v>
      </c>
      <c r="AZ51" s="27">
        <v>2733786860.3399997</v>
      </c>
      <c r="BA51" s="27">
        <v>2636573822.71</v>
      </c>
      <c r="BB51" s="27">
        <v>2537349365.6200004</v>
      </c>
      <c r="BC51" s="27">
        <v>2436852151.0599999</v>
      </c>
      <c r="BD51" s="27">
        <v>2334894062.1800003</v>
      </c>
      <c r="BE51" s="27">
        <v>176539405589.66998</v>
      </c>
    </row>
    <row r="52" spans="1:57" x14ac:dyDescent="0.25">
      <c r="A52" s="40" t="s">
        <v>40</v>
      </c>
      <c r="B52" s="27">
        <v>33992970105.849995</v>
      </c>
      <c r="C52" s="27">
        <v>35086083796.580002</v>
      </c>
      <c r="D52" s="27">
        <v>36151938458.950005</v>
      </c>
      <c r="E52" s="27">
        <v>37110888180.099998</v>
      </c>
      <c r="F52" s="27">
        <v>37393608497.309998</v>
      </c>
      <c r="G52" s="27">
        <v>37297033302.900002</v>
      </c>
      <c r="H52" s="27">
        <v>37836187150.830002</v>
      </c>
      <c r="I52" s="27">
        <v>37230216779.37001</v>
      </c>
      <c r="J52" s="27">
        <v>37311445024.869987</v>
      </c>
      <c r="K52" s="27">
        <v>37279729136.379997</v>
      </c>
      <c r="L52" s="27">
        <v>36823836495.75</v>
      </c>
      <c r="M52" s="27">
        <v>36899024744.479996</v>
      </c>
      <c r="N52" s="27">
        <v>37446998665.259995</v>
      </c>
      <c r="O52" s="27">
        <v>38366445470.820007</v>
      </c>
      <c r="P52" s="27">
        <v>39807632462.909996</v>
      </c>
      <c r="Q52" s="27">
        <v>41695263719.450005</v>
      </c>
      <c r="R52" s="27">
        <v>43082568360.989998</v>
      </c>
      <c r="S52" s="27">
        <v>44116010537.870003</v>
      </c>
      <c r="T52" s="27">
        <v>43779377610.079994</v>
      </c>
      <c r="U52" s="27">
        <v>42307987967.439995</v>
      </c>
      <c r="V52" s="27">
        <v>43279102230.830002</v>
      </c>
      <c r="W52" s="27">
        <v>44728562758.540001</v>
      </c>
      <c r="X52" s="27">
        <v>46532807330.389999</v>
      </c>
      <c r="Y52" s="27">
        <v>47012340641.609993</v>
      </c>
      <c r="Z52" s="27">
        <v>47401823117.319992</v>
      </c>
      <c r="AA52" s="27">
        <v>47698610072.200005</v>
      </c>
      <c r="AB52" s="27">
        <v>47906160692.499992</v>
      </c>
      <c r="AC52" s="27">
        <v>48029341135.769997</v>
      </c>
      <c r="AD52" s="27">
        <v>47960067585.020004</v>
      </c>
      <c r="AE52" s="27">
        <v>47739395324.260002</v>
      </c>
      <c r="AF52" s="27">
        <v>47353178709.639992</v>
      </c>
      <c r="AG52" s="27">
        <v>46791219679.949997</v>
      </c>
      <c r="AH52" s="27">
        <v>46030019724.439995</v>
      </c>
      <c r="AI52" s="27">
        <v>44998623242.040001</v>
      </c>
      <c r="AJ52" s="27">
        <v>43731849709.619995</v>
      </c>
      <c r="AK52" s="27">
        <v>42176008205.5</v>
      </c>
      <c r="AL52" s="27">
        <v>40281654959.860001</v>
      </c>
      <c r="AM52" s="27">
        <v>37997709735.309998</v>
      </c>
      <c r="AN52" s="27">
        <v>35403587549.370003</v>
      </c>
      <c r="AO52" s="27">
        <v>32772335355.490002</v>
      </c>
      <c r="AP52" s="27">
        <v>30188389522.960003</v>
      </c>
      <c r="AQ52" s="27">
        <v>27677310972.989998</v>
      </c>
      <c r="AR52" s="27">
        <v>25261801826.089996</v>
      </c>
      <c r="AS52" s="27">
        <v>23007373346.200001</v>
      </c>
      <c r="AT52" s="27">
        <v>20897995368.529995</v>
      </c>
      <c r="AU52" s="27">
        <v>18941320187.790001</v>
      </c>
      <c r="AV52" s="27">
        <v>17116866667.050001</v>
      </c>
      <c r="AW52" s="27">
        <v>15437808201.699999</v>
      </c>
      <c r="AX52" s="27">
        <v>13908526265.419998</v>
      </c>
      <c r="AY52" s="27">
        <v>12533827344.59</v>
      </c>
      <c r="AZ52" s="27">
        <v>11304230246.029999</v>
      </c>
      <c r="BA52" s="27">
        <v>10208300191.6</v>
      </c>
      <c r="BB52" s="27">
        <v>9238577076.1499977</v>
      </c>
      <c r="BC52" s="27">
        <v>8364200367.829999</v>
      </c>
      <c r="BD52" s="27">
        <v>7591081473.6200018</v>
      </c>
      <c r="BE52" s="27">
        <v>1908517253286.3999</v>
      </c>
    </row>
    <row r="53" spans="1:57" x14ac:dyDescent="0.25">
      <c r="A53" s="40" t="s">
        <v>168</v>
      </c>
      <c r="B53" s="27">
        <v>233059135.05000001</v>
      </c>
      <c r="C53" s="27">
        <v>231524320.28999999</v>
      </c>
      <c r="D53" s="27">
        <v>234041259.83000001</v>
      </c>
      <c r="E53" s="27">
        <v>240111210.99000001</v>
      </c>
      <c r="F53" s="27">
        <v>271355051.92000002</v>
      </c>
      <c r="G53" s="27">
        <v>314373807.48000002</v>
      </c>
      <c r="H53" s="27">
        <v>340408896.24000001</v>
      </c>
      <c r="I53" s="27">
        <v>379314314.66000003</v>
      </c>
      <c r="J53" s="27">
        <v>394499670.43000001</v>
      </c>
      <c r="K53" s="27">
        <v>391110814.95999998</v>
      </c>
      <c r="L53" s="27">
        <v>379764785.16000003</v>
      </c>
      <c r="M53" s="27">
        <v>378506039.17000002</v>
      </c>
      <c r="N53" s="27">
        <v>386779228.63</v>
      </c>
      <c r="O53" s="27">
        <v>391708776.49000001</v>
      </c>
      <c r="P53" s="27">
        <v>401105491.77999997</v>
      </c>
      <c r="Q53" s="27">
        <v>414503403.19</v>
      </c>
      <c r="R53" s="27">
        <v>419295598.12</v>
      </c>
      <c r="S53" s="27">
        <v>433475371.77999997</v>
      </c>
      <c r="T53" s="27">
        <v>431965448.61000001</v>
      </c>
      <c r="U53" s="27">
        <v>419837833.07999998</v>
      </c>
      <c r="V53" s="27">
        <v>420062617.44</v>
      </c>
      <c r="W53" s="27">
        <v>438104125.75999999</v>
      </c>
      <c r="X53" s="27">
        <v>451950467.18000001</v>
      </c>
      <c r="Y53" s="27">
        <v>453275108.63</v>
      </c>
      <c r="Z53" s="27">
        <v>454197924.37</v>
      </c>
      <c r="AA53" s="27">
        <v>454593695.86000001</v>
      </c>
      <c r="AB53" s="27">
        <v>454507652.87</v>
      </c>
      <c r="AC53" s="27">
        <v>453975969.88</v>
      </c>
      <c r="AD53" s="27">
        <v>452089617.42000002</v>
      </c>
      <c r="AE53" s="27">
        <v>449514195.82999998</v>
      </c>
      <c r="AF53" s="27">
        <v>446077825.92000002</v>
      </c>
      <c r="AG53" s="27">
        <v>441566785.73000002</v>
      </c>
      <c r="AH53" s="27">
        <v>435911977.98000002</v>
      </c>
      <c r="AI53" s="27">
        <v>427925523.08999997</v>
      </c>
      <c r="AJ53" s="27">
        <v>418781846.63</v>
      </c>
      <c r="AK53" s="27">
        <v>407910643.04000002</v>
      </c>
      <c r="AL53" s="27">
        <v>394797953.07999998</v>
      </c>
      <c r="AM53" s="27">
        <v>378908982.63</v>
      </c>
      <c r="AN53" s="27">
        <v>360185096.30000001</v>
      </c>
      <c r="AO53" s="27">
        <v>340629419.16000003</v>
      </c>
      <c r="AP53" s="27">
        <v>321382111.37</v>
      </c>
      <c r="AQ53" s="27">
        <v>302917857.72000003</v>
      </c>
      <c r="AR53" s="27">
        <v>285379899.94</v>
      </c>
      <c r="AS53" s="27">
        <v>269252156.24000001</v>
      </c>
      <c r="AT53" s="27">
        <v>253026801.75999999</v>
      </c>
      <c r="AU53" s="27">
        <v>237338061.03</v>
      </c>
      <c r="AV53" s="27">
        <v>222357583.96000001</v>
      </c>
      <c r="AW53" s="27">
        <v>207743518.11000001</v>
      </c>
      <c r="AX53" s="27">
        <v>194324135.94</v>
      </c>
      <c r="AY53" s="27">
        <v>181208362.59</v>
      </c>
      <c r="AZ53" s="27">
        <v>169191471.86000001</v>
      </c>
      <c r="BA53" s="27">
        <v>157953703.63999999</v>
      </c>
      <c r="BB53" s="27">
        <v>147368529.83000001</v>
      </c>
      <c r="BC53" s="27">
        <v>137509479.84999999</v>
      </c>
      <c r="BD53" s="27">
        <v>128260992.55</v>
      </c>
      <c r="BE53" s="27">
        <v>18836922553.049995</v>
      </c>
    </row>
    <row r="54" spans="1:57" x14ac:dyDescent="0.25">
      <c r="A54" s="28" t="s">
        <v>156</v>
      </c>
      <c r="B54" s="27">
        <v>36558214288.470001</v>
      </c>
      <c r="C54" s="27">
        <v>37750925865.950005</v>
      </c>
      <c r="D54" s="27">
        <v>38909829716.960007</v>
      </c>
      <c r="E54" s="27">
        <v>40041945281.559998</v>
      </c>
      <c r="F54" s="27">
        <v>40438484941.189995</v>
      </c>
      <c r="G54" s="27">
        <v>40426737808.150002</v>
      </c>
      <c r="H54" s="27">
        <v>41071115916.699997</v>
      </c>
      <c r="I54" s="27">
        <v>40500220169.420013</v>
      </c>
      <c r="J54" s="27">
        <v>40463395859.299988</v>
      </c>
      <c r="K54" s="27">
        <v>40434742260.790001</v>
      </c>
      <c r="L54" s="27">
        <v>39970852533.280006</v>
      </c>
      <c r="M54" s="27">
        <v>40039607013.809998</v>
      </c>
      <c r="N54" s="27">
        <v>40658133539.929993</v>
      </c>
      <c r="O54" s="27">
        <v>41685857990.940002</v>
      </c>
      <c r="P54" s="27">
        <v>43205730233.779991</v>
      </c>
      <c r="Q54" s="27">
        <v>45206465584.720009</v>
      </c>
      <c r="R54" s="27">
        <v>46785731731.510002</v>
      </c>
      <c r="S54" s="27">
        <v>48001908759.020004</v>
      </c>
      <c r="T54" s="27">
        <v>47769876933.809998</v>
      </c>
      <c r="U54" s="27">
        <v>46280060732.239998</v>
      </c>
      <c r="V54" s="27">
        <v>47486323000.010002</v>
      </c>
      <c r="W54" s="27">
        <v>49193700999.970001</v>
      </c>
      <c r="X54" s="27">
        <v>51305200000.040001</v>
      </c>
      <c r="Y54" s="27">
        <v>52010680000.010002</v>
      </c>
      <c r="Z54" s="27">
        <v>52716160000.000015</v>
      </c>
      <c r="AA54" s="27">
        <v>53421640000.019989</v>
      </c>
      <c r="AB54" s="27">
        <v>54127120000.019997</v>
      </c>
      <c r="AC54" s="27">
        <v>54832600000.030006</v>
      </c>
      <c r="AD54" s="27">
        <v>55456999999.990013</v>
      </c>
      <c r="AE54" s="27">
        <v>56081400000</v>
      </c>
      <c r="AF54" s="27">
        <v>56705799999.989998</v>
      </c>
      <c r="AG54" s="27">
        <v>57330200000.009995</v>
      </c>
      <c r="AH54" s="27">
        <v>57954599999.989998</v>
      </c>
      <c r="AI54" s="27">
        <v>58489499999.989998</v>
      </c>
      <c r="AJ54" s="27">
        <v>59024399999.98999</v>
      </c>
      <c r="AK54" s="27">
        <v>59559300000.01001</v>
      </c>
      <c r="AL54" s="27">
        <v>60094199999.98999</v>
      </c>
      <c r="AM54" s="27">
        <v>60629100000.000008</v>
      </c>
      <c r="AN54" s="27">
        <v>61162639999.970001</v>
      </c>
      <c r="AO54" s="27">
        <v>61696179999.999992</v>
      </c>
      <c r="AP54" s="27">
        <v>62229719999.989998</v>
      </c>
      <c r="AQ54" s="27">
        <v>62763259999.989998</v>
      </c>
      <c r="AR54" s="27">
        <v>63296800000.020004</v>
      </c>
      <c r="AS54" s="27">
        <v>63844800000.000008</v>
      </c>
      <c r="AT54" s="27">
        <v>64392800000.019997</v>
      </c>
      <c r="AU54" s="27">
        <v>64940800000.040001</v>
      </c>
      <c r="AV54" s="27">
        <v>65488799999.999992</v>
      </c>
      <c r="AW54" s="27">
        <v>66036799999.970009</v>
      </c>
      <c r="AX54" s="27">
        <v>66561120000.009995</v>
      </c>
      <c r="AY54" s="27">
        <v>67085440000.02002</v>
      </c>
      <c r="AZ54" s="27">
        <v>67609759999.989998</v>
      </c>
      <c r="BA54" s="27">
        <v>68134080000.000015</v>
      </c>
      <c r="BB54" s="27">
        <v>68658399999.970016</v>
      </c>
      <c r="BC54" s="27">
        <v>69153620000</v>
      </c>
      <c r="BD54" s="27">
        <v>69648840000</v>
      </c>
      <c r="BE54" s="27">
        <v>2945322621161.5806</v>
      </c>
    </row>
    <row r="55" spans="1:57" x14ac:dyDescent="0.25">
      <c r="A55" s="36" t="s">
        <v>167</v>
      </c>
      <c r="B55" s="27">
        <v>1697096.41</v>
      </c>
      <c r="C55" s="27">
        <v>1666102.1</v>
      </c>
      <c r="D55" s="27">
        <v>1555525.7</v>
      </c>
      <c r="E55" s="27">
        <v>1475261.0100000002</v>
      </c>
      <c r="F55" s="27">
        <v>1621934.6199999999</v>
      </c>
      <c r="G55" s="27">
        <v>1697800.54</v>
      </c>
      <c r="H55" s="27">
        <v>1711813.99</v>
      </c>
      <c r="I55" s="27">
        <v>1800411.98</v>
      </c>
      <c r="J55" s="27">
        <v>2193124.61</v>
      </c>
      <c r="K55" s="27">
        <v>2583577.37</v>
      </c>
      <c r="L55" s="27">
        <v>2551196.2799999998</v>
      </c>
      <c r="M55" s="27">
        <v>2362371.67</v>
      </c>
      <c r="N55" s="27">
        <v>2508104.81</v>
      </c>
      <c r="O55" s="27">
        <v>4675265.5199999996</v>
      </c>
      <c r="P55" s="27">
        <v>10239017.27</v>
      </c>
      <c r="Q55" s="27">
        <v>20652785.169999998</v>
      </c>
      <c r="R55" s="27">
        <v>50106216.270000003</v>
      </c>
      <c r="S55" s="27">
        <v>111697775.5</v>
      </c>
      <c r="T55" s="27">
        <v>188680759.08000001</v>
      </c>
      <c r="U55" s="27">
        <v>251967568.65000001</v>
      </c>
      <c r="V55" s="27">
        <v>295613747.75</v>
      </c>
      <c r="W55" s="27">
        <v>424543370.62</v>
      </c>
      <c r="X55" s="27">
        <v>574081850.34999979</v>
      </c>
      <c r="Y55" s="27">
        <v>716148073.0200001</v>
      </c>
      <c r="Z55" s="27">
        <v>858073016.48000002</v>
      </c>
      <c r="AA55" s="27">
        <v>1019968302.25</v>
      </c>
      <c r="AB55" s="27">
        <v>1223363558.04</v>
      </c>
      <c r="AC55" s="27">
        <v>1502429611.73</v>
      </c>
      <c r="AD55" s="27">
        <v>1868765779.9799998</v>
      </c>
      <c r="AE55" s="27">
        <v>2331658110.29</v>
      </c>
      <c r="AF55" s="27">
        <v>2898574659.0799999</v>
      </c>
      <c r="AG55" s="27">
        <v>3578868620.0599995</v>
      </c>
      <c r="AH55" s="27">
        <v>4391179873.1299992</v>
      </c>
      <c r="AI55" s="27">
        <v>5337077397.1300011</v>
      </c>
      <c r="AJ55" s="27">
        <v>6440743503.0200005</v>
      </c>
      <c r="AK55" s="27">
        <v>7736388168.960001</v>
      </c>
      <c r="AL55" s="27">
        <v>9252550454.4300022</v>
      </c>
      <c r="AM55" s="27">
        <v>11020511363.780001</v>
      </c>
      <c r="AN55" s="27">
        <v>13051928768.669998</v>
      </c>
      <c r="AO55" s="27">
        <v>15353294526.960001</v>
      </c>
      <c r="AP55" s="27">
        <v>17913602081.760002</v>
      </c>
      <c r="AQ55" s="27">
        <v>20719499193.339996</v>
      </c>
      <c r="AR55" s="27">
        <v>23629468341.059998</v>
      </c>
      <c r="AS55" s="27">
        <v>26467299463.349998</v>
      </c>
      <c r="AT55" s="27">
        <v>29227088303.349995</v>
      </c>
      <c r="AU55" s="27">
        <v>31896142076.970005</v>
      </c>
      <c r="AV55" s="27">
        <v>34480161083.910004</v>
      </c>
      <c r="AW55" s="27">
        <v>36959972087.560005</v>
      </c>
      <c r="AX55" s="27">
        <v>39293687145.309998</v>
      </c>
      <c r="AY55" s="27">
        <v>41489778427.670013</v>
      </c>
      <c r="AZ55" s="27">
        <v>43546080476.899994</v>
      </c>
      <c r="BA55" s="27">
        <v>45471422078.930016</v>
      </c>
      <c r="BB55" s="27">
        <v>47269367653.820015</v>
      </c>
      <c r="BC55" s="27">
        <v>48933455332.5</v>
      </c>
      <c r="BD55" s="27">
        <v>50481468736.420006</v>
      </c>
      <c r="BE55" s="27">
        <v>628317698947.13</v>
      </c>
    </row>
    <row r="56" spans="1:57" x14ac:dyDescent="0.25">
      <c r="A56" s="40" t="s">
        <v>53</v>
      </c>
      <c r="B56" s="27">
        <v>1275593.3700000001</v>
      </c>
      <c r="C56" s="27">
        <v>1277418.5900000001</v>
      </c>
      <c r="D56" s="27">
        <v>1172818.69</v>
      </c>
      <c r="E56" s="27">
        <v>1105179.58</v>
      </c>
      <c r="F56" s="27">
        <v>1080225.1499999999</v>
      </c>
      <c r="G56" s="27">
        <v>1048981.9099999999</v>
      </c>
      <c r="H56" s="27">
        <v>942382.76</v>
      </c>
      <c r="I56" s="27">
        <v>873901.79</v>
      </c>
      <c r="J56" s="27">
        <v>1166922.8799999999</v>
      </c>
      <c r="K56" s="27">
        <v>1611748.83</v>
      </c>
      <c r="L56" s="27">
        <v>1562615.12</v>
      </c>
      <c r="M56" s="27">
        <v>1240419.28</v>
      </c>
      <c r="N56" s="27">
        <v>1245299.42</v>
      </c>
      <c r="O56" s="27">
        <v>1334994.74</v>
      </c>
      <c r="P56" s="27">
        <v>1289108.76</v>
      </c>
      <c r="Q56" s="27">
        <v>1331675.17</v>
      </c>
      <c r="R56" s="27">
        <v>1352891.02</v>
      </c>
      <c r="S56" s="27">
        <v>1492757.89</v>
      </c>
      <c r="T56" s="27">
        <v>2481716.11</v>
      </c>
      <c r="U56" s="27">
        <v>3292976.12</v>
      </c>
      <c r="V56" s="27">
        <v>7206326.7599999998</v>
      </c>
      <c r="W56" s="27">
        <v>10745196.09</v>
      </c>
      <c r="X56" s="27">
        <v>15680458.42</v>
      </c>
      <c r="Y56" s="27">
        <v>19875860.109999999</v>
      </c>
      <c r="Z56" s="27">
        <v>24172091.829999998</v>
      </c>
      <c r="AA56" s="27">
        <v>28664882.829999998</v>
      </c>
      <c r="AB56" s="27">
        <v>33786903.039999999</v>
      </c>
      <c r="AC56" s="27">
        <v>40223272.479999997</v>
      </c>
      <c r="AD56" s="27">
        <v>47840646.579999998</v>
      </c>
      <c r="AE56" s="27">
        <v>56657793.940000005</v>
      </c>
      <c r="AF56" s="27">
        <v>66668971.100000009</v>
      </c>
      <c r="AG56" s="27">
        <v>77844023.819999993</v>
      </c>
      <c r="AH56" s="27">
        <v>89597219.430000007</v>
      </c>
      <c r="AI56" s="27">
        <v>101926498.68000001</v>
      </c>
      <c r="AJ56" s="27">
        <v>114580127.48</v>
      </c>
      <c r="AK56" s="27">
        <v>127993843.94</v>
      </c>
      <c r="AL56" s="27">
        <v>141878938.12</v>
      </c>
      <c r="AM56" s="27">
        <v>156457349.19999999</v>
      </c>
      <c r="AN56" s="27">
        <v>171886461.74000001</v>
      </c>
      <c r="AO56" s="27">
        <v>188566741.68000001</v>
      </c>
      <c r="AP56" s="27">
        <v>206456387.86000001</v>
      </c>
      <c r="AQ56" s="27">
        <v>226257353.88999999</v>
      </c>
      <c r="AR56" s="27">
        <v>247764300.35000002</v>
      </c>
      <c r="AS56" s="27">
        <v>272244066.25999999</v>
      </c>
      <c r="AT56" s="27">
        <v>299168763.63</v>
      </c>
      <c r="AU56" s="27">
        <v>327764304.62</v>
      </c>
      <c r="AV56" s="27">
        <v>358193138.09000003</v>
      </c>
      <c r="AW56" s="27">
        <v>390127828.39999998</v>
      </c>
      <c r="AX56" s="27">
        <v>424343820.64999998</v>
      </c>
      <c r="AY56" s="27">
        <v>460924498.94</v>
      </c>
      <c r="AZ56" s="27">
        <v>500057874.92000008</v>
      </c>
      <c r="BA56" s="27">
        <v>541707482.77999997</v>
      </c>
      <c r="BB56" s="27">
        <v>585974129.89999998</v>
      </c>
      <c r="BC56" s="27">
        <v>633682261.21000004</v>
      </c>
      <c r="BD56" s="27">
        <v>684573868.79999995</v>
      </c>
      <c r="BE56" s="27">
        <v>7709673314.749999</v>
      </c>
    </row>
    <row r="57" spans="1:57" x14ac:dyDescent="0.25">
      <c r="A57" s="40" t="s">
        <v>40</v>
      </c>
      <c r="B57" s="27">
        <v>413070.13</v>
      </c>
      <c r="C57" s="27">
        <v>375536.18</v>
      </c>
      <c r="D57" s="27">
        <v>355267.21</v>
      </c>
      <c r="E57" s="27">
        <v>304492.05</v>
      </c>
      <c r="F57" s="27">
        <v>325125.65000000002</v>
      </c>
      <c r="G57" s="27">
        <v>348104.08999999997</v>
      </c>
      <c r="H57" s="27">
        <v>319759.55</v>
      </c>
      <c r="I57" s="27">
        <v>287074.48</v>
      </c>
      <c r="J57" s="27">
        <v>264601.09000000003</v>
      </c>
      <c r="K57" s="27">
        <v>262557.15999999997</v>
      </c>
      <c r="L57" s="27">
        <v>333047.08999999997</v>
      </c>
      <c r="M57" s="27">
        <v>529871.13</v>
      </c>
      <c r="N57" s="27">
        <v>694248.26000000013</v>
      </c>
      <c r="O57" s="27">
        <v>2822569.36</v>
      </c>
      <c r="P57" s="27">
        <v>8390800.9199999999</v>
      </c>
      <c r="Q57" s="27">
        <v>18735364.699999999</v>
      </c>
      <c r="R57" s="27">
        <v>48157703.43</v>
      </c>
      <c r="S57" s="27">
        <v>109371710.09999999</v>
      </c>
      <c r="T57" s="27">
        <v>184904673.97999999</v>
      </c>
      <c r="U57" s="27">
        <v>246842767.58000001</v>
      </c>
      <c r="V57" s="27">
        <v>286147538.43000001</v>
      </c>
      <c r="W57" s="27">
        <v>410640237.67000002</v>
      </c>
      <c r="X57" s="27">
        <v>554445395.25999987</v>
      </c>
      <c r="Y57" s="27">
        <v>691700731.38000011</v>
      </c>
      <c r="Z57" s="27">
        <v>828758759.76999998</v>
      </c>
      <c r="AA57" s="27">
        <v>985515138.83999991</v>
      </c>
      <c r="AB57" s="27">
        <v>1182884784.24</v>
      </c>
      <c r="AC57" s="27">
        <v>1454225952.0699999</v>
      </c>
      <c r="AD57" s="27">
        <v>1811286283.8799999</v>
      </c>
      <c r="AE57" s="27">
        <v>2263246532.1300001</v>
      </c>
      <c r="AF57" s="27">
        <v>2817496532.6599998</v>
      </c>
      <c r="AG57" s="27">
        <v>3483295557.0799994</v>
      </c>
      <c r="AH57" s="27">
        <v>4279830207.6299992</v>
      </c>
      <c r="AI57" s="27">
        <v>5208965683.8100004</v>
      </c>
      <c r="AJ57" s="27">
        <v>6294863320.8800011</v>
      </c>
      <c r="AK57" s="27">
        <v>7571010104.5800018</v>
      </c>
      <c r="AL57" s="27">
        <v>9066013023.3700008</v>
      </c>
      <c r="AM57" s="27">
        <v>10810724350.98</v>
      </c>
      <c r="AN57" s="27">
        <v>12816663609.599998</v>
      </c>
      <c r="AO57" s="27">
        <v>15089679781.720001</v>
      </c>
      <c r="AP57" s="27">
        <v>17618646518.940002</v>
      </c>
      <c r="AQ57" s="27">
        <v>20389478598.939999</v>
      </c>
      <c r="AR57" s="27">
        <v>23261587514.509998</v>
      </c>
      <c r="AS57" s="27">
        <v>26056116113.32</v>
      </c>
      <c r="AT57" s="27">
        <v>28769794656.709995</v>
      </c>
      <c r="AU57" s="27">
        <v>31391579606.920006</v>
      </c>
      <c r="AV57" s="27">
        <v>33927154473.34</v>
      </c>
      <c r="AW57" s="27">
        <v>36357316526.950005</v>
      </c>
      <c r="AX57" s="27">
        <v>38640390353.959999</v>
      </c>
      <c r="AY57" s="27">
        <v>40783789901.110008</v>
      </c>
      <c r="AZ57" s="27">
        <v>42785978302.379997</v>
      </c>
      <c r="BA57" s="27">
        <v>44655514296.100014</v>
      </c>
      <c r="BB57" s="27">
        <v>46395776254.230011</v>
      </c>
      <c r="BC57" s="27">
        <v>47999656684.910004</v>
      </c>
      <c r="BD57" s="27">
        <v>49484955408.959999</v>
      </c>
      <c r="BE57" s="27">
        <v>617049167081.40002</v>
      </c>
    </row>
    <row r="58" spans="1:57" x14ac:dyDescent="0.25">
      <c r="A58" s="40" t="s">
        <v>168</v>
      </c>
      <c r="B58" s="27">
        <v>8432.91</v>
      </c>
      <c r="C58" s="27">
        <v>13147.33</v>
      </c>
      <c r="D58" s="27">
        <v>27439.8</v>
      </c>
      <c r="E58" s="27">
        <v>65589.38</v>
      </c>
      <c r="F58" s="27">
        <v>216583.82</v>
      </c>
      <c r="G58" s="27">
        <v>300714.53999999998</v>
      </c>
      <c r="H58" s="27">
        <v>449671.67999999999</v>
      </c>
      <c r="I58" s="27">
        <v>639435.71</v>
      </c>
      <c r="J58" s="27">
        <v>761600.64</v>
      </c>
      <c r="K58" s="27">
        <v>709271.38</v>
      </c>
      <c r="L58" s="27">
        <v>655534.06999999995</v>
      </c>
      <c r="M58" s="27">
        <v>592081.26</v>
      </c>
      <c r="N58" s="27">
        <v>568557.13</v>
      </c>
      <c r="O58" s="27">
        <v>517701.42</v>
      </c>
      <c r="P58" s="27">
        <v>559107.59</v>
      </c>
      <c r="Q58" s="27">
        <v>585745.30000000005</v>
      </c>
      <c r="R58" s="27">
        <v>595621.81999999995</v>
      </c>
      <c r="S58" s="27">
        <v>833307.51</v>
      </c>
      <c r="T58" s="27">
        <v>1294368.99</v>
      </c>
      <c r="U58" s="27">
        <v>1831824.95</v>
      </c>
      <c r="V58" s="27">
        <v>2259882.56</v>
      </c>
      <c r="W58" s="27">
        <v>3157936.86</v>
      </c>
      <c r="X58" s="27">
        <v>3955996.67</v>
      </c>
      <c r="Y58" s="27">
        <v>4571481.53</v>
      </c>
      <c r="Z58" s="27">
        <v>5142164.88</v>
      </c>
      <c r="AA58" s="27">
        <v>5788280.5800000001</v>
      </c>
      <c r="AB58" s="27">
        <v>6691870.7599999998</v>
      </c>
      <c r="AC58" s="27">
        <v>7980387.1799999997</v>
      </c>
      <c r="AD58" s="27">
        <v>9638849.5199999996</v>
      </c>
      <c r="AE58" s="27">
        <v>11753784.220000001</v>
      </c>
      <c r="AF58" s="27">
        <v>14409155.32</v>
      </c>
      <c r="AG58" s="27">
        <v>17729039.16</v>
      </c>
      <c r="AH58" s="27">
        <v>21752446.07</v>
      </c>
      <c r="AI58" s="27">
        <v>26185214.640000001</v>
      </c>
      <c r="AJ58" s="27">
        <v>31300054.66</v>
      </c>
      <c r="AK58" s="27">
        <v>37384220.439999998</v>
      </c>
      <c r="AL58" s="27">
        <v>44658492.939999998</v>
      </c>
      <c r="AM58" s="27">
        <v>53329663.600000001</v>
      </c>
      <c r="AN58" s="27">
        <v>63378697.329999998</v>
      </c>
      <c r="AO58" s="27">
        <v>75048003.560000002</v>
      </c>
      <c r="AP58" s="27">
        <v>88499174.959999993</v>
      </c>
      <c r="AQ58" s="27">
        <v>103763240.51000001</v>
      </c>
      <c r="AR58" s="27">
        <v>120116526.2</v>
      </c>
      <c r="AS58" s="27">
        <v>138939283.77000001</v>
      </c>
      <c r="AT58" s="27">
        <v>158124883.00999999</v>
      </c>
      <c r="AU58" s="27">
        <v>176798165.43000001</v>
      </c>
      <c r="AV58" s="27">
        <v>194813472.47999999</v>
      </c>
      <c r="AW58" s="27">
        <v>212527732.21000001</v>
      </c>
      <c r="AX58" s="27">
        <v>228952970.69999999</v>
      </c>
      <c r="AY58" s="27">
        <v>245064027.62</v>
      </c>
      <c r="AZ58" s="27">
        <v>260044299.59999999</v>
      </c>
      <c r="BA58" s="27">
        <v>274200300.05000001</v>
      </c>
      <c r="BB58" s="27">
        <v>287617269.69</v>
      </c>
      <c r="BC58" s="27">
        <v>300116386.38</v>
      </c>
      <c r="BD58" s="27">
        <v>311939458.66000003</v>
      </c>
      <c r="BE58" s="27">
        <v>3558858550.98</v>
      </c>
    </row>
    <row r="59" spans="1:57" x14ac:dyDescent="0.25">
      <c r="A59" s="36" t="s">
        <v>169</v>
      </c>
      <c r="B59" s="27">
        <v>36556517192.059998</v>
      </c>
      <c r="C59" s="27">
        <v>37749259763.849998</v>
      </c>
      <c r="D59" s="27">
        <v>38908274191.26001</v>
      </c>
      <c r="E59" s="27">
        <v>40040470020.549995</v>
      </c>
      <c r="F59" s="27">
        <v>40436863006.569992</v>
      </c>
      <c r="G59" s="27">
        <v>40425040007.610008</v>
      </c>
      <c r="H59" s="27">
        <v>41069404102.709999</v>
      </c>
      <c r="I59" s="27">
        <v>40498419757.440018</v>
      </c>
      <c r="J59" s="27">
        <v>40461202734.689987</v>
      </c>
      <c r="K59" s="27">
        <v>40432158683.419998</v>
      </c>
      <c r="L59" s="27">
        <v>39968301337</v>
      </c>
      <c r="M59" s="27">
        <v>40037244642.139992</v>
      </c>
      <c r="N59" s="27">
        <v>40655625435.119995</v>
      </c>
      <c r="O59" s="27">
        <v>41681182725.420006</v>
      </c>
      <c r="P59" s="27">
        <v>43195491216.509995</v>
      </c>
      <c r="Q59" s="27">
        <v>45185812799.550003</v>
      </c>
      <c r="R59" s="27">
        <v>46735625515.239998</v>
      </c>
      <c r="S59" s="27">
        <v>47890210983.520004</v>
      </c>
      <c r="T59" s="27">
        <v>47581196174.729996</v>
      </c>
      <c r="U59" s="27">
        <v>46028093163.589996</v>
      </c>
      <c r="V59" s="27">
        <v>47190709252.260002</v>
      </c>
      <c r="W59" s="27">
        <v>48769157629.349998</v>
      </c>
      <c r="X59" s="27">
        <v>50731118149.690002</v>
      </c>
      <c r="Y59" s="27">
        <v>51294531926.989998</v>
      </c>
      <c r="Z59" s="27">
        <v>51858086983.520012</v>
      </c>
      <c r="AA59" s="27">
        <v>52401671697.769989</v>
      </c>
      <c r="AB59" s="27">
        <v>52903756441.979996</v>
      </c>
      <c r="AC59" s="27">
        <v>53330170388.300003</v>
      </c>
      <c r="AD59" s="27">
        <v>53588234220.01001</v>
      </c>
      <c r="AE59" s="27">
        <v>53749741889.710007</v>
      </c>
      <c r="AF59" s="27">
        <v>53807225340.909996</v>
      </c>
      <c r="AG59" s="27">
        <v>53751331379.949997</v>
      </c>
      <c r="AH59" s="27">
        <v>53563420126.860001</v>
      </c>
      <c r="AI59" s="27">
        <v>53152422602.860001</v>
      </c>
      <c r="AJ59" s="27">
        <v>52583656496.969986</v>
      </c>
      <c r="AK59" s="27">
        <v>51822911831.050003</v>
      </c>
      <c r="AL59" s="27">
        <v>50841649545.55999</v>
      </c>
      <c r="AM59" s="27">
        <v>49608588636.220001</v>
      </c>
      <c r="AN59" s="27">
        <v>48110711231.300003</v>
      </c>
      <c r="AO59" s="27">
        <v>46342885473.039993</v>
      </c>
      <c r="AP59" s="27">
        <v>44316117918.230003</v>
      </c>
      <c r="AQ59" s="27">
        <v>42043760806.650002</v>
      </c>
      <c r="AR59" s="27">
        <v>39667331658.960014</v>
      </c>
      <c r="AS59" s="27">
        <v>37377500536.650009</v>
      </c>
      <c r="AT59" s="27">
        <v>35165711696.669998</v>
      </c>
      <c r="AU59" s="27">
        <v>33044657923.07</v>
      </c>
      <c r="AV59" s="27">
        <v>31008638916.089993</v>
      </c>
      <c r="AW59" s="27">
        <v>29076827912.409996</v>
      </c>
      <c r="AX59" s="27">
        <v>27267432854.699997</v>
      </c>
      <c r="AY59" s="27">
        <v>25595661572.350006</v>
      </c>
      <c r="AZ59" s="27">
        <v>24063679523.090004</v>
      </c>
      <c r="BA59" s="27">
        <v>22662657921.07</v>
      </c>
      <c r="BB59" s="27">
        <v>21389032346.150005</v>
      </c>
      <c r="BC59" s="27">
        <v>20220164667.499992</v>
      </c>
      <c r="BD59" s="27">
        <v>19167371263.579998</v>
      </c>
      <c r="BE59" s="27">
        <v>2317004922214.4502</v>
      </c>
    </row>
    <row r="60" spans="1:57" x14ac:dyDescent="0.25">
      <c r="A60" s="40" t="s">
        <v>53</v>
      </c>
      <c r="B60" s="27">
        <v>2330487951.1599998</v>
      </c>
      <c r="C60" s="27">
        <v>2431651646.9799995</v>
      </c>
      <c r="D60" s="27">
        <v>2522294472.4799995</v>
      </c>
      <c r="E60" s="27">
        <v>2689470629.4599996</v>
      </c>
      <c r="F60" s="27">
        <v>2771899457.3399997</v>
      </c>
      <c r="G60" s="27">
        <v>2813632897.23</v>
      </c>
      <c r="H60" s="27">
        <v>2892808055.6400003</v>
      </c>
      <c r="I60" s="27">
        <v>2888888663.4099998</v>
      </c>
      <c r="J60" s="27">
        <v>2755258039.3900003</v>
      </c>
      <c r="K60" s="27">
        <v>2761318732.0800009</v>
      </c>
      <c r="L60" s="27">
        <v>2764700056.0899997</v>
      </c>
      <c r="M60" s="27">
        <v>2759713858.4900002</v>
      </c>
      <c r="N60" s="27">
        <v>2821847541.23</v>
      </c>
      <c r="O60" s="27">
        <v>2923028478.1099997</v>
      </c>
      <c r="P60" s="27">
        <v>2986753261.8199992</v>
      </c>
      <c r="Q60" s="27">
        <v>3076045676.9099998</v>
      </c>
      <c r="R60" s="27">
        <v>3233761556.1300001</v>
      </c>
      <c r="S60" s="27">
        <v>3340725073.8700004</v>
      </c>
      <c r="T60" s="27">
        <v>3369853116.04</v>
      </c>
      <c r="U60" s="27">
        <v>3300267363.0700002</v>
      </c>
      <c r="V60" s="27">
        <v>3488696173.2600002</v>
      </c>
      <c r="W60" s="27">
        <v>3588272303.8900003</v>
      </c>
      <c r="X60" s="27">
        <v>3705519541.5999999</v>
      </c>
      <c r="Y60" s="27">
        <v>3734404139.8799996</v>
      </c>
      <c r="Z60" s="27">
        <v>3763187908.1700001</v>
      </c>
      <c r="AA60" s="27">
        <v>3791775117.1699996</v>
      </c>
      <c r="AB60" s="27">
        <v>3819733096.960001</v>
      </c>
      <c r="AC60" s="27">
        <v>3846376727.52</v>
      </c>
      <c r="AD60" s="27">
        <v>3868079353.4200006</v>
      </c>
      <c r="AE60" s="27">
        <v>3888582206.0600014</v>
      </c>
      <c r="AF60" s="27">
        <v>3907891028.8899989</v>
      </c>
      <c r="AG60" s="27">
        <v>3926035976.2000008</v>
      </c>
      <c r="AH60" s="27">
        <v>3943602780.5700006</v>
      </c>
      <c r="AI60" s="27">
        <v>3947253501.2999992</v>
      </c>
      <c r="AJ60" s="27">
        <v>3950579872.519999</v>
      </c>
      <c r="AK60" s="27">
        <v>3953146156.0499992</v>
      </c>
      <c r="AL60" s="27">
        <v>3955241061.8799992</v>
      </c>
      <c r="AM60" s="27">
        <v>3956642650.8099999</v>
      </c>
      <c r="AN60" s="27">
        <v>3957793538.25</v>
      </c>
      <c r="AO60" s="27">
        <v>3957693258.3299999</v>
      </c>
      <c r="AP60" s="27">
        <v>3956383612.1199999</v>
      </c>
      <c r="AQ60" s="27">
        <v>3953162646.0900002</v>
      </c>
      <c r="AR60" s="27">
        <v>3948235699.6600003</v>
      </c>
      <c r="AS60" s="27">
        <v>3949855933.7400007</v>
      </c>
      <c r="AT60" s="27">
        <v>3949031236.3699999</v>
      </c>
      <c r="AU60" s="27">
        <v>3946535695.3899989</v>
      </c>
      <c r="AV60" s="27">
        <v>3942206861.9100008</v>
      </c>
      <c r="AW60" s="27">
        <v>3936372171.579999</v>
      </c>
      <c r="AX60" s="27">
        <v>3929156179.3600001</v>
      </c>
      <c r="AY60" s="27">
        <v>3919575501.0500002</v>
      </c>
      <c r="AZ60" s="27">
        <v>3907442125.0700006</v>
      </c>
      <c r="BA60" s="27">
        <v>3892792517.2200003</v>
      </c>
      <c r="BB60" s="27">
        <v>3875525870.1000004</v>
      </c>
      <c r="BC60" s="27">
        <v>3856217738.7999997</v>
      </c>
      <c r="BD60" s="27">
        <v>3833726131.2000008</v>
      </c>
      <c r="BE60" s="27">
        <v>193181132839.31998</v>
      </c>
    </row>
    <row r="61" spans="1:57" x14ac:dyDescent="0.25">
      <c r="A61" s="40" t="s">
        <v>40</v>
      </c>
      <c r="B61" s="27">
        <v>33992970105.849995</v>
      </c>
      <c r="C61" s="27">
        <v>35086083796.580002</v>
      </c>
      <c r="D61" s="27">
        <v>36151938458.950005</v>
      </c>
      <c r="E61" s="27">
        <v>37110888180.099998</v>
      </c>
      <c r="F61" s="27">
        <v>37393608497.309998</v>
      </c>
      <c r="G61" s="27">
        <v>37297033302.900002</v>
      </c>
      <c r="H61" s="27">
        <v>37836187150.830002</v>
      </c>
      <c r="I61" s="27">
        <v>37230216779.37001</v>
      </c>
      <c r="J61" s="27">
        <v>37311445024.869987</v>
      </c>
      <c r="K61" s="27">
        <v>37279729136.379997</v>
      </c>
      <c r="L61" s="27">
        <v>36823836495.75</v>
      </c>
      <c r="M61" s="27">
        <v>36899024744.479996</v>
      </c>
      <c r="N61" s="27">
        <v>37446998665.259995</v>
      </c>
      <c r="O61" s="27">
        <v>38366445470.820007</v>
      </c>
      <c r="P61" s="27">
        <v>39807632462.909996</v>
      </c>
      <c r="Q61" s="27">
        <v>41695263719.450005</v>
      </c>
      <c r="R61" s="27">
        <v>43082568360.989998</v>
      </c>
      <c r="S61" s="27">
        <v>44116010537.870003</v>
      </c>
      <c r="T61" s="27">
        <v>43779377610.079994</v>
      </c>
      <c r="U61" s="27">
        <v>42307987967.439995</v>
      </c>
      <c r="V61" s="27">
        <v>43281950461.559998</v>
      </c>
      <c r="W61" s="27">
        <v>44742724762.32</v>
      </c>
      <c r="X61" s="27">
        <v>46573454604.760002</v>
      </c>
      <c r="Y61" s="27">
        <v>47106439268.639999</v>
      </c>
      <c r="Z61" s="27">
        <v>47639621240.230011</v>
      </c>
      <c r="AA61" s="27">
        <v>48153104861.179993</v>
      </c>
      <c r="AB61" s="27">
        <v>48625975215.779999</v>
      </c>
      <c r="AC61" s="27">
        <v>49024874047.960007</v>
      </c>
      <c r="AD61" s="27">
        <v>49261613716.110008</v>
      </c>
      <c r="AE61" s="27">
        <v>49403453467.870003</v>
      </c>
      <c r="AF61" s="27">
        <v>49443003467.339996</v>
      </c>
      <c r="AG61" s="27">
        <v>49371004442.909996</v>
      </c>
      <c r="AH61" s="27">
        <v>49168269792.360001</v>
      </c>
      <c r="AI61" s="27">
        <v>48758454316.199997</v>
      </c>
      <c r="AJ61" s="27">
        <v>48191876679.109993</v>
      </c>
      <c r="AK61" s="27">
        <v>47435049895.44001</v>
      </c>
      <c r="AL61" s="27">
        <v>46459366976.619995</v>
      </c>
      <c r="AM61" s="27">
        <v>45233975649.010002</v>
      </c>
      <c r="AN61" s="27">
        <v>43745876390.380005</v>
      </c>
      <c r="AO61" s="27">
        <v>41990700218.269989</v>
      </c>
      <c r="AP61" s="27">
        <v>39979573481.07</v>
      </c>
      <c r="AQ61" s="27">
        <v>37726581401.07</v>
      </c>
      <c r="AR61" s="27">
        <v>35372312485.500008</v>
      </c>
      <c r="AS61" s="27">
        <v>33097203886.680008</v>
      </c>
      <c r="AT61" s="27">
        <v>30902945343.310001</v>
      </c>
      <c r="AU61" s="27">
        <v>28800580393.110001</v>
      </c>
      <c r="AV61" s="27">
        <v>26784425526.659992</v>
      </c>
      <c r="AW61" s="27">
        <v>24873683473.039997</v>
      </c>
      <c r="AX61" s="27">
        <v>23085649646.039997</v>
      </c>
      <c r="AY61" s="27">
        <v>21437290098.920006</v>
      </c>
      <c r="AZ61" s="27">
        <v>19930141697.620003</v>
      </c>
      <c r="BA61" s="27">
        <v>18555645703.899998</v>
      </c>
      <c r="BB61" s="27">
        <v>17310423745.740002</v>
      </c>
      <c r="BC61" s="27">
        <v>16171223315.079994</v>
      </c>
      <c r="BD61" s="27">
        <v>15150604591.039999</v>
      </c>
      <c r="BE61" s="27">
        <v>2103804320731.0205</v>
      </c>
    </row>
    <row r="62" spans="1:57" x14ac:dyDescent="0.25">
      <c r="A62" s="40" t="s">
        <v>168</v>
      </c>
      <c r="B62" s="27">
        <v>233059135.05000001</v>
      </c>
      <c r="C62" s="27">
        <v>231524320.28999999</v>
      </c>
      <c r="D62" s="27">
        <v>234041259.83000001</v>
      </c>
      <c r="E62" s="27">
        <v>240111210.99000001</v>
      </c>
      <c r="F62" s="27">
        <v>271355051.92000002</v>
      </c>
      <c r="G62" s="27">
        <v>314373807.48000002</v>
      </c>
      <c r="H62" s="27">
        <v>340408896.24000001</v>
      </c>
      <c r="I62" s="27">
        <v>379314314.66000003</v>
      </c>
      <c r="J62" s="27">
        <v>394499670.43000001</v>
      </c>
      <c r="K62" s="27">
        <v>391110814.95999998</v>
      </c>
      <c r="L62" s="27">
        <v>379764785.16000003</v>
      </c>
      <c r="M62" s="27">
        <v>378506039.17000002</v>
      </c>
      <c r="N62" s="27">
        <v>386779228.63</v>
      </c>
      <c r="O62" s="27">
        <v>391708776.49000001</v>
      </c>
      <c r="P62" s="27">
        <v>401105491.77999997</v>
      </c>
      <c r="Q62" s="27">
        <v>414503403.19</v>
      </c>
      <c r="R62" s="27">
        <v>419295598.12</v>
      </c>
      <c r="S62" s="27">
        <v>433475371.77999997</v>
      </c>
      <c r="T62" s="27">
        <v>431965448.61000001</v>
      </c>
      <c r="U62" s="27">
        <v>419837833.07999998</v>
      </c>
      <c r="V62" s="27">
        <v>420062617.44</v>
      </c>
      <c r="W62" s="27">
        <v>438160563.13999999</v>
      </c>
      <c r="X62" s="27">
        <v>452144003.32999998</v>
      </c>
      <c r="Y62" s="27">
        <v>453688518.47000003</v>
      </c>
      <c r="Z62" s="27">
        <v>455277835.12</v>
      </c>
      <c r="AA62" s="27">
        <v>456791719.42000002</v>
      </c>
      <c r="AB62" s="27">
        <v>458048129.24000001</v>
      </c>
      <c r="AC62" s="27">
        <v>458919612.81999999</v>
      </c>
      <c r="AD62" s="27">
        <v>458541150.48000002</v>
      </c>
      <c r="AE62" s="27">
        <v>457706215.77999997</v>
      </c>
      <c r="AF62" s="27">
        <v>456330844.68000001</v>
      </c>
      <c r="AG62" s="27">
        <v>454290960.83999997</v>
      </c>
      <c r="AH62" s="27">
        <v>451547553.93000001</v>
      </c>
      <c r="AI62" s="27">
        <v>446714785.36000001</v>
      </c>
      <c r="AJ62" s="27">
        <v>441199945.33999997</v>
      </c>
      <c r="AK62" s="27">
        <v>434715779.56</v>
      </c>
      <c r="AL62" s="27">
        <v>427041507.06</v>
      </c>
      <c r="AM62" s="27">
        <v>417970336.39999998</v>
      </c>
      <c r="AN62" s="27">
        <v>407041302.67000002</v>
      </c>
      <c r="AO62" s="27">
        <v>394491996.44</v>
      </c>
      <c r="AP62" s="27">
        <v>380160825.04000002</v>
      </c>
      <c r="AQ62" s="27">
        <v>364016759.49000001</v>
      </c>
      <c r="AR62" s="27">
        <v>346783473.80000001</v>
      </c>
      <c r="AS62" s="27">
        <v>330440716.23000002</v>
      </c>
      <c r="AT62" s="27">
        <v>313735116.99000001</v>
      </c>
      <c r="AU62" s="27">
        <v>297541834.56999999</v>
      </c>
      <c r="AV62" s="27">
        <v>282006527.51999998</v>
      </c>
      <c r="AW62" s="27">
        <v>266772267.78999999</v>
      </c>
      <c r="AX62" s="27">
        <v>252627029.30000001</v>
      </c>
      <c r="AY62" s="27">
        <v>238795972.38</v>
      </c>
      <c r="AZ62" s="27">
        <v>226095700.40000001</v>
      </c>
      <c r="BA62" s="27">
        <v>214219699.94999999</v>
      </c>
      <c r="BB62" s="27">
        <v>203082730.31</v>
      </c>
      <c r="BC62" s="27">
        <v>192723613.62</v>
      </c>
      <c r="BD62" s="27">
        <v>183040541.34</v>
      </c>
      <c r="BE62" s="27">
        <v>20019468644.110004</v>
      </c>
    </row>
    <row r="63" spans="1:57" x14ac:dyDescent="0.25">
      <c r="A63" s="28" t="s">
        <v>144</v>
      </c>
      <c r="B63" s="27">
        <v>109674642865.41</v>
      </c>
      <c r="C63" s="27">
        <v>113252777597.84998</v>
      </c>
      <c r="D63" s="27">
        <v>116729489150.88005</v>
      </c>
      <c r="E63" s="27">
        <v>120125835844.68004</v>
      </c>
      <c r="F63" s="27">
        <v>121315454823.56998</v>
      </c>
      <c r="G63" s="27">
        <v>121280213424.45</v>
      </c>
      <c r="H63" s="27">
        <v>123213347750.10001</v>
      </c>
      <c r="I63" s="27">
        <v>121500660508.26004</v>
      </c>
      <c r="J63" s="27">
        <v>121390187577.89993</v>
      </c>
      <c r="K63" s="27">
        <v>121304226782.37001</v>
      </c>
      <c r="L63" s="27">
        <v>119912557599.84</v>
      </c>
      <c r="M63" s="27">
        <v>120118821041.42998</v>
      </c>
      <c r="N63" s="27">
        <v>121974400619.78998</v>
      </c>
      <c r="O63" s="27">
        <v>125057573972.82004</v>
      </c>
      <c r="P63" s="27">
        <v>129617190701.33997</v>
      </c>
      <c r="Q63" s="27">
        <v>135619396754.16</v>
      </c>
      <c r="R63" s="27">
        <v>140357195194.53</v>
      </c>
      <c r="S63" s="27">
        <v>144005726277.06</v>
      </c>
      <c r="T63" s="27">
        <v>143309630801.42996</v>
      </c>
      <c r="U63" s="27">
        <v>138840182196.71997</v>
      </c>
      <c r="V63" s="27">
        <v>142458969000</v>
      </c>
      <c r="W63" s="27">
        <v>147581102999.98001</v>
      </c>
      <c r="X63" s="27">
        <v>153915600000.01996</v>
      </c>
      <c r="Y63" s="27">
        <v>156032040000</v>
      </c>
      <c r="Z63" s="27">
        <v>158148479999.98999</v>
      </c>
      <c r="AA63" s="27">
        <v>160264920000.03</v>
      </c>
      <c r="AB63" s="27">
        <v>162381360000.04999</v>
      </c>
      <c r="AC63" s="27">
        <v>164497800000</v>
      </c>
      <c r="AD63" s="27">
        <v>166370999999.91006</v>
      </c>
      <c r="AE63" s="27">
        <v>168244200000.00003</v>
      </c>
      <c r="AF63" s="27">
        <v>170117400000.03</v>
      </c>
      <c r="AG63" s="27">
        <v>171990600000.04999</v>
      </c>
      <c r="AH63" s="27">
        <v>173863799999.97</v>
      </c>
      <c r="AI63" s="27">
        <v>175468500000</v>
      </c>
      <c r="AJ63" s="27">
        <v>177073200000</v>
      </c>
      <c r="AK63" s="27">
        <v>178677899999.98001</v>
      </c>
      <c r="AL63" s="27">
        <v>180282599999.96002</v>
      </c>
      <c r="AM63" s="27">
        <v>181887300000.01999</v>
      </c>
      <c r="AN63" s="27">
        <v>183487919999.98001</v>
      </c>
      <c r="AO63" s="27">
        <v>185088545575.68997</v>
      </c>
      <c r="AP63" s="27">
        <v>186689245196.63</v>
      </c>
      <c r="AQ63" s="27">
        <v>188290121663.75998</v>
      </c>
      <c r="AR63" s="27">
        <v>189890893795.11002</v>
      </c>
      <c r="AS63" s="27">
        <v>191534519866.34</v>
      </c>
      <c r="AT63" s="27">
        <v>193178400000.02002</v>
      </c>
      <c r="AU63" s="27">
        <v>194822400000.06</v>
      </c>
      <c r="AV63" s="27">
        <v>196466399999.97003</v>
      </c>
      <c r="AW63" s="27">
        <v>198110399999.95999</v>
      </c>
      <c r="AX63" s="27">
        <v>199683360000.00998</v>
      </c>
      <c r="AY63" s="27">
        <v>201256320000.05997</v>
      </c>
      <c r="AZ63" s="27">
        <v>202829279999.98999</v>
      </c>
      <c r="BA63" s="27">
        <v>204402240000.08002</v>
      </c>
      <c r="BB63" s="27">
        <v>205975199999.94998</v>
      </c>
      <c r="BC63" s="27">
        <v>207460860000.02994</v>
      </c>
      <c r="BD63" s="27">
        <v>208946519999.98996</v>
      </c>
      <c r="BE63" s="27">
        <v>8835968909582.2109</v>
      </c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J76"/>
  <sheetViews>
    <sheetView zoomScale="85" zoomScaleNormal="85" workbookViewId="0">
      <pane xSplit="3" ySplit="2" topLeftCell="D3" activePane="bottomRight" state="frozen"/>
      <selection activeCell="D81" sqref="D81"/>
      <selection pane="topRight" activeCell="D81" sqref="D81"/>
      <selection pane="bottomLeft" activeCell="D81" sqref="D81"/>
      <selection pane="bottomRight" activeCell="D81" sqref="D81"/>
    </sheetView>
  </sheetViews>
  <sheetFormatPr defaultRowHeight="15" outlineLevelCol="1" x14ac:dyDescent="0.25"/>
  <cols>
    <col min="1" max="1" width="20.140625" bestFit="1" customWidth="1"/>
    <col min="2" max="2" width="27.85546875" bestFit="1" customWidth="1"/>
    <col min="3" max="3" width="12" bestFit="1" customWidth="1"/>
    <col min="4" max="4" width="4.42578125" bestFit="1" customWidth="1"/>
    <col min="5" max="5" width="27" bestFit="1" customWidth="1"/>
    <col min="6" max="6" width="12" bestFit="1" customWidth="1"/>
    <col min="7" max="7" width="1.7109375" customWidth="1"/>
    <col min="8" max="8" width="20.140625" style="23" hidden="1" customWidth="1" outlineLevel="1"/>
    <col min="9" max="9" width="14.140625" style="23" customWidth="1" collapsed="1"/>
    <col min="10" max="10" width="13.28515625" style="23" bestFit="1" customWidth="1"/>
  </cols>
  <sheetData>
    <row r="1" spans="1:10" x14ac:dyDescent="0.25">
      <c r="A1" s="26" t="s">
        <v>133</v>
      </c>
      <c r="B1" s="26"/>
      <c r="C1" s="26"/>
      <c r="D1" s="26"/>
      <c r="E1" s="26"/>
      <c r="F1" s="26"/>
      <c r="I1" s="224" t="s">
        <v>152</v>
      </c>
      <c r="J1" s="224"/>
    </row>
    <row r="2" spans="1:10" ht="30" x14ac:dyDescent="0.25">
      <c r="A2" t="s">
        <v>54</v>
      </c>
      <c r="B2" t="s">
        <v>55</v>
      </c>
      <c r="C2" s="20" t="s">
        <v>188</v>
      </c>
      <c r="D2" t="s">
        <v>56</v>
      </c>
      <c r="E2" t="s">
        <v>146</v>
      </c>
      <c r="F2" t="s">
        <v>57</v>
      </c>
      <c r="H2" s="23" t="s">
        <v>132</v>
      </c>
      <c r="I2" s="25" t="s">
        <v>150</v>
      </c>
      <c r="J2" s="25" t="s">
        <v>151</v>
      </c>
    </row>
    <row r="3" spans="1:10" x14ac:dyDescent="0.25">
      <c r="A3" t="s">
        <v>1</v>
      </c>
      <c r="B3" t="s">
        <v>1</v>
      </c>
      <c r="C3">
        <v>36973781.136537902</v>
      </c>
      <c r="D3">
        <v>1</v>
      </c>
      <c r="E3" t="s">
        <v>1</v>
      </c>
      <c r="F3">
        <v>1</v>
      </c>
      <c r="H3" s="23" t="str">
        <f>A3</f>
        <v>Auckland</v>
      </c>
      <c r="I3" s="3">
        <f ca="1">_xlfn.XLOOKUP(H3,'MoT Quarterly Adjustment'!$4:$4,'MoT Quarterly Adjustment'!$8:$8,,0)</f>
        <v>14424.800000000001</v>
      </c>
      <c r="J3" s="3">
        <f ca="1">I3*F3</f>
        <v>14424.800000000001</v>
      </c>
    </row>
    <row r="4" spans="1:10" x14ac:dyDescent="0.25">
      <c r="A4" t="s">
        <v>2</v>
      </c>
      <c r="B4" t="s">
        <v>58</v>
      </c>
      <c r="C4">
        <v>85309.675202404804</v>
      </c>
      <c r="D4">
        <v>3</v>
      </c>
      <c r="E4" t="s">
        <v>59</v>
      </c>
      <c r="F4">
        <v>9.7070265637202897E-3</v>
      </c>
      <c r="H4" s="23" t="str">
        <f t="shared" ref="H4:H67" si="0">A4</f>
        <v>Bay of Plenty</v>
      </c>
      <c r="I4" s="3">
        <f ca="1">_xlfn.XLOOKUP(H4,'MoT Quarterly Adjustment'!$4:$4,'MoT Quarterly Adjustment'!$8:$8,,0)</f>
        <v>2484.4300797690048</v>
      </c>
      <c r="J4" s="3">
        <f t="shared" ref="J4:J67" ca="1" si="1">I4*F4</f>
        <v>24.116428780023448</v>
      </c>
    </row>
    <row r="5" spans="1:10" x14ac:dyDescent="0.25">
      <c r="A5" t="s">
        <v>2</v>
      </c>
      <c r="B5" t="s">
        <v>60</v>
      </c>
      <c r="C5">
        <v>390696.59460956801</v>
      </c>
      <c r="D5">
        <v>3</v>
      </c>
      <c r="E5" t="s">
        <v>59</v>
      </c>
      <c r="F5">
        <v>4.44557104833899E-2</v>
      </c>
      <c r="H5" s="23" t="str">
        <f t="shared" si="0"/>
        <v>Bay of Plenty</v>
      </c>
      <c r="I5" s="3">
        <f ca="1">_xlfn.XLOOKUP(H5,'MoT Quarterly Adjustment'!$4:$4,'MoT Quarterly Adjustment'!$8:$8,,0)</f>
        <v>2484.4300797690048</v>
      </c>
      <c r="J5" s="3">
        <f t="shared" ca="1" si="1"/>
        <v>110.44710434243615</v>
      </c>
    </row>
    <row r="6" spans="1:10" x14ac:dyDescent="0.25">
      <c r="A6" t="s">
        <v>2</v>
      </c>
      <c r="B6" t="s">
        <v>61</v>
      </c>
      <c r="C6">
        <v>1644704.3685880699</v>
      </c>
      <c r="D6">
        <v>2</v>
      </c>
      <c r="E6" t="s">
        <v>23</v>
      </c>
      <c r="F6">
        <v>0.187143943022551</v>
      </c>
      <c r="H6" s="23" t="str">
        <f t="shared" si="0"/>
        <v>Bay of Plenty</v>
      </c>
      <c r="I6" s="3">
        <f ca="1">_xlfn.XLOOKUP(H6,'MoT Quarterly Adjustment'!$4:$4,'MoT Quarterly Adjustment'!$8:$8,,0)</f>
        <v>2484.4300797690048</v>
      </c>
      <c r="J6" s="3">
        <f t="shared" ca="1" si="1"/>
        <v>464.94604129180249</v>
      </c>
    </row>
    <row r="7" spans="1:10" x14ac:dyDescent="0.25">
      <c r="A7" t="s">
        <v>2</v>
      </c>
      <c r="B7" t="s">
        <v>62</v>
      </c>
      <c r="C7">
        <v>104059.31673403201</v>
      </c>
      <c r="D7">
        <v>3</v>
      </c>
      <c r="E7" t="s">
        <v>63</v>
      </c>
      <c r="F7">
        <v>1.1840468848852899E-2</v>
      </c>
      <c r="H7" s="23" t="str">
        <f t="shared" si="0"/>
        <v>Bay of Plenty</v>
      </c>
      <c r="I7" s="3">
        <f ca="1">_xlfn.XLOOKUP(H7,'MoT Quarterly Adjustment'!$4:$4,'MoT Quarterly Adjustment'!$8:$8,,0)</f>
        <v>2484.4300797690048</v>
      </c>
      <c r="J7" s="3">
        <f t="shared" ca="1" si="1"/>
        <v>29.416816966658025</v>
      </c>
    </row>
    <row r="8" spans="1:10" x14ac:dyDescent="0.25">
      <c r="A8" t="s">
        <v>2</v>
      </c>
      <c r="B8" t="s">
        <v>64</v>
      </c>
      <c r="C8">
        <v>3247188.6459800699</v>
      </c>
      <c r="D8">
        <v>1</v>
      </c>
      <c r="E8" t="s">
        <v>20</v>
      </c>
      <c r="F8">
        <v>0.36948384071506701</v>
      </c>
      <c r="H8" s="23" t="str">
        <f t="shared" si="0"/>
        <v>Bay of Plenty</v>
      </c>
      <c r="I8" s="3">
        <f ca="1">_xlfn.XLOOKUP(H8,'MoT Quarterly Adjustment'!$4:$4,'MoT Quarterly Adjustment'!$8:$8,,0)</f>
        <v>2484.4300797690048</v>
      </c>
      <c r="J8" s="3">
        <f t="shared" ca="1" si="1"/>
        <v>917.9567678610922</v>
      </c>
    </row>
    <row r="9" spans="1:10" x14ac:dyDescent="0.25">
      <c r="A9" t="s">
        <v>2</v>
      </c>
      <c r="B9" t="s">
        <v>65</v>
      </c>
      <c r="C9">
        <v>2147917.7116150898</v>
      </c>
      <c r="D9">
        <v>1</v>
      </c>
      <c r="E9" t="s">
        <v>20</v>
      </c>
      <c r="F9">
        <v>0.24440245767979701</v>
      </c>
      <c r="H9" s="23" t="str">
        <f t="shared" si="0"/>
        <v>Bay of Plenty</v>
      </c>
      <c r="I9" s="3">
        <f ca="1">_xlfn.XLOOKUP(H9,'MoT Quarterly Adjustment'!$4:$4,'MoT Quarterly Adjustment'!$8:$8,,0)</f>
        <v>2484.4300797690048</v>
      </c>
      <c r="J9" s="3">
        <f t="shared" ca="1" si="1"/>
        <v>607.20081742915886</v>
      </c>
    </row>
    <row r="10" spans="1:10" x14ac:dyDescent="0.25">
      <c r="A10" t="s">
        <v>2</v>
      </c>
      <c r="B10" t="s">
        <v>66</v>
      </c>
      <c r="C10">
        <v>1168569.31914396</v>
      </c>
      <c r="D10">
        <v>3</v>
      </c>
      <c r="E10" t="s">
        <v>59</v>
      </c>
      <c r="F10">
        <v>0.13296655268662</v>
      </c>
      <c r="H10" s="23" t="str">
        <f t="shared" si="0"/>
        <v>Bay of Plenty</v>
      </c>
      <c r="I10" s="3">
        <f ca="1">_xlfn.XLOOKUP(H10,'MoT Quarterly Adjustment'!$4:$4,'MoT Quarterly Adjustment'!$8:$8,,0)</f>
        <v>2484.4300797690048</v>
      </c>
      <c r="J10" s="3">
        <f t="shared" ca="1" si="1"/>
        <v>330.34610309782892</v>
      </c>
    </row>
    <row r="11" spans="1:10" x14ac:dyDescent="0.25">
      <c r="A11" t="s">
        <v>3</v>
      </c>
      <c r="B11" t="s">
        <v>67</v>
      </c>
      <c r="C11">
        <v>1444365.9108849401</v>
      </c>
      <c r="D11">
        <v>3</v>
      </c>
      <c r="E11" t="s">
        <v>68</v>
      </c>
      <c r="F11">
        <v>7.8128903558118107E-2</v>
      </c>
      <c r="H11" s="23" t="str">
        <f t="shared" si="0"/>
        <v>Canterbury</v>
      </c>
      <c r="I11" s="3">
        <f ca="1">_xlfn.XLOOKUP(H11,'MoT Quarterly Adjustment'!$4:$4,'MoT Quarterly Adjustment'!$8:$8,,0)</f>
        <v>6295.7999999999993</v>
      </c>
      <c r="J11" s="3">
        <f t="shared" ca="1" si="1"/>
        <v>491.88395102119995</v>
      </c>
    </row>
    <row r="12" spans="1:10" x14ac:dyDescent="0.25">
      <c r="A12" t="s">
        <v>3</v>
      </c>
      <c r="B12" t="s">
        <v>69</v>
      </c>
      <c r="C12">
        <v>8474790.6253356598</v>
      </c>
      <c r="D12">
        <v>1</v>
      </c>
      <c r="E12" t="s">
        <v>17</v>
      </c>
      <c r="F12">
        <v>0.458419915931427</v>
      </c>
      <c r="H12" s="23" t="str">
        <f t="shared" si="0"/>
        <v>Canterbury</v>
      </c>
      <c r="I12" s="3">
        <f ca="1">_xlfn.XLOOKUP(H12,'MoT Quarterly Adjustment'!$4:$4,'MoT Quarterly Adjustment'!$8:$8,,0)</f>
        <v>6295.7999999999993</v>
      </c>
      <c r="J12" s="3">
        <f t="shared" ca="1" si="1"/>
        <v>2886.1201067210777</v>
      </c>
    </row>
    <row r="13" spans="1:10" x14ac:dyDescent="0.25">
      <c r="A13" t="s">
        <v>3</v>
      </c>
      <c r="B13" t="s">
        <v>70</v>
      </c>
      <c r="C13">
        <v>1119025.2972645999</v>
      </c>
      <c r="D13">
        <v>3</v>
      </c>
      <c r="E13" t="s">
        <v>68</v>
      </c>
      <c r="F13">
        <v>6.0530519912031802E-2</v>
      </c>
      <c r="H13" s="23" t="str">
        <f t="shared" si="0"/>
        <v>Canterbury</v>
      </c>
      <c r="I13" s="3">
        <f ca="1">_xlfn.XLOOKUP(H13,'MoT Quarterly Adjustment'!$4:$4,'MoT Quarterly Adjustment'!$8:$8,,0)</f>
        <v>6295.7999999999993</v>
      </c>
      <c r="J13" s="3">
        <f t="shared" ca="1" si="1"/>
        <v>381.08804726216977</v>
      </c>
    </row>
    <row r="14" spans="1:10" x14ac:dyDescent="0.25">
      <c r="A14" t="s">
        <v>3</v>
      </c>
      <c r="B14" t="s">
        <v>71</v>
      </c>
      <c r="C14">
        <v>304964.35963115498</v>
      </c>
      <c r="D14">
        <v>3</v>
      </c>
      <c r="E14" t="s">
        <v>68</v>
      </c>
      <c r="F14">
        <v>1.64961876091963E-2</v>
      </c>
      <c r="H14" s="23" t="str">
        <f t="shared" si="0"/>
        <v>Canterbury</v>
      </c>
      <c r="I14" s="3">
        <f ca="1">_xlfn.XLOOKUP(H14,'MoT Quarterly Adjustment'!$4:$4,'MoT Quarterly Adjustment'!$8:$8,,0)</f>
        <v>6295.7999999999993</v>
      </c>
      <c r="J14" s="3">
        <f t="shared" ca="1" si="1"/>
        <v>103.85669794997806</v>
      </c>
    </row>
    <row r="15" spans="1:10" x14ac:dyDescent="0.25">
      <c r="A15" t="s">
        <v>3</v>
      </c>
      <c r="B15" t="s">
        <v>72</v>
      </c>
      <c r="C15">
        <v>555076.81292379997</v>
      </c>
      <c r="D15">
        <v>3</v>
      </c>
      <c r="E15" t="s">
        <v>68</v>
      </c>
      <c r="F15">
        <v>3.0025315924065599E-2</v>
      </c>
      <c r="H15" s="23" t="str">
        <f t="shared" si="0"/>
        <v>Canterbury</v>
      </c>
      <c r="I15" s="3">
        <f ca="1">_xlfn.XLOOKUP(H15,'MoT Quarterly Adjustment'!$4:$4,'MoT Quarterly Adjustment'!$8:$8,,0)</f>
        <v>6295.7999999999993</v>
      </c>
      <c r="J15" s="3">
        <f t="shared" ca="1" si="1"/>
        <v>189.03338399473216</v>
      </c>
    </row>
    <row r="16" spans="1:10" x14ac:dyDescent="0.25">
      <c r="A16" t="s">
        <v>3</v>
      </c>
      <c r="B16" t="s">
        <v>73</v>
      </c>
      <c r="C16">
        <v>2669125.4126565298</v>
      </c>
      <c r="D16">
        <v>1</v>
      </c>
      <c r="E16" t="s">
        <v>17</v>
      </c>
      <c r="F16">
        <v>0.14437881729166299</v>
      </c>
      <c r="H16" s="23" t="str">
        <f t="shared" si="0"/>
        <v>Canterbury</v>
      </c>
      <c r="I16" s="3">
        <f ca="1">_xlfn.XLOOKUP(H16,'MoT Quarterly Adjustment'!$4:$4,'MoT Quarterly Adjustment'!$8:$8,,0)</f>
        <v>6295.7999999999993</v>
      </c>
      <c r="J16" s="3">
        <f t="shared" ca="1" si="1"/>
        <v>908.98015790485181</v>
      </c>
    </row>
    <row r="17" spans="1:10" x14ac:dyDescent="0.25">
      <c r="A17" t="s">
        <v>3</v>
      </c>
      <c r="B17" t="s">
        <v>74</v>
      </c>
      <c r="C17">
        <v>1415273.4710480999</v>
      </c>
      <c r="D17">
        <v>3</v>
      </c>
      <c r="E17" t="s">
        <v>68</v>
      </c>
      <c r="F17">
        <v>7.6555230011025294E-2</v>
      </c>
      <c r="H17" s="23" t="str">
        <f t="shared" si="0"/>
        <v>Canterbury</v>
      </c>
      <c r="I17" s="3">
        <f ca="1">_xlfn.XLOOKUP(H17,'MoT Quarterly Adjustment'!$4:$4,'MoT Quarterly Adjustment'!$8:$8,,0)</f>
        <v>6295.7999999999993</v>
      </c>
      <c r="J17" s="3">
        <f t="shared" ca="1" si="1"/>
        <v>481.97641710341298</v>
      </c>
    </row>
    <row r="18" spans="1:10" x14ac:dyDescent="0.25">
      <c r="A18" t="s">
        <v>3</v>
      </c>
      <c r="B18" t="s">
        <v>75</v>
      </c>
      <c r="C18">
        <v>1722256.1705982799</v>
      </c>
      <c r="D18">
        <v>1</v>
      </c>
      <c r="E18" t="s">
        <v>17</v>
      </c>
      <c r="F18">
        <v>9.3160594030224197E-2</v>
      </c>
      <c r="H18" s="23" t="str">
        <f t="shared" si="0"/>
        <v>Canterbury</v>
      </c>
      <c r="I18" s="3">
        <f ca="1">_xlfn.XLOOKUP(H18,'MoT Quarterly Adjustment'!$4:$4,'MoT Quarterly Adjustment'!$8:$8,,0)</f>
        <v>6295.7999999999993</v>
      </c>
      <c r="J18" s="3">
        <f t="shared" ca="1" si="1"/>
        <v>586.52046789548547</v>
      </c>
    </row>
    <row r="19" spans="1:10" x14ac:dyDescent="0.25">
      <c r="A19" t="s">
        <v>3</v>
      </c>
      <c r="B19" t="s">
        <v>76</v>
      </c>
      <c r="C19">
        <v>478503.41180640599</v>
      </c>
      <c r="D19">
        <v>3</v>
      </c>
      <c r="E19" t="s">
        <v>68</v>
      </c>
      <c r="F19">
        <v>2.58832935833745E-2</v>
      </c>
      <c r="H19" s="23" t="str">
        <f t="shared" si="0"/>
        <v>Canterbury</v>
      </c>
      <c r="I19" s="3">
        <f ca="1">_xlfn.XLOOKUP(H19,'MoT Quarterly Adjustment'!$4:$4,'MoT Quarterly Adjustment'!$8:$8,,0)</f>
        <v>6295.7999999999993</v>
      </c>
      <c r="J19" s="3">
        <f t="shared" ca="1" si="1"/>
        <v>162.95603974220916</v>
      </c>
    </row>
    <row r="20" spans="1:10" x14ac:dyDescent="0.25">
      <c r="A20" t="s">
        <v>3</v>
      </c>
      <c r="B20" t="s">
        <v>77</v>
      </c>
      <c r="C20">
        <v>303578.47616865003</v>
      </c>
      <c r="D20">
        <v>3</v>
      </c>
      <c r="E20" t="s">
        <v>68</v>
      </c>
      <c r="F20">
        <v>1.6421222148873E-2</v>
      </c>
      <c r="H20" s="23" t="str">
        <f t="shared" si="0"/>
        <v>Canterbury</v>
      </c>
      <c r="I20" s="3">
        <f ca="1">_xlfn.XLOOKUP(H20,'MoT Quarterly Adjustment'!$4:$4,'MoT Quarterly Adjustment'!$8:$8,,0)</f>
        <v>6295.7999999999993</v>
      </c>
      <c r="J20" s="3">
        <f t="shared" ca="1" si="1"/>
        <v>103.38473040487462</v>
      </c>
    </row>
    <row r="21" spans="1:10" x14ac:dyDescent="0.25">
      <c r="A21" t="s">
        <v>4</v>
      </c>
      <c r="B21" t="s">
        <v>78</v>
      </c>
      <c r="C21">
        <v>1140290.1570075301</v>
      </c>
      <c r="D21">
        <v>3</v>
      </c>
      <c r="E21" t="s">
        <v>4</v>
      </c>
      <c r="F21">
        <v>1</v>
      </c>
      <c r="H21" s="23" t="str">
        <f t="shared" si="0"/>
        <v>Gisborne</v>
      </c>
      <c r="I21" s="3">
        <f ca="1">_xlfn.XLOOKUP(H21,'MoT Quarterly Adjustment'!$4:$4,'MoT Quarterly Adjustment'!$8:$8,,0)</f>
        <v>355</v>
      </c>
      <c r="J21" s="3">
        <f t="shared" ca="1" si="1"/>
        <v>355</v>
      </c>
    </row>
    <row r="22" spans="1:10" x14ac:dyDescent="0.25">
      <c r="A22" t="s">
        <v>5</v>
      </c>
      <c r="B22" t="s">
        <v>135</v>
      </c>
      <c r="C22">
        <v>625986.60687330598</v>
      </c>
      <c r="D22">
        <v>3</v>
      </c>
      <c r="E22" t="s">
        <v>85</v>
      </c>
      <c r="F22">
        <v>0.132643817949641</v>
      </c>
      <c r="H22" s="23" t="s">
        <v>35</v>
      </c>
      <c r="I22" s="3">
        <f ca="1">_xlfn.XLOOKUP(H22,'MoT Quarterly Adjustment'!$4:$4,'MoT Quarterly Adjustment'!$8:$8,,0)</f>
        <v>1481.7</v>
      </c>
      <c r="J22" s="3">
        <f t="shared" ca="1" si="1"/>
        <v>196.53834505598309</v>
      </c>
    </row>
    <row r="23" spans="1:10" x14ac:dyDescent="0.25">
      <c r="A23" t="s">
        <v>5</v>
      </c>
      <c r="B23" t="s">
        <v>79</v>
      </c>
      <c r="C23">
        <v>2393651.0777014499</v>
      </c>
      <c r="D23">
        <v>2</v>
      </c>
      <c r="E23" t="s">
        <v>80</v>
      </c>
      <c r="F23">
        <v>0.50720417066343504</v>
      </c>
      <c r="H23" s="23" t="s">
        <v>35</v>
      </c>
      <c r="I23" s="3">
        <f ca="1">_xlfn.XLOOKUP(H23,'MoT Quarterly Adjustment'!$4:$4,'MoT Quarterly Adjustment'!$8:$8,,0)</f>
        <v>1481.7</v>
      </c>
      <c r="J23" s="3">
        <f t="shared" ca="1" si="1"/>
        <v>751.52441967201173</v>
      </c>
    </row>
    <row r="24" spans="1:10" x14ac:dyDescent="0.25">
      <c r="A24" t="s">
        <v>5</v>
      </c>
      <c r="B24" t="s">
        <v>81</v>
      </c>
      <c r="C24">
        <v>1279426.5022277599</v>
      </c>
      <c r="D24">
        <v>2</v>
      </c>
      <c r="E24" t="s">
        <v>80</v>
      </c>
      <c r="F24">
        <v>0.27110486738543499</v>
      </c>
      <c r="H24" s="23" t="s">
        <v>35</v>
      </c>
      <c r="I24" s="3">
        <f ca="1">_xlfn.XLOOKUP(H24,'MoT Quarterly Adjustment'!$4:$4,'MoT Quarterly Adjustment'!$8:$8,,0)</f>
        <v>1481.7</v>
      </c>
      <c r="J24" s="3">
        <f t="shared" ca="1" si="1"/>
        <v>401.69608200499903</v>
      </c>
    </row>
    <row r="25" spans="1:10" x14ac:dyDescent="0.25">
      <c r="A25" t="s">
        <v>5</v>
      </c>
      <c r="B25" t="s">
        <v>82</v>
      </c>
      <c r="C25">
        <v>3707.0566250768102</v>
      </c>
      <c r="D25">
        <v>3</v>
      </c>
      <c r="E25" t="s">
        <v>83</v>
      </c>
      <c r="F25">
        <v>7.8550904876662701E-4</v>
      </c>
      <c r="H25" s="23" t="s">
        <v>35</v>
      </c>
      <c r="I25" s="3">
        <f ca="1">_xlfn.XLOOKUP(H25,'MoT Quarterly Adjustment'!$4:$4,'MoT Quarterly Adjustment'!$8:$8,,0)</f>
        <v>1481.7</v>
      </c>
      <c r="J25" s="3">
        <f t="shared" ca="1" si="1"/>
        <v>1.1638887575575112</v>
      </c>
    </row>
    <row r="26" spans="1:10" x14ac:dyDescent="0.25">
      <c r="A26" t="s">
        <v>5</v>
      </c>
      <c r="B26" t="s">
        <v>62</v>
      </c>
      <c r="C26">
        <v>62602.858496611101</v>
      </c>
      <c r="D26">
        <v>3</v>
      </c>
      <c r="E26" t="s">
        <v>63</v>
      </c>
      <c r="F26">
        <v>1.32652712923493E-2</v>
      </c>
      <c r="H26" s="23" t="s">
        <v>35</v>
      </c>
      <c r="I26" s="3">
        <f ca="1">_xlfn.XLOOKUP(H26,'MoT Quarterly Adjustment'!$4:$4,'MoT Quarterly Adjustment'!$8:$8,,0)</f>
        <v>1481.7</v>
      </c>
      <c r="J26" s="3">
        <f t="shared" ca="1" si="1"/>
        <v>19.655152473873958</v>
      </c>
    </row>
    <row r="27" spans="1:10" x14ac:dyDescent="0.25">
      <c r="A27" t="s">
        <v>5</v>
      </c>
      <c r="B27" t="s">
        <v>84</v>
      </c>
      <c r="C27">
        <v>353930.699080272</v>
      </c>
      <c r="D27">
        <v>3</v>
      </c>
      <c r="E27" t="s">
        <v>85</v>
      </c>
      <c r="F27">
        <v>7.4996363660372004E-2</v>
      </c>
      <c r="H27" s="23" t="s">
        <v>35</v>
      </c>
      <c r="I27" s="3">
        <f ca="1">_xlfn.XLOOKUP(H27,'MoT Quarterly Adjustment'!$4:$4,'MoT Quarterly Adjustment'!$8:$8,,0)</f>
        <v>1481.7</v>
      </c>
      <c r="J27" s="3">
        <f t="shared" ca="1" si="1"/>
        <v>111.1221120355732</v>
      </c>
    </row>
    <row r="28" spans="1:10" x14ac:dyDescent="0.25">
      <c r="A28" t="s">
        <v>6</v>
      </c>
      <c r="B28" t="s">
        <v>86</v>
      </c>
      <c r="C28">
        <v>1037406.09848666</v>
      </c>
      <c r="D28">
        <v>3</v>
      </c>
      <c r="E28" t="s">
        <v>83</v>
      </c>
      <c r="F28">
        <v>0.14075521254896001</v>
      </c>
      <c r="H28" s="23" t="s">
        <v>36</v>
      </c>
      <c r="I28" s="3">
        <f ca="1">_xlfn.XLOOKUP(H28,'MoT Quarterly Adjustment'!$4:$4,'MoT Quarterly Adjustment'!$8:$8,,0)</f>
        <v>2149.9</v>
      </c>
      <c r="J28" s="3">
        <f t="shared" ca="1" si="1"/>
        <v>302.60963145900911</v>
      </c>
    </row>
    <row r="29" spans="1:10" x14ac:dyDescent="0.25">
      <c r="A29" t="s">
        <v>6</v>
      </c>
      <c r="B29" t="s">
        <v>87</v>
      </c>
      <c r="C29">
        <v>1266242.8560984</v>
      </c>
      <c r="D29">
        <v>3</v>
      </c>
      <c r="E29" t="s">
        <v>83</v>
      </c>
      <c r="F29">
        <v>0.171803773477647</v>
      </c>
      <c r="H29" s="23" t="s">
        <v>36</v>
      </c>
      <c r="I29" s="3">
        <f ca="1">_xlfn.XLOOKUP(H29,'MoT Quarterly Adjustment'!$4:$4,'MoT Quarterly Adjustment'!$8:$8,,0)</f>
        <v>2149.9</v>
      </c>
      <c r="J29" s="3">
        <f t="shared" ca="1" si="1"/>
        <v>369.3609325995933</v>
      </c>
    </row>
    <row r="30" spans="1:10" x14ac:dyDescent="0.25">
      <c r="A30" t="s">
        <v>6</v>
      </c>
      <c r="B30" t="s">
        <v>88</v>
      </c>
      <c r="C30">
        <v>1559977.9918181901</v>
      </c>
      <c r="D30">
        <v>2</v>
      </c>
      <c r="E30" t="s">
        <v>22</v>
      </c>
      <c r="F30">
        <v>0.21165774341444499</v>
      </c>
      <c r="H30" s="23" t="s">
        <v>36</v>
      </c>
      <c r="I30" s="3">
        <f ca="1">_xlfn.XLOOKUP(H30,'MoT Quarterly Adjustment'!$4:$4,'MoT Quarterly Adjustment'!$8:$8,,0)</f>
        <v>2149.9</v>
      </c>
      <c r="J30" s="3">
        <f t="shared" ca="1" si="1"/>
        <v>455.0429825667153</v>
      </c>
    </row>
    <row r="31" spans="1:10" x14ac:dyDescent="0.25">
      <c r="A31" t="s">
        <v>6</v>
      </c>
      <c r="B31" t="s">
        <v>82</v>
      </c>
      <c r="C31">
        <v>1024282.08483316</v>
      </c>
      <c r="D31">
        <v>3</v>
      </c>
      <c r="E31" t="s">
        <v>83</v>
      </c>
      <c r="F31">
        <v>0.13897454696969599</v>
      </c>
      <c r="H31" s="23" t="s">
        <v>36</v>
      </c>
      <c r="I31" s="3">
        <f ca="1">_xlfn.XLOOKUP(H31,'MoT Quarterly Adjustment'!$4:$4,'MoT Quarterly Adjustment'!$8:$8,,0)</f>
        <v>2149.9</v>
      </c>
      <c r="J31" s="3">
        <f t="shared" ca="1" si="1"/>
        <v>298.78137853014942</v>
      </c>
    </row>
    <row r="32" spans="1:10" x14ac:dyDescent="0.25">
      <c r="A32" t="s">
        <v>6</v>
      </c>
      <c r="B32" t="s">
        <v>89</v>
      </c>
      <c r="C32">
        <v>684486.54213632597</v>
      </c>
      <c r="D32">
        <v>3</v>
      </c>
      <c r="E32" t="s">
        <v>83</v>
      </c>
      <c r="F32">
        <v>9.2871103096315799E-2</v>
      </c>
      <c r="H32" s="23" t="s">
        <v>36</v>
      </c>
      <c r="I32" s="3">
        <f ca="1">_xlfn.XLOOKUP(H32,'MoT Quarterly Adjustment'!$4:$4,'MoT Quarterly Adjustment'!$8:$8,,0)</f>
        <v>2149.9</v>
      </c>
      <c r="J32" s="3">
        <f t="shared" ca="1" si="1"/>
        <v>199.66358454676936</v>
      </c>
    </row>
    <row r="33" spans="1:10" x14ac:dyDescent="0.25">
      <c r="A33" t="s">
        <v>6</v>
      </c>
      <c r="B33" t="s">
        <v>90</v>
      </c>
      <c r="C33">
        <v>8449.3345837093602</v>
      </c>
      <c r="D33">
        <v>3</v>
      </c>
      <c r="E33" t="s">
        <v>91</v>
      </c>
      <c r="F33">
        <v>1.1464053343837001E-3</v>
      </c>
      <c r="H33" s="23" t="s">
        <v>36</v>
      </c>
      <c r="I33" s="3">
        <f ca="1">_xlfn.XLOOKUP(H33,'MoT Quarterly Adjustment'!$4:$4,'MoT Quarterly Adjustment'!$8:$8,,0)</f>
        <v>2149.9</v>
      </c>
      <c r="J33" s="3">
        <f t="shared" ca="1" si="1"/>
        <v>2.4646568283915169</v>
      </c>
    </row>
    <row r="34" spans="1:10" x14ac:dyDescent="0.25">
      <c r="A34" t="s">
        <v>6</v>
      </c>
      <c r="B34" t="s">
        <v>92</v>
      </c>
      <c r="C34">
        <v>876134.92409668094</v>
      </c>
      <c r="D34">
        <v>3</v>
      </c>
      <c r="E34" t="s">
        <v>83</v>
      </c>
      <c r="F34">
        <v>0.118873946897644</v>
      </c>
      <c r="H34" s="23" t="s">
        <v>36</v>
      </c>
      <c r="I34" s="3">
        <f ca="1">_xlfn.XLOOKUP(H34,'MoT Quarterly Adjustment'!$4:$4,'MoT Quarterly Adjustment'!$8:$8,,0)</f>
        <v>2149.9</v>
      </c>
      <c r="J34" s="3">
        <f t="shared" ca="1" si="1"/>
        <v>255.56709843524484</v>
      </c>
    </row>
    <row r="35" spans="1:10" x14ac:dyDescent="0.25">
      <c r="A35" t="s">
        <v>6</v>
      </c>
      <c r="B35" t="s">
        <v>93</v>
      </c>
      <c r="C35">
        <v>12708.999201491701</v>
      </c>
      <c r="D35">
        <v>3</v>
      </c>
      <c r="E35" t="s">
        <v>91</v>
      </c>
      <c r="F35">
        <v>1.72435643717544E-3</v>
      </c>
      <c r="H35" s="23" t="s">
        <v>36</v>
      </c>
      <c r="I35" s="3">
        <f ca="1">_xlfn.XLOOKUP(H35,'MoT Quarterly Adjustment'!$4:$4,'MoT Quarterly Adjustment'!$8:$8,,0)</f>
        <v>2149.9</v>
      </c>
      <c r="J35" s="3">
        <f t="shared" ca="1" si="1"/>
        <v>3.7071939042834785</v>
      </c>
    </row>
    <row r="36" spans="1:10" x14ac:dyDescent="0.25">
      <c r="A36" t="s">
        <v>6</v>
      </c>
      <c r="B36" t="s">
        <v>136</v>
      </c>
      <c r="C36">
        <v>900596.64308123896</v>
      </c>
      <c r="D36">
        <v>3</v>
      </c>
      <c r="E36" t="s">
        <v>83</v>
      </c>
      <c r="F36">
        <v>0.122192911823729</v>
      </c>
      <c r="H36" s="23" t="s">
        <v>36</v>
      </c>
      <c r="I36" s="3">
        <f ca="1">_xlfn.XLOOKUP(H36,'MoT Quarterly Adjustment'!$4:$4,'MoT Quarterly Adjustment'!$8:$8,,0)</f>
        <v>2149.9</v>
      </c>
      <c r="J36" s="3">
        <f t="shared" ca="1" si="1"/>
        <v>262.70254112983497</v>
      </c>
    </row>
    <row r="37" spans="1:10" x14ac:dyDescent="0.25">
      <c r="A37" t="s">
        <v>9</v>
      </c>
      <c r="B37" t="s">
        <v>94</v>
      </c>
      <c r="C37">
        <v>2044562.2641878801</v>
      </c>
      <c r="D37">
        <v>3</v>
      </c>
      <c r="E37" t="s">
        <v>95</v>
      </c>
      <c r="F37">
        <v>0.35496797750418901</v>
      </c>
      <c r="H37" s="23" t="str">
        <f t="shared" si="0"/>
        <v>Northland</v>
      </c>
      <c r="I37" s="3">
        <f ca="1">_xlfn.XLOOKUP(H37,'MoT Quarterly Adjustment'!$4:$4,'MoT Quarterly Adjustment'!$8:$8,,0)</f>
        <v>1593.9</v>
      </c>
      <c r="J37" s="3">
        <f t="shared" ca="1" si="1"/>
        <v>565.78345934392689</v>
      </c>
    </row>
    <row r="38" spans="1:10" x14ac:dyDescent="0.25">
      <c r="A38" t="s">
        <v>9</v>
      </c>
      <c r="B38" t="s">
        <v>96</v>
      </c>
      <c r="C38">
        <v>920342.47225764499</v>
      </c>
      <c r="D38">
        <v>3</v>
      </c>
      <c r="E38" t="s">
        <v>95</v>
      </c>
      <c r="F38">
        <v>0.1597858435083</v>
      </c>
      <c r="H38" s="23" t="str">
        <f t="shared" si="0"/>
        <v>Northland</v>
      </c>
      <c r="I38" s="3">
        <f ca="1">_xlfn.XLOOKUP(H38,'MoT Quarterly Adjustment'!$4:$4,'MoT Quarterly Adjustment'!$8:$8,,0)</f>
        <v>1593.9</v>
      </c>
      <c r="J38" s="3">
        <f t="shared" ca="1" si="1"/>
        <v>254.68265596787938</v>
      </c>
    </row>
    <row r="39" spans="1:10" x14ac:dyDescent="0.25">
      <c r="A39" t="s">
        <v>9</v>
      </c>
      <c r="B39" t="s">
        <v>97</v>
      </c>
      <c r="C39">
        <v>2794945.1479394701</v>
      </c>
      <c r="D39">
        <v>2</v>
      </c>
      <c r="E39" t="s">
        <v>24</v>
      </c>
      <c r="F39">
        <v>0.48524617898750899</v>
      </c>
      <c r="H39" s="23" t="str">
        <f t="shared" si="0"/>
        <v>Northland</v>
      </c>
      <c r="I39" s="3">
        <f ca="1">_xlfn.XLOOKUP(H39,'MoT Quarterly Adjustment'!$4:$4,'MoT Quarterly Adjustment'!$8:$8,,0)</f>
        <v>1593.9</v>
      </c>
      <c r="J39" s="3">
        <f t="shared" ca="1" si="1"/>
        <v>773.43388468819057</v>
      </c>
    </row>
    <row r="40" spans="1:10" x14ac:dyDescent="0.25">
      <c r="A40" t="s">
        <v>10</v>
      </c>
      <c r="B40" t="s">
        <v>98</v>
      </c>
      <c r="C40">
        <v>1127719.5716557601</v>
      </c>
      <c r="D40">
        <v>3</v>
      </c>
      <c r="E40" t="s">
        <v>99</v>
      </c>
      <c r="F40">
        <v>0.15726303994053201</v>
      </c>
      <c r="H40" s="23" t="str">
        <f t="shared" si="0"/>
        <v>Otago</v>
      </c>
      <c r="I40" s="3">
        <f ca="1">_xlfn.XLOOKUP(H40,'MoT Quarterly Adjustment'!$4:$4,'MoT Quarterly Adjustment'!$8:$8,,0)</f>
        <v>2192.0690939545625</v>
      </c>
      <c r="J40" s="3">
        <f t="shared" ca="1" si="1"/>
        <v>344.73144947498218</v>
      </c>
    </row>
    <row r="41" spans="1:10" x14ac:dyDescent="0.25">
      <c r="A41" t="s">
        <v>10</v>
      </c>
      <c r="B41" t="s">
        <v>100</v>
      </c>
      <c r="C41">
        <v>950357.50292340899</v>
      </c>
      <c r="D41">
        <v>3</v>
      </c>
      <c r="E41" t="s">
        <v>99</v>
      </c>
      <c r="F41">
        <v>0.13252949908512299</v>
      </c>
      <c r="H41" s="23" t="str">
        <f t="shared" si="0"/>
        <v>Otago</v>
      </c>
      <c r="I41" s="3">
        <f ca="1">_xlfn.XLOOKUP(H41,'MoT Quarterly Adjustment'!$4:$4,'MoT Quarterly Adjustment'!$8:$8,,0)</f>
        <v>2192.0690939545625</v>
      </c>
      <c r="J41" s="3">
        <f t="shared" ca="1" si="1"/>
        <v>290.51381898177755</v>
      </c>
    </row>
    <row r="42" spans="1:10" x14ac:dyDescent="0.25">
      <c r="A42" t="s">
        <v>10</v>
      </c>
      <c r="B42" t="s">
        <v>101</v>
      </c>
      <c r="C42">
        <v>2457043.64960089</v>
      </c>
      <c r="D42">
        <v>2</v>
      </c>
      <c r="E42" t="s">
        <v>18</v>
      </c>
      <c r="F42">
        <v>0.34264028337779501</v>
      </c>
      <c r="H42" s="23" t="str">
        <f t="shared" si="0"/>
        <v>Otago</v>
      </c>
      <c r="I42" s="3">
        <f ca="1">_xlfn.XLOOKUP(H42,'MoT Quarterly Adjustment'!$4:$4,'MoT Quarterly Adjustment'!$8:$8,,0)</f>
        <v>2192.0690939545625</v>
      </c>
      <c r="J42" s="3">
        <f t="shared" ca="1" si="1"/>
        <v>751.09117553629767</v>
      </c>
    </row>
    <row r="43" spans="1:10" x14ac:dyDescent="0.25">
      <c r="A43" t="s">
        <v>10</v>
      </c>
      <c r="B43" t="s">
        <v>102</v>
      </c>
      <c r="C43">
        <v>1828340.1813054199</v>
      </c>
      <c r="D43">
        <v>2</v>
      </c>
      <c r="E43" t="s">
        <v>25</v>
      </c>
      <c r="F43">
        <v>0.25496616551165402</v>
      </c>
      <c r="H43" s="23" t="str">
        <f t="shared" si="0"/>
        <v>Otago</v>
      </c>
      <c r="I43" s="3">
        <f ca="1">_xlfn.XLOOKUP(H43,'MoT Quarterly Adjustment'!$4:$4,'MoT Quarterly Adjustment'!$8:$8,,0)</f>
        <v>2192.0690939545625</v>
      </c>
      <c r="J43" s="3">
        <f t="shared" ca="1" si="1"/>
        <v>558.90345142220042</v>
      </c>
    </row>
    <row r="44" spans="1:10" x14ac:dyDescent="0.25">
      <c r="A44" t="s">
        <v>10</v>
      </c>
      <c r="B44" t="s">
        <v>77</v>
      </c>
      <c r="C44">
        <v>807452.05716739595</v>
      </c>
      <c r="D44">
        <v>3</v>
      </c>
      <c r="E44" t="s">
        <v>68</v>
      </c>
      <c r="F44">
        <v>0.112601012084893</v>
      </c>
      <c r="H44" s="23" t="str">
        <f t="shared" si="0"/>
        <v>Otago</v>
      </c>
      <c r="I44" s="3">
        <f ca="1">_xlfn.XLOOKUP(H44,'MoT Quarterly Adjustment'!$4:$4,'MoT Quarterly Adjustment'!$8:$8,,0)</f>
        <v>2192.0690939545625</v>
      </c>
      <c r="J44" s="3">
        <f t="shared" ca="1" si="1"/>
        <v>246.82919853929812</v>
      </c>
    </row>
    <row r="45" spans="1:10" x14ac:dyDescent="0.25">
      <c r="A45" t="s">
        <v>11</v>
      </c>
      <c r="B45" t="s">
        <v>103</v>
      </c>
      <c r="C45">
        <v>465610.97910539998</v>
      </c>
      <c r="D45">
        <v>3</v>
      </c>
      <c r="E45" t="s">
        <v>11</v>
      </c>
      <c r="F45">
        <v>0.126741511938254</v>
      </c>
      <c r="H45" s="23" t="str">
        <f t="shared" si="0"/>
        <v>Southland</v>
      </c>
      <c r="I45" s="3">
        <f ca="1">_xlfn.XLOOKUP(H45,'MoT Quarterly Adjustment'!$4:$4,'MoT Quarterly Adjustment'!$8:$8,,0)</f>
        <v>1030.2</v>
      </c>
      <c r="J45" s="3">
        <f t="shared" ca="1" si="1"/>
        <v>130.56910559878929</v>
      </c>
    </row>
    <row r="46" spans="1:10" x14ac:dyDescent="0.25">
      <c r="A46" t="s">
        <v>11</v>
      </c>
      <c r="B46" t="s">
        <v>104</v>
      </c>
      <c r="C46">
        <v>1097940.6599501099</v>
      </c>
      <c r="D46">
        <v>3</v>
      </c>
      <c r="E46" t="s">
        <v>11</v>
      </c>
      <c r="F46">
        <v>0.29886464345820601</v>
      </c>
      <c r="H46" s="23" t="str">
        <f t="shared" si="0"/>
        <v>Southland</v>
      </c>
      <c r="I46" s="3">
        <f ca="1">_xlfn.XLOOKUP(H46,'MoT Quarterly Adjustment'!$4:$4,'MoT Quarterly Adjustment'!$8:$8,,0)</f>
        <v>1030.2</v>
      </c>
      <c r="J46" s="3">
        <f t="shared" ca="1" si="1"/>
        <v>307.89035569064384</v>
      </c>
    </row>
    <row r="47" spans="1:10" x14ac:dyDescent="0.25">
      <c r="A47" t="s">
        <v>11</v>
      </c>
      <c r="B47" t="s">
        <v>105</v>
      </c>
      <c r="C47">
        <v>2110153.7790417098</v>
      </c>
      <c r="D47">
        <v>3</v>
      </c>
      <c r="E47" t="s">
        <v>11</v>
      </c>
      <c r="F47">
        <v>0.57439384460353804</v>
      </c>
      <c r="H47" s="23" t="str">
        <f t="shared" si="0"/>
        <v>Southland</v>
      </c>
      <c r="I47" s="3">
        <f ca="1">_xlfn.XLOOKUP(H47,'MoT Quarterly Adjustment'!$4:$4,'MoT Quarterly Adjustment'!$8:$8,,0)</f>
        <v>1030.2</v>
      </c>
      <c r="J47" s="3">
        <f t="shared" ca="1" si="1"/>
        <v>591.74053871056492</v>
      </c>
    </row>
    <row r="48" spans="1:10" x14ac:dyDescent="0.25">
      <c r="A48" t="s">
        <v>37</v>
      </c>
      <c r="B48" t="s">
        <v>106</v>
      </c>
      <c r="C48">
        <v>1406989.05364513</v>
      </c>
      <c r="D48">
        <v>3</v>
      </c>
      <c r="E48" t="s">
        <v>7</v>
      </c>
      <c r="F48">
        <v>0.33585365254305699</v>
      </c>
      <c r="H48" s="23" t="str">
        <f t="shared" si="0"/>
        <v>TNM</v>
      </c>
      <c r="I48" s="3">
        <f ca="1">_xlfn.XLOOKUP(H48,'MoT Quarterly Adjustment'!$4:$4,'MoT Quarterly Adjustment'!$8:$8,,0)</f>
        <v>1525</v>
      </c>
      <c r="J48" s="3">
        <f t="shared" ca="1" si="1"/>
        <v>512.17682012816192</v>
      </c>
    </row>
    <row r="49" spans="1:10" x14ac:dyDescent="0.25">
      <c r="A49" t="s">
        <v>37</v>
      </c>
      <c r="B49" t="s">
        <v>107</v>
      </c>
      <c r="C49">
        <v>1028647.7788811401</v>
      </c>
      <c r="D49">
        <v>2</v>
      </c>
      <c r="E49" t="s">
        <v>108</v>
      </c>
      <c r="F49">
        <v>0.24554214748330999</v>
      </c>
      <c r="H49" s="23" t="str">
        <f t="shared" si="0"/>
        <v>TNM</v>
      </c>
      <c r="I49" s="3">
        <f ca="1">_xlfn.XLOOKUP(H49,'MoT Quarterly Adjustment'!$4:$4,'MoT Quarterly Adjustment'!$8:$8,,0)</f>
        <v>1525</v>
      </c>
      <c r="J49" s="3">
        <f t="shared" ca="1" si="1"/>
        <v>374.45177491204771</v>
      </c>
    </row>
    <row r="50" spans="1:10" x14ac:dyDescent="0.25">
      <c r="A50" t="s">
        <v>37</v>
      </c>
      <c r="B50" t="s">
        <v>109</v>
      </c>
      <c r="C50">
        <v>1753655.26833825</v>
      </c>
      <c r="D50">
        <v>2</v>
      </c>
      <c r="E50" t="s">
        <v>108</v>
      </c>
      <c r="F50">
        <v>0.41860419997363102</v>
      </c>
      <c r="H50" s="23" t="str">
        <f t="shared" si="0"/>
        <v>TNM</v>
      </c>
      <c r="I50" s="3">
        <f ca="1">_xlfn.XLOOKUP(H50,'MoT Quarterly Adjustment'!$4:$4,'MoT Quarterly Adjustment'!$8:$8,,0)</f>
        <v>1525</v>
      </c>
      <c r="J50" s="3">
        <f t="shared" ca="1" si="1"/>
        <v>638.37140495978736</v>
      </c>
    </row>
    <row r="51" spans="1:10" x14ac:dyDescent="0.25">
      <c r="A51" t="s">
        <v>12</v>
      </c>
      <c r="B51" t="s">
        <v>110</v>
      </c>
      <c r="C51">
        <v>1937566.45994062</v>
      </c>
      <c r="D51">
        <v>2</v>
      </c>
      <c r="E51" t="s">
        <v>21</v>
      </c>
      <c r="F51">
        <v>0.60931164097494095</v>
      </c>
      <c r="H51" s="23" t="str">
        <f t="shared" si="0"/>
        <v>Taranaki</v>
      </c>
      <c r="I51" s="3">
        <f ca="1">_xlfn.XLOOKUP(H51,'MoT Quarterly Adjustment'!$4:$4,'MoT Quarterly Adjustment'!$8:$8,,0)</f>
        <v>1027.1999999999998</v>
      </c>
      <c r="J51" s="3">
        <f t="shared" ca="1" si="1"/>
        <v>625.88491760945919</v>
      </c>
    </row>
    <row r="52" spans="1:10" x14ac:dyDescent="0.25">
      <c r="A52" t="s">
        <v>12</v>
      </c>
      <c r="B52" t="s">
        <v>111</v>
      </c>
      <c r="C52">
        <v>926489.39847328595</v>
      </c>
      <c r="D52">
        <v>3</v>
      </c>
      <c r="E52" t="s">
        <v>91</v>
      </c>
      <c r="F52">
        <v>0.29135556761595899</v>
      </c>
      <c r="H52" s="23" t="str">
        <f t="shared" si="0"/>
        <v>Taranaki</v>
      </c>
      <c r="I52" s="3">
        <f ca="1">_xlfn.XLOOKUP(H52,'MoT Quarterly Adjustment'!$4:$4,'MoT Quarterly Adjustment'!$8:$8,,0)</f>
        <v>1027.1999999999998</v>
      </c>
      <c r="J52" s="3">
        <f t="shared" ca="1" si="1"/>
        <v>299.28043905511299</v>
      </c>
    </row>
    <row r="53" spans="1:10" x14ac:dyDescent="0.25">
      <c r="A53" t="s">
        <v>12</v>
      </c>
      <c r="B53" t="s">
        <v>90</v>
      </c>
      <c r="C53">
        <v>315871.012571814</v>
      </c>
      <c r="D53">
        <v>3</v>
      </c>
      <c r="E53" t="s">
        <v>91</v>
      </c>
      <c r="F53">
        <v>9.9332791409099203E-2</v>
      </c>
      <c r="H53" s="23" t="str">
        <f t="shared" si="0"/>
        <v>Taranaki</v>
      </c>
      <c r="I53" s="3">
        <f ca="1">_xlfn.XLOOKUP(H53,'MoT Quarterly Adjustment'!$4:$4,'MoT Quarterly Adjustment'!$8:$8,,0)</f>
        <v>1027.1999999999998</v>
      </c>
      <c r="J53" s="3">
        <f t="shared" ca="1" si="1"/>
        <v>102.03464333542668</v>
      </c>
    </row>
    <row r="54" spans="1:10" x14ac:dyDescent="0.25">
      <c r="A54" t="s">
        <v>14</v>
      </c>
      <c r="B54" t="s">
        <v>112</v>
      </c>
      <c r="C54">
        <v>3094119.42360528</v>
      </c>
      <c r="D54">
        <v>1</v>
      </c>
      <c r="E54" t="s">
        <v>19</v>
      </c>
      <c r="F54">
        <v>0.17045734513456401</v>
      </c>
      <c r="H54" s="23" t="str">
        <f t="shared" si="0"/>
        <v>Waikato</v>
      </c>
      <c r="I54" s="3">
        <f ca="1">_xlfn.XLOOKUP(H54,'MoT Quarterly Adjustment'!$4:$4,'MoT Quarterly Adjustment'!$8:$8,,0)</f>
        <v>5076.8767642025869</v>
      </c>
      <c r="J54" s="3">
        <f t="shared" ca="1" si="1"/>
        <v>865.39093480132885</v>
      </c>
    </row>
    <row r="55" spans="1:10" x14ac:dyDescent="0.25">
      <c r="A55" t="s">
        <v>14</v>
      </c>
      <c r="B55" t="s">
        <v>113</v>
      </c>
      <c r="C55">
        <v>1258271.83253554</v>
      </c>
      <c r="D55">
        <v>3</v>
      </c>
      <c r="E55" t="s">
        <v>63</v>
      </c>
      <c r="F55">
        <v>6.9319133061030103E-2</v>
      </c>
      <c r="H55" s="23" t="str">
        <f t="shared" si="0"/>
        <v>Waikato</v>
      </c>
      <c r="I55" s="3">
        <f ca="1">_xlfn.XLOOKUP(H55,'MoT Quarterly Adjustment'!$4:$4,'MoT Quarterly Adjustment'!$8:$8,,0)</f>
        <v>5076.8767642025869</v>
      </c>
      <c r="J55" s="3">
        <f t="shared" ca="1" si="1"/>
        <v>351.9246959522111</v>
      </c>
    </row>
    <row r="56" spans="1:10" x14ac:dyDescent="0.25">
      <c r="A56" t="s">
        <v>14</v>
      </c>
      <c r="B56" t="s">
        <v>114</v>
      </c>
      <c r="C56">
        <v>1743018.4563908</v>
      </c>
      <c r="D56">
        <v>3</v>
      </c>
      <c r="E56" t="s">
        <v>63</v>
      </c>
      <c r="F56">
        <v>9.6024185857289696E-2</v>
      </c>
      <c r="H56" s="23" t="str">
        <f t="shared" si="0"/>
        <v>Waikato</v>
      </c>
      <c r="I56" s="3">
        <f ca="1">_xlfn.XLOOKUP(H56,'MoT Quarterly Adjustment'!$4:$4,'MoT Quarterly Adjustment'!$8:$8,,0)</f>
        <v>5076.8767642025869</v>
      </c>
      <c r="J56" s="3">
        <f t="shared" ca="1" si="1"/>
        <v>487.50295798034472</v>
      </c>
    </row>
    <row r="57" spans="1:10" x14ac:dyDescent="0.25">
      <c r="A57" t="s">
        <v>14</v>
      </c>
      <c r="B57" t="s">
        <v>115</v>
      </c>
      <c r="C57">
        <v>489410.017959174</v>
      </c>
      <c r="D57">
        <v>3</v>
      </c>
      <c r="E57" t="s">
        <v>63</v>
      </c>
      <c r="F57">
        <v>2.6961962653133401E-2</v>
      </c>
      <c r="H57" s="23" t="str">
        <f t="shared" si="0"/>
        <v>Waikato</v>
      </c>
      <c r="I57" s="3">
        <f ca="1">_xlfn.XLOOKUP(H57,'MoT Quarterly Adjustment'!$4:$4,'MoT Quarterly Adjustment'!$8:$8,,0)</f>
        <v>5076.8767642025869</v>
      </c>
      <c r="J57" s="3">
        <f t="shared" ca="1" si="1"/>
        <v>136.8825617109909</v>
      </c>
    </row>
    <row r="58" spans="1:10" x14ac:dyDescent="0.25">
      <c r="A58" t="s">
        <v>14</v>
      </c>
      <c r="B58" t="s">
        <v>61</v>
      </c>
      <c r="C58">
        <v>335174.59192904702</v>
      </c>
      <c r="D58">
        <v>2</v>
      </c>
      <c r="E58" t="s">
        <v>23</v>
      </c>
      <c r="F58">
        <v>1.8465018079429799E-2</v>
      </c>
      <c r="H58" s="23" t="str">
        <f t="shared" si="0"/>
        <v>Waikato</v>
      </c>
      <c r="I58" s="3">
        <f ca="1">_xlfn.XLOOKUP(H58,'MoT Quarterly Adjustment'!$4:$4,'MoT Quarterly Adjustment'!$8:$8,,0)</f>
        <v>5076.8767642025869</v>
      </c>
      <c r="J58" s="3">
        <f t="shared" ca="1" si="1"/>
        <v>93.744621238037823</v>
      </c>
    </row>
    <row r="59" spans="1:10" x14ac:dyDescent="0.25">
      <c r="A59" t="s">
        <v>14</v>
      </c>
      <c r="B59" t="s">
        <v>116</v>
      </c>
      <c r="C59">
        <v>1243236.82505788</v>
      </c>
      <c r="D59">
        <v>3</v>
      </c>
      <c r="E59" t="s">
        <v>63</v>
      </c>
      <c r="F59">
        <v>6.8490843293296105E-2</v>
      </c>
      <c r="H59" s="23" t="str">
        <f t="shared" si="0"/>
        <v>Waikato</v>
      </c>
      <c r="I59" s="3">
        <f ca="1">_xlfn.XLOOKUP(H59,'MoT Quarterly Adjustment'!$4:$4,'MoT Quarterly Adjustment'!$8:$8,,0)</f>
        <v>5076.8767642025869</v>
      </c>
      <c r="J59" s="3">
        <f t="shared" ca="1" si="1"/>
        <v>347.7195708763756</v>
      </c>
    </row>
    <row r="60" spans="1:10" x14ac:dyDescent="0.25">
      <c r="A60" t="s">
        <v>14</v>
      </c>
      <c r="B60" t="s">
        <v>62</v>
      </c>
      <c r="C60">
        <v>1786791.49280489</v>
      </c>
      <c r="D60">
        <v>3</v>
      </c>
      <c r="E60" t="s">
        <v>63</v>
      </c>
      <c r="F60">
        <v>9.8435675057964994E-2</v>
      </c>
      <c r="H60" s="23" t="str">
        <f t="shared" si="0"/>
        <v>Waikato</v>
      </c>
      <c r="I60" s="3">
        <f ca="1">_xlfn.XLOOKUP(H60,'MoT Quarterly Adjustment'!$4:$4,'MoT Quarterly Adjustment'!$8:$8,,0)</f>
        <v>5076.8767642025869</v>
      </c>
      <c r="J60" s="3">
        <f t="shared" ca="1" si="1"/>
        <v>499.74579147037861</v>
      </c>
    </row>
    <row r="61" spans="1:10" x14ac:dyDescent="0.25">
      <c r="A61" t="s">
        <v>14</v>
      </c>
      <c r="B61" t="s">
        <v>117</v>
      </c>
      <c r="C61">
        <v>1024758.62096351</v>
      </c>
      <c r="D61">
        <v>3</v>
      </c>
      <c r="E61" t="s">
        <v>63</v>
      </c>
      <c r="F61">
        <v>5.6454716195040201E-2</v>
      </c>
      <c r="H61" s="23" t="str">
        <f t="shared" si="0"/>
        <v>Waikato</v>
      </c>
      <c r="I61" s="3">
        <f ca="1">_xlfn.XLOOKUP(H61,'MoT Quarterly Adjustment'!$4:$4,'MoT Quarterly Adjustment'!$8:$8,,0)</f>
        <v>5076.8767642025869</v>
      </c>
      <c r="J61" s="3">
        <f t="shared" ca="1" si="1"/>
        <v>286.61363688025108</v>
      </c>
    </row>
    <row r="62" spans="1:10" x14ac:dyDescent="0.25">
      <c r="A62" t="s">
        <v>14</v>
      </c>
      <c r="B62" t="s">
        <v>118</v>
      </c>
      <c r="C62">
        <v>4588649.0676552299</v>
      </c>
      <c r="D62">
        <v>1</v>
      </c>
      <c r="E62" t="s">
        <v>19</v>
      </c>
      <c r="F62">
        <v>0.25279209711799699</v>
      </c>
      <c r="H62" s="23" t="str">
        <f t="shared" si="0"/>
        <v>Waikato</v>
      </c>
      <c r="I62" s="3">
        <f ca="1">_xlfn.XLOOKUP(H62,'MoT Quarterly Adjustment'!$4:$4,'MoT Quarterly Adjustment'!$8:$8,,0)</f>
        <v>5076.8767642025869</v>
      </c>
      <c r="J62" s="3">
        <f t="shared" ca="1" si="1"/>
        <v>1283.3943240324027</v>
      </c>
    </row>
    <row r="63" spans="1:10" x14ac:dyDescent="0.25">
      <c r="A63" t="s">
        <v>14</v>
      </c>
      <c r="B63" t="s">
        <v>119</v>
      </c>
      <c r="C63">
        <v>2015457.12407862</v>
      </c>
      <c r="D63">
        <v>1</v>
      </c>
      <c r="E63" t="s">
        <v>19</v>
      </c>
      <c r="F63">
        <v>0.111033035112356</v>
      </c>
      <c r="H63" s="23" t="str">
        <f t="shared" si="0"/>
        <v>Waikato</v>
      </c>
      <c r="I63" s="3">
        <f ca="1">_xlfn.XLOOKUP(H63,'MoT Quarterly Adjustment'!$4:$4,'MoT Quarterly Adjustment'!$8:$8,,0)</f>
        <v>5076.8767642025869</v>
      </c>
      <c r="J63" s="3">
        <f t="shared" ca="1" si="1"/>
        <v>563.70103602081019</v>
      </c>
    </row>
    <row r="64" spans="1:10" x14ac:dyDescent="0.25">
      <c r="A64" t="s">
        <v>14</v>
      </c>
      <c r="B64" t="s">
        <v>93</v>
      </c>
      <c r="C64">
        <v>572981.69154221495</v>
      </c>
      <c r="D64">
        <v>3</v>
      </c>
      <c r="E64" t="s">
        <v>91</v>
      </c>
      <c r="F64">
        <v>3.1565988437897402E-2</v>
      </c>
      <c r="H64" s="23" t="str">
        <f t="shared" si="0"/>
        <v>Waikato</v>
      </c>
      <c r="I64" s="3">
        <f ca="1">_xlfn.XLOOKUP(H64,'MoT Quarterly Adjustment'!$4:$4,'MoT Quarterly Adjustment'!$8:$8,,0)</f>
        <v>5076.8767642025869</v>
      </c>
      <c r="J64" s="3">
        <f t="shared" ca="1" si="1"/>
        <v>160.25663323944883</v>
      </c>
    </row>
    <row r="65" spans="1:10" x14ac:dyDescent="0.25">
      <c r="A65" t="s">
        <v>15</v>
      </c>
      <c r="B65" t="s">
        <v>120</v>
      </c>
      <c r="C65">
        <v>311589.09729152999</v>
      </c>
      <c r="D65">
        <v>3</v>
      </c>
      <c r="E65" t="s">
        <v>121</v>
      </c>
      <c r="F65">
        <v>3.0409578532742901E-2</v>
      </c>
      <c r="H65" s="23" t="str">
        <f t="shared" si="0"/>
        <v>Wellington</v>
      </c>
      <c r="I65" s="3">
        <f ca="1">_xlfn.XLOOKUP(H65,'MoT Quarterly Adjustment'!$4:$4,'MoT Quarterly Adjustment'!$8:$8,,0)</f>
        <v>3863.4</v>
      </c>
      <c r="J65" s="3">
        <f t="shared" ca="1" si="1"/>
        <v>117.48436570339892</v>
      </c>
    </row>
    <row r="66" spans="1:10" x14ac:dyDescent="0.25">
      <c r="A66" t="s">
        <v>15</v>
      </c>
      <c r="B66" t="s">
        <v>122</v>
      </c>
      <c r="C66">
        <v>1449239.3119071899</v>
      </c>
      <c r="D66">
        <v>1</v>
      </c>
      <c r="E66" t="s">
        <v>15</v>
      </c>
      <c r="F66">
        <v>0.141438699400147</v>
      </c>
      <c r="H66" s="23" t="str">
        <f t="shared" si="0"/>
        <v>Wellington</v>
      </c>
      <c r="I66" s="3">
        <f ca="1">_xlfn.XLOOKUP(H66,'MoT Quarterly Adjustment'!$4:$4,'MoT Quarterly Adjustment'!$8:$8,,0)</f>
        <v>3863.4</v>
      </c>
      <c r="J66" s="3">
        <f t="shared" ca="1" si="1"/>
        <v>546.43427126252789</v>
      </c>
    </row>
    <row r="67" spans="1:10" x14ac:dyDescent="0.25">
      <c r="A67" t="s">
        <v>15</v>
      </c>
      <c r="B67" t="s">
        <v>123</v>
      </c>
      <c r="C67">
        <v>1853768.6091110101</v>
      </c>
      <c r="D67">
        <v>1</v>
      </c>
      <c r="E67" t="s">
        <v>15</v>
      </c>
      <c r="F67">
        <v>0.18091878884822299</v>
      </c>
      <c r="H67" s="23" t="str">
        <f t="shared" si="0"/>
        <v>Wellington</v>
      </c>
      <c r="I67" s="3">
        <f ca="1">_xlfn.XLOOKUP(H67,'MoT Quarterly Adjustment'!$4:$4,'MoT Quarterly Adjustment'!$8:$8,,0)</f>
        <v>3863.4</v>
      </c>
      <c r="J67" s="3">
        <f t="shared" ca="1" si="1"/>
        <v>698.96164883622475</v>
      </c>
    </row>
    <row r="68" spans="1:10" x14ac:dyDescent="0.25">
      <c r="A68" t="s">
        <v>15</v>
      </c>
      <c r="B68" t="s">
        <v>124</v>
      </c>
      <c r="C68">
        <v>486604.80473415001</v>
      </c>
      <c r="D68">
        <v>3</v>
      </c>
      <c r="E68" t="s">
        <v>121</v>
      </c>
      <c r="F68">
        <v>4.7490259295331898E-2</v>
      </c>
      <c r="H68" s="23" t="str">
        <f t="shared" ref="H68:H76" si="2">A68</f>
        <v>Wellington</v>
      </c>
      <c r="I68" s="3">
        <f ca="1">_xlfn.XLOOKUP(H68,'MoT Quarterly Adjustment'!$4:$4,'MoT Quarterly Adjustment'!$8:$8,,0)</f>
        <v>3863.4</v>
      </c>
      <c r="J68" s="3">
        <f t="shared" ref="J68:J76" ca="1" si="3">I68*F68</f>
        <v>183.47386776158527</v>
      </c>
    </row>
    <row r="69" spans="1:10" x14ac:dyDescent="0.25">
      <c r="A69" t="s">
        <v>15</v>
      </c>
      <c r="B69" t="s">
        <v>125</v>
      </c>
      <c r="C69">
        <v>1409430.53649965</v>
      </c>
      <c r="D69">
        <v>1</v>
      </c>
      <c r="E69" t="s">
        <v>15</v>
      </c>
      <c r="F69">
        <v>0.13755355677939901</v>
      </c>
      <c r="H69" s="23" t="str">
        <f t="shared" si="2"/>
        <v>Wellington</v>
      </c>
      <c r="I69" s="3">
        <f ca="1">_xlfn.XLOOKUP(H69,'MoT Quarterly Adjustment'!$4:$4,'MoT Quarterly Adjustment'!$8:$8,,0)</f>
        <v>3863.4</v>
      </c>
      <c r="J69" s="3">
        <f t="shared" ca="1" si="3"/>
        <v>531.42441126153017</v>
      </c>
    </row>
    <row r="70" spans="1:10" x14ac:dyDescent="0.25">
      <c r="A70" t="s">
        <v>15</v>
      </c>
      <c r="B70" t="s">
        <v>126</v>
      </c>
      <c r="C70">
        <v>360834.19062502001</v>
      </c>
      <c r="D70">
        <v>3</v>
      </c>
      <c r="E70" t="s">
        <v>121</v>
      </c>
      <c r="F70">
        <v>3.5215659830497403E-2</v>
      </c>
      <c r="H70" s="23" t="str">
        <f t="shared" si="2"/>
        <v>Wellington</v>
      </c>
      <c r="I70" s="3">
        <f ca="1">_xlfn.XLOOKUP(H70,'MoT Quarterly Adjustment'!$4:$4,'MoT Quarterly Adjustment'!$8:$8,,0)</f>
        <v>3863.4</v>
      </c>
      <c r="J70" s="3">
        <f t="shared" ca="1" si="3"/>
        <v>136.05218018914368</v>
      </c>
    </row>
    <row r="71" spans="1:10" x14ac:dyDescent="0.25">
      <c r="A71" t="s">
        <v>15</v>
      </c>
      <c r="B71" t="s">
        <v>92</v>
      </c>
      <c r="C71">
        <v>21.986389829745502</v>
      </c>
      <c r="D71">
        <v>3</v>
      </c>
      <c r="E71" t="s">
        <v>83</v>
      </c>
      <c r="F71" s="24">
        <v>2.1457645790269401E-6</v>
      </c>
      <c r="G71" s="24"/>
      <c r="H71" s="23" t="str">
        <f t="shared" si="2"/>
        <v>Wellington</v>
      </c>
      <c r="I71" s="3">
        <f ca="1">_xlfn.XLOOKUP(H71,'MoT Quarterly Adjustment'!$4:$4,'MoT Quarterly Adjustment'!$8:$8,,0)</f>
        <v>3863.4</v>
      </c>
      <c r="J71" s="3">
        <f t="shared" ca="1" si="3"/>
        <v>8.2899468746126803E-3</v>
      </c>
    </row>
    <row r="72" spans="1:10" x14ac:dyDescent="0.25">
      <c r="A72" t="s">
        <v>15</v>
      </c>
      <c r="B72" t="s">
        <v>127</v>
      </c>
      <c r="C72">
        <v>802996.61812477501</v>
      </c>
      <c r="D72">
        <v>1</v>
      </c>
      <c r="E72" t="s">
        <v>15</v>
      </c>
      <c r="F72">
        <v>7.8368559531290294E-2</v>
      </c>
      <c r="H72" s="23" t="str">
        <f t="shared" si="2"/>
        <v>Wellington</v>
      </c>
      <c r="I72" s="3">
        <f ca="1">_xlfn.XLOOKUP(H72,'MoT Quarterly Adjustment'!$4:$4,'MoT Quarterly Adjustment'!$8:$8,,0)</f>
        <v>3863.4</v>
      </c>
      <c r="J72" s="3">
        <f t="shared" ca="1" si="3"/>
        <v>302.76909289318695</v>
      </c>
    </row>
    <row r="73" spans="1:10" x14ac:dyDescent="0.25">
      <c r="A73" t="s">
        <v>15</v>
      </c>
      <c r="B73" t="s">
        <v>128</v>
      </c>
      <c r="C73">
        <v>3571927.72986347</v>
      </c>
      <c r="D73">
        <v>1</v>
      </c>
      <c r="E73" t="s">
        <v>15</v>
      </c>
      <c r="F73">
        <v>0.34860275201778701</v>
      </c>
      <c r="H73" s="23" t="str">
        <f t="shared" si="2"/>
        <v>Wellington</v>
      </c>
      <c r="I73" s="3">
        <f ca="1">_xlfn.XLOOKUP(H73,'MoT Quarterly Adjustment'!$4:$4,'MoT Quarterly Adjustment'!$8:$8,,0)</f>
        <v>3863.4</v>
      </c>
      <c r="J73" s="3">
        <f t="shared" ca="1" si="3"/>
        <v>1346.7918721455183</v>
      </c>
    </row>
    <row r="74" spans="1:10" x14ac:dyDescent="0.25">
      <c r="A74" t="s">
        <v>16</v>
      </c>
      <c r="B74" t="s">
        <v>129</v>
      </c>
      <c r="C74">
        <v>494581.72021727299</v>
      </c>
      <c r="D74">
        <v>3</v>
      </c>
      <c r="E74" t="s">
        <v>16</v>
      </c>
      <c r="F74">
        <v>0.30246631098238602</v>
      </c>
      <c r="H74" s="23" t="str">
        <f t="shared" si="2"/>
        <v>West Coast</v>
      </c>
      <c r="I74" s="3">
        <f ca="1">_xlfn.XLOOKUP(H74,'MoT Quarterly Adjustment'!$4:$4,'MoT Quarterly Adjustment'!$8:$8,,0)</f>
        <v>464.02406207384638</v>
      </c>
      <c r="J74" s="3">
        <f t="shared" ca="1" si="3"/>
        <v>140.35164626253803</v>
      </c>
    </row>
    <row r="75" spans="1:10" x14ac:dyDescent="0.25">
      <c r="A75" t="s">
        <v>16</v>
      </c>
      <c r="B75" t="s">
        <v>130</v>
      </c>
      <c r="C75">
        <v>438329.33486525802</v>
      </c>
      <c r="D75">
        <v>3</v>
      </c>
      <c r="E75" t="s">
        <v>16</v>
      </c>
      <c r="F75">
        <v>0.268064611958999</v>
      </c>
      <c r="H75" s="23" t="str">
        <f t="shared" si="2"/>
        <v>West Coast</v>
      </c>
      <c r="I75" s="3">
        <f ca="1">_xlfn.XLOOKUP(H75,'MoT Quarterly Adjustment'!$4:$4,'MoT Quarterly Adjustment'!$8:$8,,0)</f>
        <v>464.02406207384638</v>
      </c>
      <c r="J75" s="3">
        <f t="shared" ca="1" si="3"/>
        <v>124.38843013946409</v>
      </c>
    </row>
    <row r="76" spans="1:10" x14ac:dyDescent="0.25">
      <c r="A76" t="s">
        <v>16</v>
      </c>
      <c r="B76" t="s">
        <v>131</v>
      </c>
      <c r="C76">
        <v>702251.944098801</v>
      </c>
      <c r="D76">
        <v>3</v>
      </c>
      <c r="E76" t="s">
        <v>16</v>
      </c>
      <c r="F76">
        <v>0.42946907705861298</v>
      </c>
      <c r="H76" s="23" t="str">
        <f t="shared" si="2"/>
        <v>West Coast</v>
      </c>
      <c r="I76" s="3">
        <f ca="1">_xlfn.XLOOKUP(H76,'MoT Quarterly Adjustment'!$4:$4,'MoT Quarterly Adjustment'!$8:$8,,0)</f>
        <v>464.02406207384638</v>
      </c>
      <c r="J76" s="3">
        <f t="shared" ca="1" si="3"/>
        <v>199.28398567184334</v>
      </c>
    </row>
  </sheetData>
  <autoFilter ref="A2:F76" xr:uid="{00000000-0009-0000-0000-000007000000}"/>
  <mergeCells count="1">
    <mergeCell ref="I1:J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7"/>
  <dimension ref="A1:DH81"/>
  <sheetViews>
    <sheetView zoomScale="85" zoomScaleNormal="85" workbookViewId="0">
      <pane xSplit="2" ySplit="3" topLeftCell="BJ4" activePane="bottomRight" state="frozen"/>
      <selection activeCell="D81" sqref="D81"/>
      <selection pane="topRight" activeCell="D81" sqref="D81"/>
      <selection pane="bottomLeft" activeCell="D81" sqref="D81"/>
      <selection pane="bottomRight" activeCell="D81" sqref="D81"/>
    </sheetView>
  </sheetViews>
  <sheetFormatPr defaultColWidth="8.85546875" defaultRowHeight="15" x14ac:dyDescent="0.25"/>
  <cols>
    <col min="69" max="69" width="1.85546875" customWidth="1"/>
    <col min="70" max="70" width="9" style="6" customWidth="1"/>
    <col min="71" max="71" width="9.85546875" style="6" bestFit="1" customWidth="1"/>
    <col min="72" max="73" width="8.85546875" style="6"/>
  </cols>
  <sheetData>
    <row r="1" spans="1:112" ht="20.25" x14ac:dyDescent="0.3">
      <c r="A1" s="4" t="s">
        <v>39</v>
      </c>
      <c r="B1" s="5"/>
      <c r="C1" s="5"/>
      <c r="D1" s="5"/>
      <c r="E1" s="5"/>
      <c r="F1" s="5"/>
      <c r="G1" s="5"/>
      <c r="H1" s="5"/>
      <c r="I1" s="86">
        <f>SUM(I20:N23)/SUM(C20:BP23)</f>
        <v>0.29846783492603951</v>
      </c>
      <c r="J1" s="87">
        <f>SUM(I76:M79)/SUM(C76:BP79)</f>
        <v>0.31328464438105408</v>
      </c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</row>
    <row r="2" spans="1:112" x14ac:dyDescent="0.25">
      <c r="A2" s="7"/>
      <c r="B2" s="7"/>
      <c r="C2" s="8" t="s">
        <v>9</v>
      </c>
      <c r="D2" s="8"/>
      <c r="E2" s="8"/>
      <c r="F2" s="8"/>
      <c r="G2" s="8"/>
      <c r="H2" s="8"/>
      <c r="I2" s="8" t="s">
        <v>1</v>
      </c>
      <c r="J2" s="8"/>
      <c r="K2" s="8"/>
      <c r="L2" s="8"/>
      <c r="M2" s="8"/>
      <c r="N2" s="8"/>
      <c r="O2" s="8" t="s">
        <v>4</v>
      </c>
      <c r="P2" s="8"/>
      <c r="Q2" s="8"/>
      <c r="R2" s="8"/>
      <c r="S2" s="8"/>
      <c r="T2" s="8"/>
      <c r="U2" s="8" t="s">
        <v>5</v>
      </c>
      <c r="V2" s="8"/>
      <c r="W2" s="8"/>
      <c r="X2" s="8"/>
      <c r="Y2" s="8"/>
      <c r="Z2" s="8"/>
      <c r="AA2" s="8" t="s">
        <v>12</v>
      </c>
      <c r="AB2" s="8"/>
      <c r="AC2" s="8"/>
      <c r="AD2" s="8"/>
      <c r="AE2" s="8"/>
      <c r="AF2" s="8"/>
      <c r="AG2" s="8" t="s">
        <v>27</v>
      </c>
      <c r="AH2" s="8"/>
      <c r="AI2" s="8"/>
      <c r="AJ2" s="8"/>
      <c r="AK2" s="8"/>
      <c r="AL2" s="8"/>
      <c r="AM2" s="8" t="s">
        <v>15</v>
      </c>
      <c r="AN2" s="8"/>
      <c r="AO2" s="8"/>
      <c r="AP2" s="8"/>
      <c r="AQ2" s="8"/>
      <c r="AR2" s="8"/>
      <c r="AS2" s="8" t="s">
        <v>28</v>
      </c>
      <c r="AT2" s="8"/>
      <c r="AU2" s="8"/>
      <c r="AV2" s="8"/>
      <c r="AW2" s="8"/>
      <c r="AX2" s="8"/>
      <c r="AY2" s="8" t="s">
        <v>3</v>
      </c>
      <c r="AZ2" s="8"/>
      <c r="BA2" s="8"/>
      <c r="BB2" s="8"/>
      <c r="BC2" s="8"/>
      <c r="BD2" s="8"/>
      <c r="BE2" s="8" t="s">
        <v>11</v>
      </c>
      <c r="BF2" s="8"/>
      <c r="BG2" s="8"/>
      <c r="BH2" s="8"/>
      <c r="BI2" s="8"/>
      <c r="BJ2" s="8"/>
      <c r="BK2" s="8" t="s">
        <v>26</v>
      </c>
      <c r="BL2" s="8"/>
      <c r="BM2" s="8"/>
      <c r="BN2" s="8"/>
      <c r="BO2" s="8"/>
      <c r="BP2" s="8"/>
      <c r="BT2" s="6" t="s">
        <v>32</v>
      </c>
      <c r="BV2" t="s">
        <v>40</v>
      </c>
    </row>
    <row r="3" spans="1:112" ht="51.75" x14ac:dyDescent="0.25">
      <c r="A3" s="9" t="s">
        <v>41</v>
      </c>
      <c r="B3" s="9" t="s">
        <v>42</v>
      </c>
      <c r="C3" s="10" t="s">
        <v>43</v>
      </c>
      <c r="D3" s="11" t="s">
        <v>44</v>
      </c>
      <c r="E3" s="11" t="s">
        <v>45</v>
      </c>
      <c r="F3" s="11" t="s">
        <v>46</v>
      </c>
      <c r="G3" s="10" t="s">
        <v>47</v>
      </c>
      <c r="H3" s="10" t="s">
        <v>34</v>
      </c>
      <c r="I3" s="10" t="s">
        <v>43</v>
      </c>
      <c r="J3" s="11" t="s">
        <v>44</v>
      </c>
      <c r="K3" s="11" t="s">
        <v>45</v>
      </c>
      <c r="L3" s="11" t="s">
        <v>46</v>
      </c>
      <c r="M3" s="10" t="s">
        <v>47</v>
      </c>
      <c r="N3" s="10" t="s">
        <v>34</v>
      </c>
      <c r="O3" s="10" t="s">
        <v>43</v>
      </c>
      <c r="P3" s="11" t="s">
        <v>44</v>
      </c>
      <c r="Q3" s="11" t="s">
        <v>45</v>
      </c>
      <c r="R3" s="11" t="s">
        <v>46</v>
      </c>
      <c r="S3" s="10" t="s">
        <v>47</v>
      </c>
      <c r="T3" s="10" t="s">
        <v>34</v>
      </c>
      <c r="U3" s="10" t="s">
        <v>43</v>
      </c>
      <c r="V3" s="11" t="s">
        <v>44</v>
      </c>
      <c r="W3" s="11" t="s">
        <v>45</v>
      </c>
      <c r="X3" s="11" t="s">
        <v>46</v>
      </c>
      <c r="Y3" s="10" t="s">
        <v>47</v>
      </c>
      <c r="Z3" s="10" t="s">
        <v>34</v>
      </c>
      <c r="AA3" s="10" t="s">
        <v>43</v>
      </c>
      <c r="AB3" s="11" t="s">
        <v>44</v>
      </c>
      <c r="AC3" s="11" t="s">
        <v>45</v>
      </c>
      <c r="AD3" s="11" t="s">
        <v>46</v>
      </c>
      <c r="AE3" s="10" t="s">
        <v>47</v>
      </c>
      <c r="AF3" s="10" t="s">
        <v>34</v>
      </c>
      <c r="AG3" s="10" t="s">
        <v>43</v>
      </c>
      <c r="AH3" s="11" t="s">
        <v>44</v>
      </c>
      <c r="AI3" s="11" t="s">
        <v>45</v>
      </c>
      <c r="AJ3" s="11" t="s">
        <v>46</v>
      </c>
      <c r="AK3" s="10" t="s">
        <v>47</v>
      </c>
      <c r="AL3" s="10" t="s">
        <v>34</v>
      </c>
      <c r="AM3" s="10" t="s">
        <v>43</v>
      </c>
      <c r="AN3" s="11" t="s">
        <v>44</v>
      </c>
      <c r="AO3" s="11" t="s">
        <v>45</v>
      </c>
      <c r="AP3" s="11" t="s">
        <v>46</v>
      </c>
      <c r="AQ3" s="10" t="s">
        <v>47</v>
      </c>
      <c r="AR3" s="10" t="s">
        <v>34</v>
      </c>
      <c r="AS3" s="10" t="s">
        <v>43</v>
      </c>
      <c r="AT3" s="11" t="s">
        <v>44</v>
      </c>
      <c r="AU3" s="11" t="s">
        <v>45</v>
      </c>
      <c r="AV3" s="11" t="s">
        <v>46</v>
      </c>
      <c r="AW3" s="10" t="s">
        <v>47</v>
      </c>
      <c r="AX3" s="10" t="s">
        <v>34</v>
      </c>
      <c r="AY3" s="10" t="s">
        <v>43</v>
      </c>
      <c r="AZ3" s="11" t="s">
        <v>44</v>
      </c>
      <c r="BA3" s="11" t="s">
        <v>45</v>
      </c>
      <c r="BB3" s="11" t="s">
        <v>46</v>
      </c>
      <c r="BC3" s="10" t="s">
        <v>47</v>
      </c>
      <c r="BD3" s="10" t="s">
        <v>34</v>
      </c>
      <c r="BE3" s="10" t="s">
        <v>43</v>
      </c>
      <c r="BF3" s="11" t="s">
        <v>44</v>
      </c>
      <c r="BG3" s="11" t="s">
        <v>45</v>
      </c>
      <c r="BH3" s="11" t="s">
        <v>46</v>
      </c>
      <c r="BI3" s="10" t="s">
        <v>47</v>
      </c>
      <c r="BJ3" s="10" t="s">
        <v>34</v>
      </c>
      <c r="BK3" s="10" t="s">
        <v>43</v>
      </c>
      <c r="BL3" s="11" t="s">
        <v>44</v>
      </c>
      <c r="BM3" s="11" t="s">
        <v>45</v>
      </c>
      <c r="BN3" s="11" t="s">
        <v>46</v>
      </c>
      <c r="BO3" s="10" t="s">
        <v>47</v>
      </c>
      <c r="BP3" s="10" t="s">
        <v>34</v>
      </c>
      <c r="BR3" s="6" t="s">
        <v>48</v>
      </c>
      <c r="BS3" s="6" t="s">
        <v>49</v>
      </c>
      <c r="BT3" s="6" t="s">
        <v>50</v>
      </c>
      <c r="BU3" s="6" t="s">
        <v>38</v>
      </c>
      <c r="BV3" s="6" t="s">
        <v>9</v>
      </c>
      <c r="BW3" s="6" t="s">
        <v>1</v>
      </c>
      <c r="BX3" s="6" t="s">
        <v>4</v>
      </c>
      <c r="BY3" s="6" t="s">
        <v>5</v>
      </c>
      <c r="BZ3" s="6" t="s">
        <v>12</v>
      </c>
      <c r="CA3" s="6" t="s">
        <v>27</v>
      </c>
      <c r="CB3" s="6" t="s">
        <v>15</v>
      </c>
      <c r="CC3" s="6" t="s">
        <v>28</v>
      </c>
      <c r="CD3" s="6" t="s">
        <v>3</v>
      </c>
      <c r="CE3" s="6" t="s">
        <v>11</v>
      </c>
      <c r="CF3" s="6" t="s">
        <v>26</v>
      </c>
    </row>
    <row r="4" spans="1:112" x14ac:dyDescent="0.25">
      <c r="A4" s="225">
        <v>2002</v>
      </c>
      <c r="B4" s="12">
        <v>1</v>
      </c>
      <c r="C4" s="13">
        <v>1.6</v>
      </c>
      <c r="D4" s="14">
        <v>33.700000000000003</v>
      </c>
      <c r="E4" s="14">
        <v>78.8</v>
      </c>
      <c r="F4" s="14">
        <v>345.6</v>
      </c>
      <c r="G4" s="14">
        <v>0.3</v>
      </c>
      <c r="H4" s="14">
        <v>1.7</v>
      </c>
      <c r="I4" s="14">
        <v>12</v>
      </c>
      <c r="J4" s="14">
        <v>129.5</v>
      </c>
      <c r="K4" s="14">
        <v>295.89999999999998</v>
      </c>
      <c r="L4" s="14">
        <v>2229</v>
      </c>
      <c r="M4" s="14">
        <v>1.2</v>
      </c>
      <c r="N4" s="14">
        <v>13.3</v>
      </c>
      <c r="O4" s="14">
        <v>0.3</v>
      </c>
      <c r="P4" s="14">
        <v>7.8</v>
      </c>
      <c r="Q4" s="14">
        <v>21.8</v>
      </c>
      <c r="R4" s="14">
        <v>79.3</v>
      </c>
      <c r="S4" s="14">
        <v>0.1</v>
      </c>
      <c r="T4" s="14">
        <v>0.5</v>
      </c>
      <c r="U4" s="14">
        <v>0.8</v>
      </c>
      <c r="V4" s="14">
        <v>24</v>
      </c>
      <c r="W4" s="14">
        <v>57.3</v>
      </c>
      <c r="X4" s="14">
        <v>275.10000000000002</v>
      </c>
      <c r="Y4" s="14">
        <v>0.2</v>
      </c>
      <c r="Z4" s="14">
        <v>2.2999999999999998</v>
      </c>
      <c r="AA4" s="14">
        <v>0.6</v>
      </c>
      <c r="AB4" s="14">
        <v>19.899999999999999</v>
      </c>
      <c r="AC4" s="14">
        <v>39.1</v>
      </c>
      <c r="AD4" s="14">
        <v>200.7</v>
      </c>
      <c r="AE4" s="14">
        <v>0.2</v>
      </c>
      <c r="AF4" s="14">
        <v>2.5</v>
      </c>
      <c r="AG4" s="14">
        <v>0.8</v>
      </c>
      <c r="AH4" s="14">
        <v>38.700000000000003</v>
      </c>
      <c r="AI4" s="14">
        <v>86.4</v>
      </c>
      <c r="AJ4" s="14">
        <v>429.3</v>
      </c>
      <c r="AK4" s="14">
        <v>0.4</v>
      </c>
      <c r="AL4" s="14">
        <v>4.0999999999999996</v>
      </c>
      <c r="AM4" s="14">
        <v>4</v>
      </c>
      <c r="AN4" s="14">
        <v>31.1</v>
      </c>
      <c r="AO4" s="14">
        <v>103.4</v>
      </c>
      <c r="AP4" s="14">
        <v>707.8</v>
      </c>
      <c r="AQ4" s="14">
        <v>0.3</v>
      </c>
      <c r="AR4" s="14">
        <v>6.2</v>
      </c>
      <c r="AS4" s="14">
        <v>0.9</v>
      </c>
      <c r="AT4" s="14">
        <v>19.600000000000001</v>
      </c>
      <c r="AU4" s="14">
        <v>56.7</v>
      </c>
      <c r="AV4" s="14">
        <v>227.6</v>
      </c>
      <c r="AW4" s="14">
        <v>0.2</v>
      </c>
      <c r="AX4" s="14">
        <v>3.1</v>
      </c>
      <c r="AY4" s="14">
        <v>8.3000000000000007</v>
      </c>
      <c r="AZ4" s="14">
        <v>84.5</v>
      </c>
      <c r="BA4" s="14">
        <v>171.5</v>
      </c>
      <c r="BB4" s="14">
        <v>1003.9</v>
      </c>
      <c r="BC4" s="14">
        <v>0.8</v>
      </c>
      <c r="BD4" s="14">
        <v>9</v>
      </c>
      <c r="BE4" s="14">
        <v>0.9</v>
      </c>
      <c r="BF4" s="14">
        <v>23.5</v>
      </c>
      <c r="BG4" s="14">
        <v>47.2</v>
      </c>
      <c r="BH4" s="14">
        <v>186.1</v>
      </c>
      <c r="BI4" s="14">
        <v>0.3</v>
      </c>
      <c r="BJ4" s="14">
        <v>1.2</v>
      </c>
      <c r="BK4" s="14">
        <v>6.7</v>
      </c>
      <c r="BL4" s="14">
        <v>150</v>
      </c>
      <c r="BM4" s="14">
        <v>342.6</v>
      </c>
      <c r="BN4" s="14">
        <v>1675.1</v>
      </c>
      <c r="BO4" s="14">
        <v>1.3</v>
      </c>
      <c r="BP4" s="14">
        <v>13.7</v>
      </c>
      <c r="BR4" s="6">
        <f>IF(A4="",BR3,A4)</f>
        <v>2002</v>
      </c>
      <c r="BS4" s="6" t="str">
        <f>IF(B4&lt;3,(BR4-1)&amp;"/"&amp;RIGHT(BR4,2),(BR4)&amp;"/"&amp;RIGHT(BR4+1,2))</f>
        <v>2001/02</v>
      </c>
      <c r="BT4" s="15">
        <f>SUM(E4:F4,K4:L4,Q4:R4,W4:X4,AC4:AD4,AI4:AJ4,AO4:AP4,AU4:AV4,BA4:BB4,BG4:BH4,BM4:BN4)</f>
        <v>8660.2000000000007</v>
      </c>
      <c r="BU4" s="15">
        <f>SUM(C4:BP4)</f>
        <v>9322.3000000000011</v>
      </c>
      <c r="BV4" s="16">
        <f ca="1">OFFSET($A4,,MATCH(BV$3,$A$2:$BP$2,0)+1)+OFFSET($A4,,MATCH(BV$3,$A$2:$BP$2,0)+2)</f>
        <v>424.40000000000003</v>
      </c>
      <c r="BW4" s="16">
        <f t="shared" ref="BW4:CF19" ca="1" si="0">OFFSET($A4,,MATCH(BW$3,$A$2:$BP$2,0)+1)+OFFSET($A4,,MATCH(BW$3,$A$2:$BP$2,0)+2)</f>
        <v>2524.9</v>
      </c>
      <c r="BX4" s="16">
        <f t="shared" ca="1" si="0"/>
        <v>101.1</v>
      </c>
      <c r="BY4" s="16">
        <f t="shared" ca="1" si="0"/>
        <v>332.40000000000003</v>
      </c>
      <c r="BZ4" s="16">
        <f t="shared" ca="1" si="0"/>
        <v>239.79999999999998</v>
      </c>
      <c r="CA4" s="16">
        <f t="shared" ca="1" si="0"/>
        <v>515.70000000000005</v>
      </c>
      <c r="CB4" s="16">
        <f t="shared" ca="1" si="0"/>
        <v>811.19999999999993</v>
      </c>
      <c r="CC4" s="16">
        <f t="shared" ca="1" si="0"/>
        <v>284.3</v>
      </c>
      <c r="CD4" s="16">
        <f t="shared" ca="1" si="0"/>
        <v>1175.4000000000001</v>
      </c>
      <c r="CE4" s="16">
        <f t="shared" ca="1" si="0"/>
        <v>233.3</v>
      </c>
      <c r="CF4" s="16">
        <f t="shared" ca="1" si="0"/>
        <v>2017.6999999999998</v>
      </c>
    </row>
    <row r="5" spans="1:112" x14ac:dyDescent="0.25">
      <c r="A5" s="226"/>
      <c r="B5" s="12">
        <v>2</v>
      </c>
      <c r="C5" s="17">
        <v>1.6</v>
      </c>
      <c r="D5" s="17">
        <v>32.4</v>
      </c>
      <c r="E5" s="17">
        <v>78.400000000000006</v>
      </c>
      <c r="F5" s="17">
        <v>343.6</v>
      </c>
      <c r="G5" s="17">
        <v>0.2</v>
      </c>
      <c r="H5" s="17">
        <v>1.6</v>
      </c>
      <c r="I5" s="17">
        <v>12.5</v>
      </c>
      <c r="J5" s="17">
        <v>131.1</v>
      </c>
      <c r="K5" s="17">
        <v>294.5</v>
      </c>
      <c r="L5" s="17">
        <v>2239.8000000000002</v>
      </c>
      <c r="M5" s="17">
        <v>1.2</v>
      </c>
      <c r="N5" s="17">
        <v>12.6</v>
      </c>
      <c r="O5" s="17">
        <v>0.3</v>
      </c>
      <c r="P5" s="17">
        <v>7.9</v>
      </c>
      <c r="Q5" s="17">
        <v>21.8</v>
      </c>
      <c r="R5" s="17">
        <v>78.8</v>
      </c>
      <c r="S5" s="17">
        <v>0</v>
      </c>
      <c r="T5" s="17">
        <v>0.5</v>
      </c>
      <c r="U5" s="17">
        <v>0.8</v>
      </c>
      <c r="V5" s="17">
        <v>24.3</v>
      </c>
      <c r="W5" s="17">
        <v>57.7</v>
      </c>
      <c r="X5" s="17">
        <v>275.5</v>
      </c>
      <c r="Y5" s="17">
        <v>0.2</v>
      </c>
      <c r="Z5" s="17">
        <v>2.2000000000000002</v>
      </c>
      <c r="AA5" s="17">
        <v>0.6</v>
      </c>
      <c r="AB5" s="17">
        <v>19.600000000000001</v>
      </c>
      <c r="AC5" s="17">
        <v>39.799999999999997</v>
      </c>
      <c r="AD5" s="17">
        <v>200.2</v>
      </c>
      <c r="AE5" s="17">
        <v>0.2</v>
      </c>
      <c r="AF5" s="17">
        <v>2.2999999999999998</v>
      </c>
      <c r="AG5" s="17">
        <v>0.8</v>
      </c>
      <c r="AH5" s="17">
        <v>39</v>
      </c>
      <c r="AI5" s="17">
        <v>87.3</v>
      </c>
      <c r="AJ5" s="17">
        <v>429.1</v>
      </c>
      <c r="AK5" s="17">
        <v>0.4</v>
      </c>
      <c r="AL5" s="17">
        <v>4</v>
      </c>
      <c r="AM5" s="17">
        <v>4.3</v>
      </c>
      <c r="AN5" s="17">
        <v>31.9</v>
      </c>
      <c r="AO5" s="17">
        <v>103.9</v>
      </c>
      <c r="AP5" s="17">
        <v>708.7</v>
      </c>
      <c r="AQ5" s="17">
        <v>0.3</v>
      </c>
      <c r="AR5" s="17">
        <v>6.3</v>
      </c>
      <c r="AS5" s="17">
        <v>0.8</v>
      </c>
      <c r="AT5" s="17">
        <v>19.8</v>
      </c>
      <c r="AU5" s="17">
        <v>57.5</v>
      </c>
      <c r="AV5" s="17">
        <v>224.7</v>
      </c>
      <c r="AW5" s="17">
        <v>0.2</v>
      </c>
      <c r="AX5" s="17">
        <v>2.9</v>
      </c>
      <c r="AY5" s="17">
        <v>8.1999999999999993</v>
      </c>
      <c r="AZ5" s="17">
        <v>84.8</v>
      </c>
      <c r="BA5" s="17">
        <v>171.9</v>
      </c>
      <c r="BB5" s="17">
        <v>996.8</v>
      </c>
      <c r="BC5" s="17">
        <v>0.9</v>
      </c>
      <c r="BD5" s="17">
        <v>8.6999999999999993</v>
      </c>
      <c r="BE5" s="17">
        <v>0.9</v>
      </c>
      <c r="BF5" s="17">
        <v>21.6</v>
      </c>
      <c r="BG5" s="17">
        <v>47.8</v>
      </c>
      <c r="BH5" s="17">
        <v>184.1</v>
      </c>
      <c r="BI5" s="17">
        <v>0.3</v>
      </c>
      <c r="BJ5" s="17">
        <v>1.1000000000000001</v>
      </c>
      <c r="BK5" s="17">
        <v>6.7</v>
      </c>
      <c r="BL5" s="17">
        <v>152.30000000000001</v>
      </c>
      <c r="BM5" s="17">
        <v>345.2</v>
      </c>
      <c r="BN5" s="17">
        <v>1675.6</v>
      </c>
      <c r="BO5" s="17">
        <v>1.5</v>
      </c>
      <c r="BP5" s="17">
        <v>13.4</v>
      </c>
      <c r="BR5" s="6">
        <f t="shared" ref="BR5:BR68" si="1">IF(A5="",BR4,A5)</f>
        <v>2002</v>
      </c>
      <c r="BS5" s="6" t="str">
        <f t="shared" ref="BS5:BS68" si="2">IF(B5&lt;3,(BR5-1)&amp;"/"&amp;RIGHT(BR5,2),(BR5)&amp;"/"&amp;RIGHT(BR5+1,2))</f>
        <v>2001/02</v>
      </c>
      <c r="BT5" s="15">
        <f t="shared" ref="BT5:BT68" si="3">SUM(E5:F5,K5:L5,Q5:R5,W5:X5,AC5:AD5,AI5:AJ5,AO5:AP5,AU5:AV5,BA5:BB5,BG5:BH5,BM5:BN5)</f>
        <v>8662.7000000000007</v>
      </c>
      <c r="BU5" s="15">
        <f t="shared" ref="BU5:BU68" si="4">SUM(C5:BP5)</f>
        <v>9325.9</v>
      </c>
      <c r="BV5" s="16">
        <f t="shared" ref="BV5:CF36" ca="1" si="5">OFFSET($A5,,MATCH(BV$3,$A$2:$BP$2,0)+1)+OFFSET($A5,,MATCH(BV$3,$A$2:$BP$2,0)+2)</f>
        <v>422</v>
      </c>
      <c r="BW5" s="16">
        <f t="shared" ca="1" si="0"/>
        <v>2534.3000000000002</v>
      </c>
      <c r="BX5" s="16">
        <f t="shared" ca="1" si="0"/>
        <v>100.6</v>
      </c>
      <c r="BY5" s="16">
        <f t="shared" ca="1" si="0"/>
        <v>333.2</v>
      </c>
      <c r="BZ5" s="16">
        <f t="shared" ca="1" si="0"/>
        <v>240</v>
      </c>
      <c r="CA5" s="16">
        <f t="shared" ca="1" si="0"/>
        <v>516.4</v>
      </c>
      <c r="CB5" s="16">
        <f t="shared" ca="1" si="0"/>
        <v>812.6</v>
      </c>
      <c r="CC5" s="16">
        <f t="shared" ca="1" si="0"/>
        <v>282.2</v>
      </c>
      <c r="CD5" s="16">
        <f t="shared" ca="1" si="0"/>
        <v>1168.7</v>
      </c>
      <c r="CE5" s="16">
        <f t="shared" ca="1" si="0"/>
        <v>231.89999999999998</v>
      </c>
      <c r="CF5" s="16">
        <f t="shared" ca="1" si="0"/>
        <v>2020.8</v>
      </c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</row>
    <row r="6" spans="1:112" x14ac:dyDescent="0.25">
      <c r="A6" s="226"/>
      <c r="B6" s="12">
        <v>3</v>
      </c>
      <c r="C6" s="17">
        <v>1.6</v>
      </c>
      <c r="D6" s="17">
        <v>30.4</v>
      </c>
      <c r="E6" s="17">
        <v>78.599999999999994</v>
      </c>
      <c r="F6" s="17">
        <v>344.9</v>
      </c>
      <c r="G6" s="17">
        <v>0.2</v>
      </c>
      <c r="H6" s="17">
        <v>1.7</v>
      </c>
      <c r="I6" s="17">
        <v>13.1</v>
      </c>
      <c r="J6" s="17">
        <v>133.9</v>
      </c>
      <c r="K6" s="17">
        <v>297.8</v>
      </c>
      <c r="L6" s="17">
        <v>2272</v>
      </c>
      <c r="M6" s="17">
        <v>1.2</v>
      </c>
      <c r="N6" s="17">
        <v>12.8</v>
      </c>
      <c r="O6" s="17">
        <v>0.3</v>
      </c>
      <c r="P6" s="17">
        <v>7.8</v>
      </c>
      <c r="Q6" s="17">
        <v>22.1</v>
      </c>
      <c r="R6" s="17">
        <v>79.5</v>
      </c>
      <c r="S6" s="17">
        <v>0.1</v>
      </c>
      <c r="T6" s="17">
        <v>0.5</v>
      </c>
      <c r="U6" s="17">
        <v>0.7</v>
      </c>
      <c r="V6" s="17">
        <v>23.4</v>
      </c>
      <c r="W6" s="17">
        <v>58.4</v>
      </c>
      <c r="X6" s="17">
        <v>278.2</v>
      </c>
      <c r="Y6" s="17">
        <v>0.2</v>
      </c>
      <c r="Z6" s="17">
        <v>2.2000000000000002</v>
      </c>
      <c r="AA6" s="17">
        <v>0.6</v>
      </c>
      <c r="AB6" s="17">
        <v>20</v>
      </c>
      <c r="AC6" s="17">
        <v>40</v>
      </c>
      <c r="AD6" s="17">
        <v>200.7</v>
      </c>
      <c r="AE6" s="17">
        <v>0.1</v>
      </c>
      <c r="AF6" s="17">
        <v>2.1</v>
      </c>
      <c r="AG6" s="17">
        <v>0.8</v>
      </c>
      <c r="AH6" s="17">
        <v>38.200000000000003</v>
      </c>
      <c r="AI6" s="17">
        <v>88.6</v>
      </c>
      <c r="AJ6" s="17">
        <v>432.1</v>
      </c>
      <c r="AK6" s="17">
        <v>0.4</v>
      </c>
      <c r="AL6" s="17">
        <v>3.9</v>
      </c>
      <c r="AM6" s="17">
        <v>4.3</v>
      </c>
      <c r="AN6" s="17">
        <v>33.6</v>
      </c>
      <c r="AO6" s="17">
        <v>104.7</v>
      </c>
      <c r="AP6" s="17">
        <v>715.4</v>
      </c>
      <c r="AQ6" s="17">
        <v>0.4</v>
      </c>
      <c r="AR6" s="17">
        <v>5.9</v>
      </c>
      <c r="AS6" s="17">
        <v>0.7</v>
      </c>
      <c r="AT6" s="17">
        <v>19.399999999999999</v>
      </c>
      <c r="AU6" s="17">
        <v>58.1</v>
      </c>
      <c r="AV6" s="17">
        <v>227.3</v>
      </c>
      <c r="AW6" s="17">
        <v>0.2</v>
      </c>
      <c r="AX6" s="17">
        <v>2.8</v>
      </c>
      <c r="AY6" s="17">
        <v>8.6999999999999993</v>
      </c>
      <c r="AZ6" s="17">
        <v>88.8</v>
      </c>
      <c r="BA6" s="17">
        <v>176.2</v>
      </c>
      <c r="BB6" s="17">
        <v>1007.6</v>
      </c>
      <c r="BC6" s="17">
        <v>0.9</v>
      </c>
      <c r="BD6" s="17">
        <v>8.9</v>
      </c>
      <c r="BE6" s="17">
        <v>0.9</v>
      </c>
      <c r="BF6" s="17">
        <v>18.3</v>
      </c>
      <c r="BG6" s="17">
        <v>48.6</v>
      </c>
      <c r="BH6" s="17">
        <v>185.9</v>
      </c>
      <c r="BI6" s="17">
        <v>0.3</v>
      </c>
      <c r="BJ6" s="17">
        <v>1</v>
      </c>
      <c r="BK6" s="17">
        <v>6.7</v>
      </c>
      <c r="BL6" s="17">
        <v>155.30000000000001</v>
      </c>
      <c r="BM6" s="17">
        <v>351.7</v>
      </c>
      <c r="BN6" s="17">
        <v>1694.7</v>
      </c>
      <c r="BO6" s="17">
        <v>1.4</v>
      </c>
      <c r="BP6" s="17">
        <v>13.2</v>
      </c>
      <c r="BR6" s="6">
        <f t="shared" si="1"/>
        <v>2002</v>
      </c>
      <c r="BS6" s="6" t="str">
        <f t="shared" si="2"/>
        <v>2002/03</v>
      </c>
      <c r="BT6" s="15">
        <f t="shared" si="3"/>
        <v>8763.1</v>
      </c>
      <c r="BU6" s="15">
        <f t="shared" si="4"/>
        <v>9430.9999999999982</v>
      </c>
      <c r="BV6" s="16">
        <f t="shared" ca="1" si="5"/>
        <v>423.5</v>
      </c>
      <c r="BW6" s="16">
        <f t="shared" ca="1" si="0"/>
        <v>2569.8000000000002</v>
      </c>
      <c r="BX6" s="16">
        <f t="shared" ca="1" si="0"/>
        <v>101.6</v>
      </c>
      <c r="BY6" s="16">
        <f t="shared" ca="1" si="0"/>
        <v>336.59999999999997</v>
      </c>
      <c r="BZ6" s="16">
        <f t="shared" ca="1" si="0"/>
        <v>240.7</v>
      </c>
      <c r="CA6" s="16">
        <f t="shared" ca="1" si="0"/>
        <v>520.70000000000005</v>
      </c>
      <c r="CB6" s="16">
        <f t="shared" ca="1" si="0"/>
        <v>820.1</v>
      </c>
      <c r="CC6" s="16">
        <f t="shared" ca="1" si="0"/>
        <v>285.40000000000003</v>
      </c>
      <c r="CD6" s="16">
        <f t="shared" ca="1" si="0"/>
        <v>1183.8</v>
      </c>
      <c r="CE6" s="16">
        <f t="shared" ca="1" si="0"/>
        <v>234.5</v>
      </c>
      <c r="CF6" s="16">
        <f t="shared" ca="1" si="0"/>
        <v>2046.4</v>
      </c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</row>
    <row r="7" spans="1:112" x14ac:dyDescent="0.25">
      <c r="A7" s="226"/>
      <c r="B7" s="12">
        <v>4</v>
      </c>
      <c r="C7" s="17">
        <v>1.5</v>
      </c>
      <c r="D7" s="17">
        <v>30.1</v>
      </c>
      <c r="E7" s="17">
        <v>79.2</v>
      </c>
      <c r="F7" s="17">
        <v>351.9</v>
      </c>
      <c r="G7" s="17">
        <v>0.3</v>
      </c>
      <c r="H7" s="17">
        <v>1.7</v>
      </c>
      <c r="I7" s="17">
        <v>13.8</v>
      </c>
      <c r="J7" s="17">
        <v>136.19999999999999</v>
      </c>
      <c r="K7" s="17">
        <v>306.10000000000002</v>
      </c>
      <c r="L7" s="17">
        <v>2334.9</v>
      </c>
      <c r="M7" s="17">
        <v>1.3</v>
      </c>
      <c r="N7" s="17">
        <v>13.2</v>
      </c>
      <c r="O7" s="17">
        <v>0.3</v>
      </c>
      <c r="P7" s="17">
        <v>8.1999999999999993</v>
      </c>
      <c r="Q7" s="17">
        <v>22.1</v>
      </c>
      <c r="R7" s="17">
        <v>80.8</v>
      </c>
      <c r="S7" s="17">
        <v>0.1</v>
      </c>
      <c r="T7" s="17">
        <v>0.5</v>
      </c>
      <c r="U7" s="17">
        <v>0.7</v>
      </c>
      <c r="V7" s="17">
        <v>23.3</v>
      </c>
      <c r="W7" s="17">
        <v>59.1</v>
      </c>
      <c r="X7" s="17">
        <v>284.3</v>
      </c>
      <c r="Y7" s="17">
        <v>0.3</v>
      </c>
      <c r="Z7" s="17">
        <v>2.4</v>
      </c>
      <c r="AA7" s="17">
        <v>0.6</v>
      </c>
      <c r="AB7" s="17">
        <v>20.3</v>
      </c>
      <c r="AC7" s="17">
        <v>40.200000000000003</v>
      </c>
      <c r="AD7" s="17">
        <v>206.1</v>
      </c>
      <c r="AE7" s="17">
        <v>0.1</v>
      </c>
      <c r="AF7" s="17">
        <v>2.2999999999999998</v>
      </c>
      <c r="AG7" s="17">
        <v>0.8</v>
      </c>
      <c r="AH7" s="17">
        <v>38.4</v>
      </c>
      <c r="AI7" s="17">
        <v>89.3</v>
      </c>
      <c r="AJ7" s="17">
        <v>441</v>
      </c>
      <c r="AK7" s="17">
        <v>0.4</v>
      </c>
      <c r="AL7" s="17">
        <v>4.0999999999999996</v>
      </c>
      <c r="AM7" s="17">
        <v>4.4000000000000004</v>
      </c>
      <c r="AN7" s="17">
        <v>34.700000000000003</v>
      </c>
      <c r="AO7" s="17">
        <v>105.6</v>
      </c>
      <c r="AP7" s="17">
        <v>732.9</v>
      </c>
      <c r="AQ7" s="17">
        <v>0.4</v>
      </c>
      <c r="AR7" s="17">
        <v>6.6</v>
      </c>
      <c r="AS7" s="17">
        <v>0.9</v>
      </c>
      <c r="AT7" s="17">
        <v>19.100000000000001</v>
      </c>
      <c r="AU7" s="17">
        <v>60.1</v>
      </c>
      <c r="AV7" s="17">
        <v>235.8</v>
      </c>
      <c r="AW7" s="17">
        <v>0.3</v>
      </c>
      <c r="AX7" s="17">
        <v>3.1</v>
      </c>
      <c r="AY7" s="17">
        <v>9.5</v>
      </c>
      <c r="AZ7" s="17">
        <v>96</v>
      </c>
      <c r="BA7" s="17">
        <v>181.3</v>
      </c>
      <c r="BB7" s="17">
        <v>1044.2</v>
      </c>
      <c r="BC7" s="17">
        <v>1</v>
      </c>
      <c r="BD7" s="17">
        <v>8.6999999999999993</v>
      </c>
      <c r="BE7" s="17">
        <v>0.9</v>
      </c>
      <c r="BF7" s="17">
        <v>19</v>
      </c>
      <c r="BG7" s="17">
        <v>48.5</v>
      </c>
      <c r="BH7" s="17">
        <v>191.4</v>
      </c>
      <c r="BI7" s="17">
        <v>0.3</v>
      </c>
      <c r="BJ7" s="17">
        <v>1.1000000000000001</v>
      </c>
      <c r="BK7" s="17">
        <v>6.9</v>
      </c>
      <c r="BL7" s="17">
        <v>157.19999999999999</v>
      </c>
      <c r="BM7" s="17">
        <v>355.4</v>
      </c>
      <c r="BN7" s="17">
        <v>1742</v>
      </c>
      <c r="BO7" s="17">
        <v>1.5</v>
      </c>
      <c r="BP7" s="17">
        <v>13.7</v>
      </c>
      <c r="BR7" s="6">
        <f t="shared" si="1"/>
        <v>2002</v>
      </c>
      <c r="BS7" s="6" t="str">
        <f t="shared" si="2"/>
        <v>2002/03</v>
      </c>
      <c r="BT7" s="15">
        <f t="shared" si="3"/>
        <v>8992.2000000000007</v>
      </c>
      <c r="BU7" s="15">
        <f t="shared" si="4"/>
        <v>9678.4000000000015</v>
      </c>
      <c r="BV7" s="16">
        <f t="shared" ca="1" si="5"/>
        <v>431.09999999999997</v>
      </c>
      <c r="BW7" s="16">
        <f t="shared" ca="1" si="0"/>
        <v>2641</v>
      </c>
      <c r="BX7" s="16">
        <f t="shared" ca="1" si="0"/>
        <v>102.9</v>
      </c>
      <c r="BY7" s="16">
        <f t="shared" ca="1" si="0"/>
        <v>343.40000000000003</v>
      </c>
      <c r="BZ7" s="16">
        <f t="shared" ca="1" si="0"/>
        <v>246.3</v>
      </c>
      <c r="CA7" s="16">
        <f t="shared" ca="1" si="0"/>
        <v>530.29999999999995</v>
      </c>
      <c r="CB7" s="16">
        <f t="shared" ca="1" si="0"/>
        <v>838.5</v>
      </c>
      <c r="CC7" s="16">
        <f t="shared" ca="1" si="0"/>
        <v>295.90000000000003</v>
      </c>
      <c r="CD7" s="16">
        <f t="shared" ca="1" si="0"/>
        <v>1225.5</v>
      </c>
      <c r="CE7" s="16">
        <f t="shared" ca="1" si="0"/>
        <v>239.9</v>
      </c>
      <c r="CF7" s="16">
        <f t="shared" ca="1" si="0"/>
        <v>2097.4</v>
      </c>
    </row>
    <row r="8" spans="1:112" x14ac:dyDescent="0.25">
      <c r="A8" s="225">
        <v>2003</v>
      </c>
      <c r="B8" s="12">
        <v>1</v>
      </c>
      <c r="C8" s="17">
        <v>1.5</v>
      </c>
      <c r="D8" s="17">
        <v>29.7</v>
      </c>
      <c r="E8" s="17">
        <v>78</v>
      </c>
      <c r="F8" s="17">
        <v>347.5</v>
      </c>
      <c r="G8" s="17">
        <v>0.3</v>
      </c>
      <c r="H8" s="17">
        <v>1.6</v>
      </c>
      <c r="I8" s="17">
        <v>13.1</v>
      </c>
      <c r="J8" s="17">
        <v>134.80000000000001</v>
      </c>
      <c r="K8" s="17">
        <v>302.3</v>
      </c>
      <c r="L8" s="17">
        <v>2322.8000000000002</v>
      </c>
      <c r="M8" s="17">
        <v>1.3</v>
      </c>
      <c r="N8" s="17">
        <v>13.4</v>
      </c>
      <c r="O8" s="17">
        <v>0.3</v>
      </c>
      <c r="P8" s="17">
        <v>7.9</v>
      </c>
      <c r="Q8" s="17">
        <v>21.6</v>
      </c>
      <c r="R8" s="17">
        <v>80.099999999999994</v>
      </c>
      <c r="S8" s="17">
        <v>0.1</v>
      </c>
      <c r="T8" s="17">
        <v>0.6</v>
      </c>
      <c r="U8" s="17">
        <v>0.7</v>
      </c>
      <c r="V8" s="17">
        <v>23.9</v>
      </c>
      <c r="W8" s="17">
        <v>58.9</v>
      </c>
      <c r="X8" s="17">
        <v>280.7</v>
      </c>
      <c r="Y8" s="17">
        <v>0.3</v>
      </c>
      <c r="Z8" s="17">
        <v>2.2999999999999998</v>
      </c>
      <c r="AA8" s="17">
        <v>0.5</v>
      </c>
      <c r="AB8" s="17">
        <v>19.399999999999999</v>
      </c>
      <c r="AC8" s="17">
        <v>39.6</v>
      </c>
      <c r="AD8" s="17">
        <v>203.7</v>
      </c>
      <c r="AE8" s="17">
        <v>0.1</v>
      </c>
      <c r="AF8" s="17">
        <v>2.2999999999999998</v>
      </c>
      <c r="AG8" s="17">
        <v>1</v>
      </c>
      <c r="AH8" s="17">
        <v>38.1</v>
      </c>
      <c r="AI8" s="17">
        <v>88.2</v>
      </c>
      <c r="AJ8" s="17">
        <v>435.4</v>
      </c>
      <c r="AK8" s="17">
        <v>0.5</v>
      </c>
      <c r="AL8" s="17">
        <v>4.0999999999999996</v>
      </c>
      <c r="AM8" s="17">
        <v>4.3</v>
      </c>
      <c r="AN8" s="17">
        <v>34.5</v>
      </c>
      <c r="AO8" s="17">
        <v>104</v>
      </c>
      <c r="AP8" s="17">
        <v>726.2</v>
      </c>
      <c r="AQ8" s="17">
        <v>0.4</v>
      </c>
      <c r="AR8" s="17">
        <v>6.2</v>
      </c>
      <c r="AS8" s="17">
        <v>0.8</v>
      </c>
      <c r="AT8" s="17">
        <v>19</v>
      </c>
      <c r="AU8" s="17">
        <v>59.6</v>
      </c>
      <c r="AV8" s="17">
        <v>233.3</v>
      </c>
      <c r="AW8" s="17">
        <v>0.3</v>
      </c>
      <c r="AX8" s="17">
        <v>3.1</v>
      </c>
      <c r="AY8" s="17">
        <v>9.3000000000000007</v>
      </c>
      <c r="AZ8" s="17">
        <v>95.9</v>
      </c>
      <c r="BA8" s="17">
        <v>178.4</v>
      </c>
      <c r="BB8" s="17">
        <v>1041.2</v>
      </c>
      <c r="BC8" s="17">
        <v>1.1000000000000001</v>
      </c>
      <c r="BD8" s="17">
        <v>8.6999999999999993</v>
      </c>
      <c r="BE8" s="17">
        <v>0.9</v>
      </c>
      <c r="BF8" s="17">
        <v>19</v>
      </c>
      <c r="BG8" s="17">
        <v>47.9</v>
      </c>
      <c r="BH8" s="17">
        <v>190</v>
      </c>
      <c r="BI8" s="17">
        <v>0.3</v>
      </c>
      <c r="BJ8" s="17">
        <v>1.2</v>
      </c>
      <c r="BK8" s="17">
        <v>7</v>
      </c>
      <c r="BL8" s="17">
        <v>155.19999999999999</v>
      </c>
      <c r="BM8" s="17">
        <v>351.4</v>
      </c>
      <c r="BN8" s="17">
        <v>1729.8</v>
      </c>
      <c r="BO8" s="17">
        <v>1.5</v>
      </c>
      <c r="BP8" s="17">
        <v>14</v>
      </c>
      <c r="BR8" s="6">
        <f t="shared" si="1"/>
        <v>2003</v>
      </c>
      <c r="BS8" s="6" t="str">
        <f t="shared" si="2"/>
        <v>2002/03</v>
      </c>
      <c r="BT8" s="15">
        <f t="shared" si="3"/>
        <v>8920.5999999999985</v>
      </c>
      <c r="BU8" s="15">
        <f t="shared" si="4"/>
        <v>9601.0999999999985</v>
      </c>
      <c r="BV8" s="16">
        <f t="shared" ca="1" si="5"/>
        <v>425.5</v>
      </c>
      <c r="BW8" s="16">
        <f t="shared" ca="1" si="0"/>
        <v>2625.1000000000004</v>
      </c>
      <c r="BX8" s="16">
        <f t="shared" ca="1" si="0"/>
        <v>101.69999999999999</v>
      </c>
      <c r="BY8" s="16">
        <f t="shared" ca="1" si="0"/>
        <v>339.59999999999997</v>
      </c>
      <c r="BZ8" s="16">
        <f t="shared" ca="1" si="0"/>
        <v>243.29999999999998</v>
      </c>
      <c r="CA8" s="16">
        <f t="shared" ca="1" si="0"/>
        <v>523.6</v>
      </c>
      <c r="CB8" s="16">
        <f t="shared" ca="1" si="0"/>
        <v>830.2</v>
      </c>
      <c r="CC8" s="16">
        <f t="shared" ca="1" si="0"/>
        <v>292.90000000000003</v>
      </c>
      <c r="CD8" s="16">
        <f t="shared" ca="1" si="0"/>
        <v>1219.6000000000001</v>
      </c>
      <c r="CE8" s="16">
        <f t="shared" ca="1" si="0"/>
        <v>237.9</v>
      </c>
      <c r="CF8" s="16">
        <f t="shared" ca="1" si="0"/>
        <v>2081.1999999999998</v>
      </c>
    </row>
    <row r="9" spans="1:112" x14ac:dyDescent="0.25">
      <c r="A9" s="226"/>
      <c r="B9" s="12">
        <v>2</v>
      </c>
      <c r="C9" s="17">
        <v>1.6</v>
      </c>
      <c r="D9" s="17">
        <v>30.4</v>
      </c>
      <c r="E9" s="17">
        <v>79.3</v>
      </c>
      <c r="F9" s="17">
        <v>347</v>
      </c>
      <c r="G9" s="17">
        <v>0.3</v>
      </c>
      <c r="H9" s="17">
        <v>1.5</v>
      </c>
      <c r="I9" s="17">
        <v>13.1</v>
      </c>
      <c r="J9" s="17">
        <v>137.1</v>
      </c>
      <c r="K9" s="17">
        <v>300.39999999999998</v>
      </c>
      <c r="L9" s="17">
        <v>2334.3000000000002</v>
      </c>
      <c r="M9" s="17">
        <v>1.3</v>
      </c>
      <c r="N9" s="17">
        <v>13.1</v>
      </c>
      <c r="O9" s="17">
        <v>0.4</v>
      </c>
      <c r="P9" s="17">
        <v>7.7</v>
      </c>
      <c r="Q9" s="17">
        <v>21.8</v>
      </c>
      <c r="R9" s="17">
        <v>79.3</v>
      </c>
      <c r="S9" s="17">
        <v>0.1</v>
      </c>
      <c r="T9" s="17">
        <v>0.5</v>
      </c>
      <c r="U9" s="17">
        <v>0.7</v>
      </c>
      <c r="V9" s="17">
        <v>23.8</v>
      </c>
      <c r="W9" s="17">
        <v>59.6</v>
      </c>
      <c r="X9" s="17">
        <v>279.60000000000002</v>
      </c>
      <c r="Y9" s="17">
        <v>0.3</v>
      </c>
      <c r="Z9" s="17">
        <v>2.2999999999999998</v>
      </c>
      <c r="AA9" s="17">
        <v>0.5</v>
      </c>
      <c r="AB9" s="17">
        <v>19.5</v>
      </c>
      <c r="AC9" s="17">
        <v>40</v>
      </c>
      <c r="AD9" s="17">
        <v>203.9</v>
      </c>
      <c r="AE9" s="17">
        <v>0.1</v>
      </c>
      <c r="AF9" s="17">
        <v>2.2000000000000002</v>
      </c>
      <c r="AG9" s="17">
        <v>1</v>
      </c>
      <c r="AH9" s="17">
        <v>39.200000000000003</v>
      </c>
      <c r="AI9" s="17">
        <v>88.6</v>
      </c>
      <c r="AJ9" s="17">
        <v>433.6</v>
      </c>
      <c r="AK9" s="17">
        <v>0.5</v>
      </c>
      <c r="AL9" s="17">
        <v>4.0999999999999996</v>
      </c>
      <c r="AM9" s="17">
        <v>4.5</v>
      </c>
      <c r="AN9" s="17">
        <v>34.6</v>
      </c>
      <c r="AO9" s="17">
        <v>105.4</v>
      </c>
      <c r="AP9" s="17">
        <v>727.1</v>
      </c>
      <c r="AQ9" s="17">
        <v>0.4</v>
      </c>
      <c r="AR9" s="17">
        <v>6.2</v>
      </c>
      <c r="AS9" s="17">
        <v>0.8</v>
      </c>
      <c r="AT9" s="17">
        <v>19.2</v>
      </c>
      <c r="AU9" s="17">
        <v>60.1</v>
      </c>
      <c r="AV9" s="17">
        <v>230.4</v>
      </c>
      <c r="AW9" s="17">
        <v>0.3</v>
      </c>
      <c r="AX9" s="17">
        <v>3.1</v>
      </c>
      <c r="AY9" s="17">
        <v>8.9</v>
      </c>
      <c r="AZ9" s="17">
        <v>95.1</v>
      </c>
      <c r="BA9" s="17">
        <v>178.6</v>
      </c>
      <c r="BB9" s="17">
        <v>1035.0999999999999</v>
      </c>
      <c r="BC9" s="17">
        <v>1.1000000000000001</v>
      </c>
      <c r="BD9" s="17">
        <v>8.1999999999999993</v>
      </c>
      <c r="BE9" s="17">
        <v>0.9</v>
      </c>
      <c r="BF9" s="17">
        <v>18.3</v>
      </c>
      <c r="BG9" s="17">
        <v>48.5</v>
      </c>
      <c r="BH9" s="17">
        <v>188.9</v>
      </c>
      <c r="BI9" s="17">
        <v>0.3</v>
      </c>
      <c r="BJ9" s="17">
        <v>1.1000000000000001</v>
      </c>
      <c r="BK9" s="17">
        <v>7.3</v>
      </c>
      <c r="BL9" s="17">
        <v>156.80000000000001</v>
      </c>
      <c r="BM9" s="17">
        <v>353.8</v>
      </c>
      <c r="BN9" s="17">
        <v>1731.6</v>
      </c>
      <c r="BO9" s="17">
        <v>1.5</v>
      </c>
      <c r="BP9" s="17">
        <v>13.5</v>
      </c>
      <c r="BR9" s="6">
        <f t="shared" si="1"/>
        <v>2003</v>
      </c>
      <c r="BS9" s="6" t="str">
        <f t="shared" si="2"/>
        <v>2002/03</v>
      </c>
      <c r="BT9" s="15">
        <f t="shared" si="3"/>
        <v>8926.9</v>
      </c>
      <c r="BU9" s="15">
        <f t="shared" si="4"/>
        <v>9610.3000000000029</v>
      </c>
      <c r="BV9" s="16">
        <f t="shared" ca="1" si="5"/>
        <v>426.3</v>
      </c>
      <c r="BW9" s="16">
        <f t="shared" ca="1" si="0"/>
        <v>2634.7000000000003</v>
      </c>
      <c r="BX9" s="16">
        <f t="shared" ca="1" si="0"/>
        <v>101.1</v>
      </c>
      <c r="BY9" s="16">
        <f t="shared" ca="1" si="0"/>
        <v>339.20000000000005</v>
      </c>
      <c r="BZ9" s="16">
        <f t="shared" ca="1" si="0"/>
        <v>243.9</v>
      </c>
      <c r="CA9" s="16">
        <f t="shared" ca="1" si="0"/>
        <v>522.20000000000005</v>
      </c>
      <c r="CB9" s="16">
        <f t="shared" ca="1" si="0"/>
        <v>832.5</v>
      </c>
      <c r="CC9" s="16">
        <f t="shared" ca="1" si="0"/>
        <v>290.5</v>
      </c>
      <c r="CD9" s="16">
        <f t="shared" ca="1" si="0"/>
        <v>1213.6999999999998</v>
      </c>
      <c r="CE9" s="16">
        <f t="shared" ca="1" si="0"/>
        <v>237.4</v>
      </c>
      <c r="CF9" s="16">
        <f t="shared" ca="1" si="0"/>
        <v>2085.4</v>
      </c>
    </row>
    <row r="10" spans="1:112" x14ac:dyDescent="0.25">
      <c r="A10" s="226"/>
      <c r="B10" s="12">
        <v>3</v>
      </c>
      <c r="C10" s="17">
        <v>1.6</v>
      </c>
      <c r="D10" s="17">
        <v>31</v>
      </c>
      <c r="E10" s="17">
        <v>80</v>
      </c>
      <c r="F10" s="17">
        <v>351.5</v>
      </c>
      <c r="G10" s="17">
        <v>0.3</v>
      </c>
      <c r="H10" s="17">
        <v>1.6</v>
      </c>
      <c r="I10" s="17">
        <v>13.3</v>
      </c>
      <c r="J10" s="17">
        <v>141.5</v>
      </c>
      <c r="K10" s="17">
        <v>304.2</v>
      </c>
      <c r="L10" s="17">
        <v>2369.1999999999998</v>
      </c>
      <c r="M10" s="17">
        <v>1.4</v>
      </c>
      <c r="N10" s="17">
        <v>13.2</v>
      </c>
      <c r="O10" s="17">
        <v>0.4</v>
      </c>
      <c r="P10" s="17">
        <v>7.6</v>
      </c>
      <c r="Q10" s="17">
        <v>21.8</v>
      </c>
      <c r="R10" s="17">
        <v>80.2</v>
      </c>
      <c r="S10" s="17">
        <v>0</v>
      </c>
      <c r="T10" s="17">
        <v>0.5</v>
      </c>
      <c r="U10" s="17">
        <v>0.7</v>
      </c>
      <c r="V10" s="17">
        <v>23.8</v>
      </c>
      <c r="W10" s="17">
        <v>60.4</v>
      </c>
      <c r="X10" s="17">
        <v>282.2</v>
      </c>
      <c r="Y10" s="17">
        <v>0.3</v>
      </c>
      <c r="Z10" s="17">
        <v>2.2999999999999998</v>
      </c>
      <c r="AA10" s="17">
        <v>0.5</v>
      </c>
      <c r="AB10" s="17">
        <v>20.5</v>
      </c>
      <c r="AC10" s="17">
        <v>40</v>
      </c>
      <c r="AD10" s="17">
        <v>205.2</v>
      </c>
      <c r="AE10" s="17">
        <v>0.1</v>
      </c>
      <c r="AF10" s="17">
        <v>2.1</v>
      </c>
      <c r="AG10" s="17">
        <v>0.9</v>
      </c>
      <c r="AH10" s="17">
        <v>39.5</v>
      </c>
      <c r="AI10" s="17">
        <v>90.2</v>
      </c>
      <c r="AJ10" s="17">
        <v>435.6</v>
      </c>
      <c r="AK10" s="17">
        <v>0.5</v>
      </c>
      <c r="AL10" s="17">
        <v>3.8</v>
      </c>
      <c r="AM10" s="17">
        <v>4.8</v>
      </c>
      <c r="AN10" s="17">
        <v>34.799999999999997</v>
      </c>
      <c r="AO10" s="17">
        <v>106.8</v>
      </c>
      <c r="AP10" s="17">
        <v>735.6</v>
      </c>
      <c r="AQ10" s="17">
        <v>0.4</v>
      </c>
      <c r="AR10" s="17">
        <v>6.1</v>
      </c>
      <c r="AS10" s="17">
        <v>0.7</v>
      </c>
      <c r="AT10" s="17">
        <v>19.7</v>
      </c>
      <c r="AU10" s="17">
        <v>60.8</v>
      </c>
      <c r="AV10" s="17">
        <v>230.9</v>
      </c>
      <c r="AW10" s="17">
        <v>0.3</v>
      </c>
      <c r="AX10" s="17">
        <v>2.9</v>
      </c>
      <c r="AY10" s="17">
        <v>9.6999999999999993</v>
      </c>
      <c r="AZ10" s="17">
        <v>96</v>
      </c>
      <c r="BA10" s="17">
        <v>181.8</v>
      </c>
      <c r="BB10" s="17">
        <v>1048.5</v>
      </c>
      <c r="BC10" s="17">
        <v>1</v>
      </c>
      <c r="BD10" s="17">
        <v>7.9</v>
      </c>
      <c r="BE10" s="17">
        <v>0.9</v>
      </c>
      <c r="BF10" s="17">
        <v>17.399999999999999</v>
      </c>
      <c r="BG10" s="17">
        <v>49.3</v>
      </c>
      <c r="BH10" s="17">
        <v>190.1</v>
      </c>
      <c r="BI10" s="17">
        <v>0.3</v>
      </c>
      <c r="BJ10" s="17">
        <v>1.1000000000000001</v>
      </c>
      <c r="BK10" s="17">
        <v>7.2</v>
      </c>
      <c r="BL10" s="17">
        <v>160.1</v>
      </c>
      <c r="BM10" s="17">
        <v>357.4</v>
      </c>
      <c r="BN10" s="17">
        <v>1754.9</v>
      </c>
      <c r="BO10" s="17">
        <v>1.6</v>
      </c>
      <c r="BP10" s="17">
        <v>13.1</v>
      </c>
      <c r="BR10" s="6">
        <f t="shared" si="1"/>
        <v>2003</v>
      </c>
      <c r="BS10" s="6" t="str">
        <f t="shared" si="2"/>
        <v>2003/04</v>
      </c>
      <c r="BT10" s="15">
        <f t="shared" si="3"/>
        <v>9036.6</v>
      </c>
      <c r="BU10" s="15">
        <f t="shared" si="4"/>
        <v>9730</v>
      </c>
      <c r="BV10" s="16">
        <f t="shared" ca="1" si="5"/>
        <v>431.5</v>
      </c>
      <c r="BW10" s="16">
        <f t="shared" ca="1" si="0"/>
        <v>2673.3999999999996</v>
      </c>
      <c r="BX10" s="16">
        <f t="shared" ca="1" si="0"/>
        <v>102</v>
      </c>
      <c r="BY10" s="16">
        <f t="shared" ca="1" si="0"/>
        <v>342.59999999999997</v>
      </c>
      <c r="BZ10" s="16">
        <f t="shared" ca="1" si="0"/>
        <v>245.2</v>
      </c>
      <c r="CA10" s="16">
        <f t="shared" ca="1" si="0"/>
        <v>525.80000000000007</v>
      </c>
      <c r="CB10" s="16">
        <f t="shared" ca="1" si="0"/>
        <v>842.4</v>
      </c>
      <c r="CC10" s="16">
        <f t="shared" ca="1" si="0"/>
        <v>291.7</v>
      </c>
      <c r="CD10" s="16">
        <f t="shared" ca="1" si="0"/>
        <v>1230.3</v>
      </c>
      <c r="CE10" s="16">
        <f t="shared" ca="1" si="0"/>
        <v>239.39999999999998</v>
      </c>
      <c r="CF10" s="16">
        <f t="shared" ca="1" si="0"/>
        <v>2112.3000000000002</v>
      </c>
    </row>
    <row r="11" spans="1:112" x14ac:dyDescent="0.25">
      <c r="A11" s="226"/>
      <c r="B11" s="12">
        <v>4</v>
      </c>
      <c r="C11" s="17">
        <v>1.6</v>
      </c>
      <c r="D11" s="17">
        <v>31.7</v>
      </c>
      <c r="E11" s="17">
        <v>80.7</v>
      </c>
      <c r="F11" s="17">
        <v>359.5</v>
      </c>
      <c r="G11" s="17">
        <v>0.3</v>
      </c>
      <c r="H11" s="17">
        <v>1.7</v>
      </c>
      <c r="I11" s="17">
        <v>14.2</v>
      </c>
      <c r="J11" s="17">
        <v>145.30000000000001</v>
      </c>
      <c r="K11" s="17">
        <v>313.8</v>
      </c>
      <c r="L11" s="17">
        <v>2435.9</v>
      </c>
      <c r="M11" s="17">
        <v>1.4</v>
      </c>
      <c r="N11" s="17">
        <v>13.6</v>
      </c>
      <c r="O11" s="17">
        <v>0.4</v>
      </c>
      <c r="P11" s="17">
        <v>7.7</v>
      </c>
      <c r="Q11" s="17">
        <v>22.1</v>
      </c>
      <c r="R11" s="17">
        <v>81.400000000000006</v>
      </c>
      <c r="S11" s="17">
        <v>0.1</v>
      </c>
      <c r="T11" s="17">
        <v>0.5</v>
      </c>
      <c r="U11" s="17">
        <v>0.8</v>
      </c>
      <c r="V11" s="17">
        <v>24.1</v>
      </c>
      <c r="W11" s="17">
        <v>60.9</v>
      </c>
      <c r="X11" s="17">
        <v>287.89999999999998</v>
      </c>
      <c r="Y11" s="17">
        <v>0.3</v>
      </c>
      <c r="Z11" s="17">
        <v>2.2999999999999998</v>
      </c>
      <c r="AA11" s="17">
        <v>0.5</v>
      </c>
      <c r="AB11" s="17">
        <v>21.5</v>
      </c>
      <c r="AC11" s="17">
        <v>40.5</v>
      </c>
      <c r="AD11" s="17">
        <v>208.4</v>
      </c>
      <c r="AE11" s="17">
        <v>0.2</v>
      </c>
      <c r="AF11" s="17">
        <v>2.2000000000000002</v>
      </c>
      <c r="AG11" s="17">
        <v>1</v>
      </c>
      <c r="AH11" s="17">
        <v>40.5</v>
      </c>
      <c r="AI11" s="17">
        <v>90.7</v>
      </c>
      <c r="AJ11" s="17">
        <v>443.1</v>
      </c>
      <c r="AK11" s="17">
        <v>0.5</v>
      </c>
      <c r="AL11" s="17">
        <v>4.2</v>
      </c>
      <c r="AM11" s="17">
        <v>4.5999999999999996</v>
      </c>
      <c r="AN11" s="17">
        <v>35.9</v>
      </c>
      <c r="AO11" s="17">
        <v>107.4</v>
      </c>
      <c r="AP11" s="17">
        <v>752.3</v>
      </c>
      <c r="AQ11" s="17">
        <v>0.5</v>
      </c>
      <c r="AR11" s="17">
        <v>6.1</v>
      </c>
      <c r="AS11" s="17">
        <v>0.8</v>
      </c>
      <c r="AT11" s="17">
        <v>20.6</v>
      </c>
      <c r="AU11" s="17">
        <v>62.1</v>
      </c>
      <c r="AV11" s="17">
        <v>237.9</v>
      </c>
      <c r="AW11" s="17">
        <v>0.3</v>
      </c>
      <c r="AX11" s="17">
        <v>3.1</v>
      </c>
      <c r="AY11" s="17">
        <v>10.4</v>
      </c>
      <c r="AZ11" s="17">
        <v>99.6</v>
      </c>
      <c r="BA11" s="17">
        <v>186.9</v>
      </c>
      <c r="BB11" s="17">
        <v>1089.2</v>
      </c>
      <c r="BC11" s="17">
        <v>1.1000000000000001</v>
      </c>
      <c r="BD11" s="17">
        <v>8.8000000000000007</v>
      </c>
      <c r="BE11" s="17">
        <v>0.9</v>
      </c>
      <c r="BF11" s="17">
        <v>18</v>
      </c>
      <c r="BG11" s="17">
        <v>50</v>
      </c>
      <c r="BH11" s="17">
        <v>194.7</v>
      </c>
      <c r="BI11" s="17">
        <v>0.4</v>
      </c>
      <c r="BJ11" s="17">
        <v>1.2</v>
      </c>
      <c r="BK11" s="17">
        <v>7.6</v>
      </c>
      <c r="BL11" s="17">
        <v>162.9</v>
      </c>
      <c r="BM11" s="17">
        <v>363</v>
      </c>
      <c r="BN11" s="17">
        <v>1796.3</v>
      </c>
      <c r="BO11" s="17">
        <v>1.8</v>
      </c>
      <c r="BP11" s="17">
        <v>13.5</v>
      </c>
      <c r="BR11" s="6">
        <f t="shared" si="1"/>
        <v>2003</v>
      </c>
      <c r="BS11" s="6" t="str">
        <f t="shared" si="2"/>
        <v>2003/04</v>
      </c>
      <c r="BT11" s="15">
        <f t="shared" si="3"/>
        <v>9264.6999999999989</v>
      </c>
      <c r="BU11" s="15">
        <f t="shared" si="4"/>
        <v>9979.4</v>
      </c>
      <c r="BV11" s="16">
        <f t="shared" ca="1" si="5"/>
        <v>440.2</v>
      </c>
      <c r="BW11" s="16">
        <f t="shared" ca="1" si="0"/>
        <v>2749.7000000000003</v>
      </c>
      <c r="BX11" s="16">
        <f t="shared" ca="1" si="0"/>
        <v>103.5</v>
      </c>
      <c r="BY11" s="16">
        <f t="shared" ca="1" si="0"/>
        <v>348.79999999999995</v>
      </c>
      <c r="BZ11" s="16">
        <f t="shared" ca="1" si="0"/>
        <v>248.9</v>
      </c>
      <c r="CA11" s="16">
        <f t="shared" ca="1" si="0"/>
        <v>533.80000000000007</v>
      </c>
      <c r="CB11" s="16">
        <f t="shared" ca="1" si="0"/>
        <v>859.69999999999993</v>
      </c>
      <c r="CC11" s="16">
        <f t="shared" ca="1" si="0"/>
        <v>300</v>
      </c>
      <c r="CD11" s="16">
        <f t="shared" ca="1" si="0"/>
        <v>1276.1000000000001</v>
      </c>
      <c r="CE11" s="16">
        <f t="shared" ca="1" si="0"/>
        <v>244.7</v>
      </c>
      <c r="CF11" s="16">
        <f t="shared" ca="1" si="0"/>
        <v>2159.3000000000002</v>
      </c>
    </row>
    <row r="12" spans="1:112" x14ac:dyDescent="0.25">
      <c r="A12" s="225">
        <v>2004</v>
      </c>
      <c r="B12" s="12">
        <v>1</v>
      </c>
      <c r="C12" s="17">
        <v>1.7</v>
      </c>
      <c r="D12" s="17">
        <v>31.2</v>
      </c>
      <c r="E12" s="17">
        <v>80.5</v>
      </c>
      <c r="F12" s="17">
        <v>358.7</v>
      </c>
      <c r="G12" s="17">
        <v>0.3</v>
      </c>
      <c r="H12" s="17">
        <v>1.7</v>
      </c>
      <c r="I12" s="17">
        <v>14.7</v>
      </c>
      <c r="J12" s="17">
        <v>147.80000000000001</v>
      </c>
      <c r="K12" s="17">
        <v>313.89999999999998</v>
      </c>
      <c r="L12" s="17">
        <v>2440.6999999999998</v>
      </c>
      <c r="M12" s="17">
        <v>1.4</v>
      </c>
      <c r="N12" s="17">
        <v>14.1</v>
      </c>
      <c r="O12" s="17">
        <v>0.4</v>
      </c>
      <c r="P12" s="17">
        <v>8.1</v>
      </c>
      <c r="Q12" s="17">
        <v>21.9</v>
      </c>
      <c r="R12" s="17">
        <v>81.3</v>
      </c>
      <c r="S12" s="17">
        <v>0.1</v>
      </c>
      <c r="T12" s="17">
        <v>0.5</v>
      </c>
      <c r="U12" s="17">
        <v>0.9</v>
      </c>
      <c r="V12" s="17">
        <v>24.3</v>
      </c>
      <c r="W12" s="17">
        <v>60.6</v>
      </c>
      <c r="X12" s="17">
        <v>287.7</v>
      </c>
      <c r="Y12" s="17">
        <v>0.3</v>
      </c>
      <c r="Z12" s="17">
        <v>2.2999999999999998</v>
      </c>
      <c r="AA12" s="17">
        <v>0.5</v>
      </c>
      <c r="AB12" s="17">
        <v>21.7</v>
      </c>
      <c r="AC12" s="17">
        <v>40.200000000000003</v>
      </c>
      <c r="AD12" s="17">
        <v>208</v>
      </c>
      <c r="AE12" s="17">
        <v>0.2</v>
      </c>
      <c r="AF12" s="17">
        <v>2.1</v>
      </c>
      <c r="AG12" s="17">
        <v>1.1000000000000001</v>
      </c>
      <c r="AH12" s="17">
        <v>41.7</v>
      </c>
      <c r="AI12" s="17">
        <v>90.4</v>
      </c>
      <c r="AJ12" s="17">
        <v>441.2</v>
      </c>
      <c r="AK12" s="17">
        <v>0.5</v>
      </c>
      <c r="AL12" s="17">
        <v>4</v>
      </c>
      <c r="AM12" s="17">
        <v>4.5999999999999996</v>
      </c>
      <c r="AN12" s="17">
        <v>37.700000000000003</v>
      </c>
      <c r="AO12" s="17">
        <v>107</v>
      </c>
      <c r="AP12" s="17">
        <v>750.8</v>
      </c>
      <c r="AQ12" s="17">
        <v>0.5</v>
      </c>
      <c r="AR12" s="17">
        <v>6.2</v>
      </c>
      <c r="AS12" s="17">
        <v>0.9</v>
      </c>
      <c r="AT12" s="17">
        <v>20.7</v>
      </c>
      <c r="AU12" s="17">
        <v>61.9</v>
      </c>
      <c r="AV12" s="17">
        <v>241.1</v>
      </c>
      <c r="AW12" s="17">
        <v>0.3</v>
      </c>
      <c r="AX12" s="17">
        <v>3.2</v>
      </c>
      <c r="AY12" s="17">
        <v>10.6</v>
      </c>
      <c r="AZ12" s="17">
        <v>102</v>
      </c>
      <c r="BA12" s="17">
        <v>188.6</v>
      </c>
      <c r="BB12" s="17">
        <v>1096.0999999999999</v>
      </c>
      <c r="BC12" s="17">
        <v>1.2</v>
      </c>
      <c r="BD12" s="17">
        <v>8.6</v>
      </c>
      <c r="BE12" s="17">
        <v>0.8</v>
      </c>
      <c r="BF12" s="17">
        <v>18.3</v>
      </c>
      <c r="BG12" s="17">
        <v>49.6</v>
      </c>
      <c r="BH12" s="17">
        <v>194.9</v>
      </c>
      <c r="BI12" s="17">
        <v>0.3</v>
      </c>
      <c r="BJ12" s="17">
        <v>1.2</v>
      </c>
      <c r="BK12" s="17">
        <v>7.5</v>
      </c>
      <c r="BL12" s="17">
        <v>162</v>
      </c>
      <c r="BM12" s="17">
        <v>363.5</v>
      </c>
      <c r="BN12" s="17">
        <v>1795.9</v>
      </c>
      <c r="BO12" s="17">
        <v>2</v>
      </c>
      <c r="BP12" s="17">
        <v>13.8</v>
      </c>
      <c r="BR12" s="6">
        <f t="shared" si="1"/>
        <v>2004</v>
      </c>
      <c r="BS12" s="6" t="str">
        <f t="shared" si="2"/>
        <v>2003/04</v>
      </c>
      <c r="BT12" s="15">
        <f t="shared" si="3"/>
        <v>9274.5</v>
      </c>
      <c r="BU12" s="15">
        <f t="shared" si="4"/>
        <v>9998.5</v>
      </c>
      <c r="BV12" s="16">
        <f t="shared" ca="1" si="5"/>
        <v>439.2</v>
      </c>
      <c r="BW12" s="16">
        <f t="shared" ca="1" si="0"/>
        <v>2754.6</v>
      </c>
      <c r="BX12" s="16">
        <f t="shared" ca="1" si="0"/>
        <v>103.19999999999999</v>
      </c>
      <c r="BY12" s="16">
        <f t="shared" ca="1" si="0"/>
        <v>348.3</v>
      </c>
      <c r="BZ12" s="16">
        <f t="shared" ca="1" si="0"/>
        <v>248.2</v>
      </c>
      <c r="CA12" s="16">
        <f t="shared" ca="1" si="0"/>
        <v>531.6</v>
      </c>
      <c r="CB12" s="16">
        <f t="shared" ca="1" si="0"/>
        <v>857.8</v>
      </c>
      <c r="CC12" s="16">
        <f t="shared" ca="1" si="0"/>
        <v>303</v>
      </c>
      <c r="CD12" s="16">
        <f t="shared" ca="1" si="0"/>
        <v>1284.6999999999998</v>
      </c>
      <c r="CE12" s="16">
        <f t="shared" ca="1" si="0"/>
        <v>244.5</v>
      </c>
      <c r="CF12" s="16">
        <f t="shared" ca="1" si="0"/>
        <v>2159.4</v>
      </c>
    </row>
    <row r="13" spans="1:112" x14ac:dyDescent="0.25">
      <c r="A13" s="226"/>
      <c r="B13" s="12">
        <v>2</v>
      </c>
      <c r="C13" s="17">
        <v>1.8</v>
      </c>
      <c r="D13" s="17">
        <v>31.3</v>
      </c>
      <c r="E13" s="17">
        <v>79.900000000000006</v>
      </c>
      <c r="F13" s="17">
        <v>352.7</v>
      </c>
      <c r="G13" s="17">
        <v>0.3</v>
      </c>
      <c r="H13" s="17">
        <v>1.7</v>
      </c>
      <c r="I13" s="17">
        <v>14.6</v>
      </c>
      <c r="J13" s="17">
        <v>149.5</v>
      </c>
      <c r="K13" s="17">
        <v>310.7</v>
      </c>
      <c r="L13" s="17">
        <v>2413.5</v>
      </c>
      <c r="M13" s="17">
        <v>1.4</v>
      </c>
      <c r="N13" s="17">
        <v>13.3</v>
      </c>
      <c r="O13" s="17">
        <v>0.4</v>
      </c>
      <c r="P13" s="17">
        <v>8.3000000000000007</v>
      </c>
      <c r="Q13" s="17">
        <v>21.8</v>
      </c>
      <c r="R13" s="17">
        <v>79.8</v>
      </c>
      <c r="S13" s="17">
        <v>0</v>
      </c>
      <c r="T13" s="17">
        <v>0.5</v>
      </c>
      <c r="U13" s="17">
        <v>0.8</v>
      </c>
      <c r="V13" s="17">
        <v>25.2</v>
      </c>
      <c r="W13" s="17">
        <v>60.5</v>
      </c>
      <c r="X13" s="17">
        <v>282.89999999999998</v>
      </c>
      <c r="Y13" s="17">
        <v>0.3</v>
      </c>
      <c r="Z13" s="17">
        <v>2.2000000000000002</v>
      </c>
      <c r="AA13" s="17">
        <v>0.5</v>
      </c>
      <c r="AB13" s="17">
        <v>21.7</v>
      </c>
      <c r="AC13" s="17">
        <v>40.6</v>
      </c>
      <c r="AD13" s="17">
        <v>205.4</v>
      </c>
      <c r="AE13" s="17">
        <v>0.2</v>
      </c>
      <c r="AF13" s="17">
        <v>2.1</v>
      </c>
      <c r="AG13" s="17">
        <v>1.1000000000000001</v>
      </c>
      <c r="AH13" s="17">
        <v>42.1</v>
      </c>
      <c r="AI13" s="17">
        <v>90.8</v>
      </c>
      <c r="AJ13" s="17">
        <v>434.4</v>
      </c>
      <c r="AK13" s="17">
        <v>0.6</v>
      </c>
      <c r="AL13" s="17">
        <v>3.9</v>
      </c>
      <c r="AM13" s="17">
        <v>5</v>
      </c>
      <c r="AN13" s="17">
        <v>39.700000000000003</v>
      </c>
      <c r="AO13" s="17">
        <v>107.6</v>
      </c>
      <c r="AP13" s="17">
        <v>741.1</v>
      </c>
      <c r="AQ13" s="17">
        <v>0.5</v>
      </c>
      <c r="AR13" s="17">
        <v>6.1</v>
      </c>
      <c r="AS13" s="17">
        <v>0.7</v>
      </c>
      <c r="AT13" s="17">
        <v>20.8</v>
      </c>
      <c r="AU13" s="17">
        <v>61.1</v>
      </c>
      <c r="AV13" s="17">
        <v>238.9</v>
      </c>
      <c r="AW13" s="17">
        <v>0.3</v>
      </c>
      <c r="AX13" s="17">
        <v>3</v>
      </c>
      <c r="AY13" s="17">
        <v>9.9</v>
      </c>
      <c r="AZ13" s="17">
        <v>101.5</v>
      </c>
      <c r="BA13" s="17">
        <v>186.9</v>
      </c>
      <c r="BB13" s="17">
        <v>1072.9000000000001</v>
      </c>
      <c r="BC13" s="17">
        <v>1.1000000000000001</v>
      </c>
      <c r="BD13" s="17">
        <v>9</v>
      </c>
      <c r="BE13" s="17">
        <v>0.8</v>
      </c>
      <c r="BF13" s="17">
        <v>17.8</v>
      </c>
      <c r="BG13" s="17">
        <v>49.1</v>
      </c>
      <c r="BH13" s="17">
        <v>189.5</v>
      </c>
      <c r="BI13" s="17">
        <v>0.3</v>
      </c>
      <c r="BJ13" s="17">
        <v>1.2</v>
      </c>
      <c r="BK13" s="17">
        <v>7.5</v>
      </c>
      <c r="BL13" s="17">
        <v>161.6</v>
      </c>
      <c r="BM13" s="17">
        <v>364</v>
      </c>
      <c r="BN13" s="17">
        <v>1769.8</v>
      </c>
      <c r="BO13" s="17">
        <v>1.8</v>
      </c>
      <c r="BP13" s="17">
        <v>13.3</v>
      </c>
      <c r="BR13" s="6">
        <f t="shared" si="1"/>
        <v>2004</v>
      </c>
      <c r="BS13" s="6" t="str">
        <f t="shared" si="2"/>
        <v>2003/04</v>
      </c>
      <c r="BT13" s="15">
        <f t="shared" si="3"/>
        <v>9153.9000000000015</v>
      </c>
      <c r="BU13" s="15">
        <f t="shared" si="4"/>
        <v>9879.6</v>
      </c>
      <c r="BV13" s="16">
        <f t="shared" ca="1" si="5"/>
        <v>432.6</v>
      </c>
      <c r="BW13" s="16">
        <f t="shared" ca="1" si="0"/>
        <v>2724.2</v>
      </c>
      <c r="BX13" s="16">
        <f t="shared" ca="1" si="0"/>
        <v>101.6</v>
      </c>
      <c r="BY13" s="16">
        <f t="shared" ca="1" si="0"/>
        <v>343.4</v>
      </c>
      <c r="BZ13" s="16">
        <f t="shared" ca="1" si="0"/>
        <v>246</v>
      </c>
      <c r="CA13" s="16">
        <f t="shared" ca="1" si="0"/>
        <v>525.19999999999993</v>
      </c>
      <c r="CB13" s="16">
        <f t="shared" ca="1" si="0"/>
        <v>848.7</v>
      </c>
      <c r="CC13" s="16">
        <f t="shared" ca="1" si="0"/>
        <v>300</v>
      </c>
      <c r="CD13" s="16">
        <f t="shared" ca="1" si="0"/>
        <v>1259.8000000000002</v>
      </c>
      <c r="CE13" s="16">
        <f t="shared" ca="1" si="0"/>
        <v>238.6</v>
      </c>
      <c r="CF13" s="16">
        <f t="shared" ca="1" si="0"/>
        <v>2133.8000000000002</v>
      </c>
    </row>
    <row r="14" spans="1:112" x14ac:dyDescent="0.25">
      <c r="A14" s="226"/>
      <c r="B14" s="12">
        <v>3</v>
      </c>
      <c r="C14" s="17">
        <v>1.7</v>
      </c>
      <c r="D14" s="17">
        <v>31.4</v>
      </c>
      <c r="E14" s="17">
        <v>80.3</v>
      </c>
      <c r="F14" s="17">
        <v>354.5</v>
      </c>
      <c r="G14" s="17">
        <v>0.3</v>
      </c>
      <c r="H14" s="17">
        <v>1.6</v>
      </c>
      <c r="I14" s="17">
        <v>14.7</v>
      </c>
      <c r="J14" s="17">
        <v>152.80000000000001</v>
      </c>
      <c r="K14" s="17">
        <v>317.10000000000002</v>
      </c>
      <c r="L14" s="17">
        <v>2437.4</v>
      </c>
      <c r="M14" s="17">
        <v>1.4</v>
      </c>
      <c r="N14" s="17">
        <v>13.1</v>
      </c>
      <c r="O14" s="17">
        <v>0.4</v>
      </c>
      <c r="P14" s="17">
        <v>8</v>
      </c>
      <c r="Q14" s="17">
        <v>22.1</v>
      </c>
      <c r="R14" s="17">
        <v>79.5</v>
      </c>
      <c r="S14" s="17">
        <v>0.1</v>
      </c>
      <c r="T14" s="17">
        <v>0.5</v>
      </c>
      <c r="U14" s="17">
        <v>0.8</v>
      </c>
      <c r="V14" s="17">
        <v>25.7</v>
      </c>
      <c r="W14" s="17">
        <v>61.5</v>
      </c>
      <c r="X14" s="17">
        <v>284.10000000000002</v>
      </c>
      <c r="Y14" s="17">
        <v>0.3</v>
      </c>
      <c r="Z14" s="17">
        <v>2.2000000000000002</v>
      </c>
      <c r="AA14" s="17">
        <v>0.6</v>
      </c>
      <c r="AB14" s="17">
        <v>22.4</v>
      </c>
      <c r="AC14" s="17">
        <v>40.799999999999997</v>
      </c>
      <c r="AD14" s="17">
        <v>206.7</v>
      </c>
      <c r="AE14" s="17">
        <v>0.3</v>
      </c>
      <c r="AF14" s="17">
        <v>2.1</v>
      </c>
      <c r="AG14" s="17">
        <v>1.1000000000000001</v>
      </c>
      <c r="AH14" s="17">
        <v>43.1</v>
      </c>
      <c r="AI14" s="17">
        <v>91.6</v>
      </c>
      <c r="AJ14" s="17">
        <v>436.7</v>
      </c>
      <c r="AK14" s="17">
        <v>0.6</v>
      </c>
      <c r="AL14" s="17">
        <v>3.9</v>
      </c>
      <c r="AM14" s="17">
        <v>5</v>
      </c>
      <c r="AN14" s="17">
        <v>40.4</v>
      </c>
      <c r="AO14" s="17">
        <v>109.2</v>
      </c>
      <c r="AP14" s="17">
        <v>745.8</v>
      </c>
      <c r="AQ14" s="17">
        <v>0.6</v>
      </c>
      <c r="AR14" s="17">
        <v>6.1</v>
      </c>
      <c r="AS14" s="17">
        <v>0.6</v>
      </c>
      <c r="AT14" s="17">
        <v>21.6</v>
      </c>
      <c r="AU14" s="17">
        <v>61.9</v>
      </c>
      <c r="AV14" s="17">
        <v>242.5</v>
      </c>
      <c r="AW14" s="17">
        <v>0.3</v>
      </c>
      <c r="AX14" s="17">
        <v>3.1</v>
      </c>
      <c r="AY14" s="17">
        <v>10</v>
      </c>
      <c r="AZ14" s="17">
        <v>101.7</v>
      </c>
      <c r="BA14" s="17">
        <v>188.6</v>
      </c>
      <c r="BB14" s="17">
        <v>1078.4000000000001</v>
      </c>
      <c r="BC14" s="17">
        <v>1.2</v>
      </c>
      <c r="BD14" s="17">
        <v>8.3000000000000007</v>
      </c>
      <c r="BE14" s="17">
        <v>0.9</v>
      </c>
      <c r="BF14" s="17">
        <v>18.100000000000001</v>
      </c>
      <c r="BG14" s="17">
        <v>49.6</v>
      </c>
      <c r="BH14" s="17">
        <v>189.5</v>
      </c>
      <c r="BI14" s="17">
        <v>0.3</v>
      </c>
      <c r="BJ14" s="17">
        <v>1</v>
      </c>
      <c r="BK14" s="17">
        <v>7.9</v>
      </c>
      <c r="BL14" s="17">
        <v>164.9</v>
      </c>
      <c r="BM14" s="17">
        <v>370.3</v>
      </c>
      <c r="BN14" s="17">
        <v>1783.1</v>
      </c>
      <c r="BO14" s="17">
        <v>1.8</v>
      </c>
      <c r="BP14" s="17">
        <v>13.2</v>
      </c>
      <c r="BR14" s="6">
        <f t="shared" si="1"/>
        <v>2004</v>
      </c>
      <c r="BS14" s="6" t="str">
        <f t="shared" si="2"/>
        <v>2004/05</v>
      </c>
      <c r="BT14" s="15">
        <f t="shared" si="3"/>
        <v>9231.2000000000007</v>
      </c>
      <c r="BU14" s="15">
        <f t="shared" si="4"/>
        <v>9967.3000000000029</v>
      </c>
      <c r="BV14" s="16">
        <f t="shared" ca="1" si="5"/>
        <v>434.8</v>
      </c>
      <c r="BW14" s="16">
        <f t="shared" ca="1" si="0"/>
        <v>2754.5</v>
      </c>
      <c r="BX14" s="16">
        <f t="shared" ca="1" si="0"/>
        <v>101.6</v>
      </c>
      <c r="BY14" s="16">
        <f t="shared" ca="1" si="0"/>
        <v>345.6</v>
      </c>
      <c r="BZ14" s="16">
        <f t="shared" ca="1" si="0"/>
        <v>247.5</v>
      </c>
      <c r="CA14" s="16">
        <f t="shared" ca="1" si="0"/>
        <v>528.29999999999995</v>
      </c>
      <c r="CB14" s="16">
        <f t="shared" ca="1" si="0"/>
        <v>855</v>
      </c>
      <c r="CC14" s="16">
        <f t="shared" ca="1" si="0"/>
        <v>304.39999999999998</v>
      </c>
      <c r="CD14" s="16">
        <f t="shared" ca="1" si="0"/>
        <v>1267</v>
      </c>
      <c r="CE14" s="16">
        <f t="shared" ca="1" si="0"/>
        <v>239.1</v>
      </c>
      <c r="CF14" s="16">
        <f t="shared" ca="1" si="0"/>
        <v>2153.4</v>
      </c>
    </row>
    <row r="15" spans="1:112" x14ac:dyDescent="0.25">
      <c r="A15" s="226"/>
      <c r="B15" s="12">
        <v>4</v>
      </c>
      <c r="C15" s="17">
        <v>1.7</v>
      </c>
      <c r="D15" s="17">
        <v>31.9</v>
      </c>
      <c r="E15" s="17">
        <v>80.7</v>
      </c>
      <c r="F15" s="17">
        <v>361.3</v>
      </c>
      <c r="G15" s="17">
        <v>0.4</v>
      </c>
      <c r="H15" s="17">
        <v>1.7</v>
      </c>
      <c r="I15" s="17">
        <v>14.9</v>
      </c>
      <c r="J15" s="17">
        <v>155.4</v>
      </c>
      <c r="K15" s="17">
        <v>326.8</v>
      </c>
      <c r="L15" s="17">
        <v>2496</v>
      </c>
      <c r="M15" s="17">
        <v>1.4</v>
      </c>
      <c r="N15" s="17">
        <v>14</v>
      </c>
      <c r="O15" s="17">
        <v>0.4</v>
      </c>
      <c r="P15" s="17">
        <v>7.7</v>
      </c>
      <c r="Q15" s="17">
        <v>22.3</v>
      </c>
      <c r="R15" s="17">
        <v>80.900000000000006</v>
      </c>
      <c r="S15" s="17">
        <v>0.1</v>
      </c>
      <c r="T15" s="17">
        <v>0.5</v>
      </c>
      <c r="U15" s="17">
        <v>0.8</v>
      </c>
      <c r="V15" s="17">
        <v>26.3</v>
      </c>
      <c r="W15" s="17">
        <v>61.8</v>
      </c>
      <c r="X15" s="17">
        <v>290</v>
      </c>
      <c r="Y15" s="17">
        <v>0.3</v>
      </c>
      <c r="Z15" s="17">
        <v>2.4</v>
      </c>
      <c r="AA15" s="17">
        <v>0.6</v>
      </c>
      <c r="AB15" s="17">
        <v>22.3</v>
      </c>
      <c r="AC15" s="17">
        <v>41.2</v>
      </c>
      <c r="AD15" s="17">
        <v>211.2</v>
      </c>
      <c r="AE15" s="17">
        <v>0.3</v>
      </c>
      <c r="AF15" s="17">
        <v>2.2999999999999998</v>
      </c>
      <c r="AG15" s="17">
        <v>1.1000000000000001</v>
      </c>
      <c r="AH15" s="17">
        <v>42.6</v>
      </c>
      <c r="AI15" s="17">
        <v>92.6</v>
      </c>
      <c r="AJ15" s="17">
        <v>443.9</v>
      </c>
      <c r="AK15" s="17">
        <v>0.6</v>
      </c>
      <c r="AL15" s="17">
        <v>4.2</v>
      </c>
      <c r="AM15" s="17">
        <v>4.9000000000000004</v>
      </c>
      <c r="AN15" s="17">
        <v>41.5</v>
      </c>
      <c r="AO15" s="17">
        <v>111</v>
      </c>
      <c r="AP15" s="17">
        <v>762.9</v>
      </c>
      <c r="AQ15" s="17">
        <v>0.5</v>
      </c>
      <c r="AR15" s="17">
        <v>6.7</v>
      </c>
      <c r="AS15" s="17">
        <v>0.9</v>
      </c>
      <c r="AT15" s="17">
        <v>21.7</v>
      </c>
      <c r="AU15" s="17">
        <v>62.8</v>
      </c>
      <c r="AV15" s="17">
        <v>250</v>
      </c>
      <c r="AW15" s="17">
        <v>0.3</v>
      </c>
      <c r="AX15" s="17">
        <v>3.2</v>
      </c>
      <c r="AY15" s="17">
        <v>11.2</v>
      </c>
      <c r="AZ15" s="17">
        <v>101.8</v>
      </c>
      <c r="BA15" s="17">
        <v>193.2</v>
      </c>
      <c r="BB15" s="17">
        <v>1114.7</v>
      </c>
      <c r="BC15" s="17">
        <v>1.2</v>
      </c>
      <c r="BD15" s="17">
        <v>8.8000000000000007</v>
      </c>
      <c r="BE15" s="17">
        <v>0.9</v>
      </c>
      <c r="BF15" s="17">
        <v>20.8</v>
      </c>
      <c r="BG15" s="17">
        <v>50.2</v>
      </c>
      <c r="BH15" s="17">
        <v>195.6</v>
      </c>
      <c r="BI15" s="17">
        <v>0.3</v>
      </c>
      <c r="BJ15" s="17">
        <v>1.1000000000000001</v>
      </c>
      <c r="BK15" s="17">
        <v>8.3000000000000007</v>
      </c>
      <c r="BL15" s="17">
        <v>171.1</v>
      </c>
      <c r="BM15" s="17">
        <v>375</v>
      </c>
      <c r="BN15" s="17">
        <v>1825.4</v>
      </c>
      <c r="BO15" s="17">
        <v>2</v>
      </c>
      <c r="BP15" s="17">
        <v>14.2</v>
      </c>
      <c r="BR15" s="6">
        <f t="shared" si="1"/>
        <v>2004</v>
      </c>
      <c r="BS15" s="6" t="str">
        <f t="shared" si="2"/>
        <v>2004/05</v>
      </c>
      <c r="BT15" s="15">
        <f t="shared" si="3"/>
        <v>9449.5</v>
      </c>
      <c r="BU15" s="15">
        <f t="shared" si="4"/>
        <v>10204.800000000001</v>
      </c>
      <c r="BV15" s="16">
        <f t="shared" ca="1" si="5"/>
        <v>442</v>
      </c>
      <c r="BW15" s="16">
        <f t="shared" ca="1" si="0"/>
        <v>2822.8</v>
      </c>
      <c r="BX15" s="16">
        <f t="shared" ca="1" si="0"/>
        <v>103.2</v>
      </c>
      <c r="BY15" s="16">
        <f t="shared" ca="1" si="0"/>
        <v>351.8</v>
      </c>
      <c r="BZ15" s="16">
        <f t="shared" ca="1" si="0"/>
        <v>252.39999999999998</v>
      </c>
      <c r="CA15" s="16">
        <f t="shared" ca="1" si="0"/>
        <v>536.5</v>
      </c>
      <c r="CB15" s="16">
        <f t="shared" ca="1" si="0"/>
        <v>873.9</v>
      </c>
      <c r="CC15" s="16">
        <f t="shared" ca="1" si="0"/>
        <v>312.8</v>
      </c>
      <c r="CD15" s="16">
        <f t="shared" ca="1" si="0"/>
        <v>1307.9000000000001</v>
      </c>
      <c r="CE15" s="16">
        <f t="shared" ca="1" si="0"/>
        <v>245.8</v>
      </c>
      <c r="CF15" s="16">
        <f t="shared" ca="1" si="0"/>
        <v>2200.4</v>
      </c>
    </row>
    <row r="16" spans="1:112" x14ac:dyDescent="0.25">
      <c r="A16" s="225">
        <v>2005</v>
      </c>
      <c r="B16" s="12">
        <v>1</v>
      </c>
      <c r="C16" s="17">
        <v>1.7</v>
      </c>
      <c r="D16" s="17">
        <v>31.4</v>
      </c>
      <c r="E16" s="17">
        <v>79.599999999999994</v>
      </c>
      <c r="F16" s="17">
        <v>357.3</v>
      </c>
      <c r="G16" s="17">
        <v>0.4</v>
      </c>
      <c r="H16" s="17">
        <v>1.8</v>
      </c>
      <c r="I16" s="17">
        <v>14.7</v>
      </c>
      <c r="J16" s="17">
        <v>154.1</v>
      </c>
      <c r="K16" s="17">
        <v>323.10000000000002</v>
      </c>
      <c r="L16" s="17">
        <v>2476.8000000000002</v>
      </c>
      <c r="M16" s="17">
        <v>1.4</v>
      </c>
      <c r="N16" s="17">
        <v>14.4</v>
      </c>
      <c r="O16" s="17">
        <v>0.3</v>
      </c>
      <c r="P16" s="17">
        <v>7.7</v>
      </c>
      <c r="Q16" s="17">
        <v>22</v>
      </c>
      <c r="R16" s="17">
        <v>79.5</v>
      </c>
      <c r="S16" s="17">
        <v>0.1</v>
      </c>
      <c r="T16" s="17">
        <v>0.4</v>
      </c>
      <c r="U16" s="17">
        <v>0.8</v>
      </c>
      <c r="V16" s="17">
        <v>26.6</v>
      </c>
      <c r="W16" s="17">
        <v>61.3</v>
      </c>
      <c r="X16" s="17">
        <v>286.10000000000002</v>
      </c>
      <c r="Y16" s="17">
        <v>0.3</v>
      </c>
      <c r="Z16" s="17">
        <v>2.4</v>
      </c>
      <c r="AA16" s="17">
        <v>0.6</v>
      </c>
      <c r="AB16" s="17">
        <v>21.8</v>
      </c>
      <c r="AC16" s="17">
        <v>40.4</v>
      </c>
      <c r="AD16" s="17">
        <v>207.8</v>
      </c>
      <c r="AE16" s="17">
        <v>0.2</v>
      </c>
      <c r="AF16" s="17">
        <v>2.2999999999999998</v>
      </c>
      <c r="AG16" s="17">
        <v>1.2</v>
      </c>
      <c r="AH16" s="17">
        <v>43</v>
      </c>
      <c r="AI16" s="17">
        <v>90.9</v>
      </c>
      <c r="AJ16" s="17">
        <v>438</v>
      </c>
      <c r="AK16" s="17">
        <v>0.6</v>
      </c>
      <c r="AL16" s="17">
        <v>4.2</v>
      </c>
      <c r="AM16" s="17">
        <v>4.9000000000000004</v>
      </c>
      <c r="AN16" s="17">
        <v>41.6</v>
      </c>
      <c r="AO16" s="17">
        <v>109.6</v>
      </c>
      <c r="AP16" s="17">
        <v>753.7</v>
      </c>
      <c r="AQ16" s="17">
        <v>0.5</v>
      </c>
      <c r="AR16" s="17">
        <v>6.8</v>
      </c>
      <c r="AS16" s="17">
        <v>1</v>
      </c>
      <c r="AT16" s="17">
        <v>22.2</v>
      </c>
      <c r="AU16" s="17">
        <v>62</v>
      </c>
      <c r="AV16" s="17">
        <v>248.7</v>
      </c>
      <c r="AW16" s="17">
        <v>0.3</v>
      </c>
      <c r="AX16" s="17">
        <v>3.4</v>
      </c>
      <c r="AY16" s="17">
        <v>11.3</v>
      </c>
      <c r="AZ16" s="17">
        <v>101.1</v>
      </c>
      <c r="BA16" s="17">
        <v>193.1</v>
      </c>
      <c r="BB16" s="17">
        <v>1108.0999999999999</v>
      </c>
      <c r="BC16" s="17">
        <v>1.2</v>
      </c>
      <c r="BD16" s="17">
        <v>9.4</v>
      </c>
      <c r="BE16" s="17">
        <v>0.9</v>
      </c>
      <c r="BF16" s="17">
        <v>21</v>
      </c>
      <c r="BG16" s="17">
        <v>49.3</v>
      </c>
      <c r="BH16" s="17">
        <v>193.3</v>
      </c>
      <c r="BI16" s="17">
        <v>0.4</v>
      </c>
      <c r="BJ16" s="17">
        <v>1.2</v>
      </c>
      <c r="BK16" s="17">
        <v>8.5</v>
      </c>
      <c r="BL16" s="17">
        <v>169.1</v>
      </c>
      <c r="BM16" s="17">
        <v>370</v>
      </c>
      <c r="BN16" s="17">
        <v>1807.4</v>
      </c>
      <c r="BO16" s="17">
        <v>2</v>
      </c>
      <c r="BP16" s="17">
        <v>14.5</v>
      </c>
      <c r="BR16" s="6">
        <f t="shared" si="1"/>
        <v>2005</v>
      </c>
      <c r="BS16" s="6" t="str">
        <f t="shared" si="2"/>
        <v>2004/05</v>
      </c>
      <c r="BT16" s="15">
        <f t="shared" si="3"/>
        <v>9358.0000000000018</v>
      </c>
      <c r="BU16" s="15">
        <f t="shared" si="4"/>
        <v>10111.700000000001</v>
      </c>
      <c r="BV16" s="16">
        <f t="shared" ca="1" si="5"/>
        <v>436.9</v>
      </c>
      <c r="BW16" s="16">
        <f t="shared" ca="1" si="0"/>
        <v>2799.9</v>
      </c>
      <c r="BX16" s="16">
        <f t="shared" ca="1" si="0"/>
        <v>101.5</v>
      </c>
      <c r="BY16" s="16">
        <f t="shared" ca="1" si="0"/>
        <v>347.40000000000003</v>
      </c>
      <c r="BZ16" s="16">
        <f t="shared" ca="1" si="0"/>
        <v>248.20000000000002</v>
      </c>
      <c r="CA16" s="16">
        <f t="shared" ca="1" si="0"/>
        <v>528.9</v>
      </c>
      <c r="CB16" s="16">
        <f t="shared" ca="1" si="0"/>
        <v>863.30000000000007</v>
      </c>
      <c r="CC16" s="16">
        <f t="shared" ca="1" si="0"/>
        <v>310.7</v>
      </c>
      <c r="CD16" s="16">
        <f t="shared" ca="1" si="0"/>
        <v>1301.1999999999998</v>
      </c>
      <c r="CE16" s="16">
        <f t="shared" ca="1" si="0"/>
        <v>242.60000000000002</v>
      </c>
      <c r="CF16" s="16">
        <f t="shared" ca="1" si="0"/>
        <v>2177.4</v>
      </c>
    </row>
    <row r="17" spans="1:84" x14ac:dyDescent="0.25">
      <c r="A17" s="226"/>
      <c r="B17" s="12">
        <v>2</v>
      </c>
      <c r="C17" s="17">
        <v>1.7</v>
      </c>
      <c r="D17" s="17">
        <v>31.2</v>
      </c>
      <c r="E17" s="17">
        <v>79.5</v>
      </c>
      <c r="F17" s="17">
        <v>353.6</v>
      </c>
      <c r="G17" s="17">
        <v>0.4</v>
      </c>
      <c r="H17" s="17">
        <v>1.7</v>
      </c>
      <c r="I17" s="17">
        <v>14.5</v>
      </c>
      <c r="J17" s="17">
        <v>155.30000000000001</v>
      </c>
      <c r="K17" s="17">
        <v>320.3</v>
      </c>
      <c r="L17" s="17">
        <v>2462.6999999999998</v>
      </c>
      <c r="M17" s="17">
        <v>1.5</v>
      </c>
      <c r="N17" s="17">
        <v>14.5</v>
      </c>
      <c r="O17" s="17">
        <v>0.4</v>
      </c>
      <c r="P17" s="17">
        <v>7.7</v>
      </c>
      <c r="Q17" s="17">
        <v>22</v>
      </c>
      <c r="R17" s="17">
        <v>78.099999999999994</v>
      </c>
      <c r="S17" s="17">
        <v>0.1</v>
      </c>
      <c r="T17" s="17">
        <v>0.5</v>
      </c>
      <c r="U17" s="17">
        <v>0.8</v>
      </c>
      <c r="V17" s="17">
        <v>27</v>
      </c>
      <c r="W17" s="17">
        <v>61.4</v>
      </c>
      <c r="X17" s="17">
        <v>283.8</v>
      </c>
      <c r="Y17" s="17">
        <v>0.3</v>
      </c>
      <c r="Z17" s="17">
        <v>2.4</v>
      </c>
      <c r="AA17" s="17">
        <v>0.6</v>
      </c>
      <c r="AB17" s="17">
        <v>21.4</v>
      </c>
      <c r="AC17" s="17">
        <v>40.9</v>
      </c>
      <c r="AD17" s="17">
        <v>205.7</v>
      </c>
      <c r="AE17" s="17">
        <v>0.2</v>
      </c>
      <c r="AF17" s="17">
        <v>2.2999999999999998</v>
      </c>
      <c r="AG17" s="17">
        <v>1.1000000000000001</v>
      </c>
      <c r="AH17" s="17">
        <v>42.8</v>
      </c>
      <c r="AI17" s="17">
        <v>91.4</v>
      </c>
      <c r="AJ17" s="17">
        <v>433.8</v>
      </c>
      <c r="AK17" s="17">
        <v>0.7</v>
      </c>
      <c r="AL17" s="17">
        <v>4.3</v>
      </c>
      <c r="AM17" s="17">
        <v>5.0999999999999996</v>
      </c>
      <c r="AN17" s="17">
        <v>41.1</v>
      </c>
      <c r="AO17" s="17">
        <v>111.1</v>
      </c>
      <c r="AP17" s="17">
        <v>747.8</v>
      </c>
      <c r="AQ17" s="17">
        <v>0.5</v>
      </c>
      <c r="AR17" s="17">
        <v>6.7</v>
      </c>
      <c r="AS17" s="17">
        <v>0.9</v>
      </c>
      <c r="AT17" s="17">
        <v>22.6</v>
      </c>
      <c r="AU17" s="17">
        <v>61.9</v>
      </c>
      <c r="AV17" s="17">
        <v>245.2</v>
      </c>
      <c r="AW17" s="17">
        <v>0.3</v>
      </c>
      <c r="AX17" s="17">
        <v>3.4</v>
      </c>
      <c r="AY17" s="17">
        <v>11.4</v>
      </c>
      <c r="AZ17" s="17">
        <v>99.9</v>
      </c>
      <c r="BA17" s="17">
        <v>193.4</v>
      </c>
      <c r="BB17" s="17">
        <v>1088.8</v>
      </c>
      <c r="BC17" s="17">
        <v>1.3</v>
      </c>
      <c r="BD17" s="17">
        <v>9</v>
      </c>
      <c r="BE17" s="17">
        <v>0.9</v>
      </c>
      <c r="BF17" s="17">
        <v>19.8</v>
      </c>
      <c r="BG17" s="17">
        <v>49.4</v>
      </c>
      <c r="BH17" s="17">
        <v>190.7</v>
      </c>
      <c r="BI17" s="17">
        <v>0.4</v>
      </c>
      <c r="BJ17" s="17">
        <v>1.2</v>
      </c>
      <c r="BK17" s="17">
        <v>8.5</v>
      </c>
      <c r="BL17" s="17">
        <v>170.6</v>
      </c>
      <c r="BM17" s="17">
        <v>372.8</v>
      </c>
      <c r="BN17" s="17">
        <v>1791.2</v>
      </c>
      <c r="BO17" s="17">
        <v>1.9</v>
      </c>
      <c r="BP17" s="17">
        <v>14.5</v>
      </c>
      <c r="BR17" s="6">
        <f t="shared" si="1"/>
        <v>2005</v>
      </c>
      <c r="BS17" s="6" t="str">
        <f t="shared" si="2"/>
        <v>2004/05</v>
      </c>
      <c r="BT17" s="15">
        <f t="shared" si="3"/>
        <v>9285.5</v>
      </c>
      <c r="BU17" s="15">
        <f t="shared" si="4"/>
        <v>10038.9</v>
      </c>
      <c r="BV17" s="16">
        <f t="shared" ca="1" si="5"/>
        <v>433.1</v>
      </c>
      <c r="BW17" s="16">
        <f t="shared" ca="1" si="0"/>
        <v>2783</v>
      </c>
      <c r="BX17" s="16">
        <f t="shared" ca="1" si="0"/>
        <v>100.1</v>
      </c>
      <c r="BY17" s="16">
        <f t="shared" ca="1" si="0"/>
        <v>345.2</v>
      </c>
      <c r="BZ17" s="16">
        <f t="shared" ca="1" si="0"/>
        <v>246.6</v>
      </c>
      <c r="CA17" s="16">
        <f t="shared" ca="1" si="0"/>
        <v>525.20000000000005</v>
      </c>
      <c r="CB17" s="16">
        <f t="shared" ca="1" si="0"/>
        <v>858.9</v>
      </c>
      <c r="CC17" s="16">
        <f t="shared" ca="1" si="0"/>
        <v>307.09999999999997</v>
      </c>
      <c r="CD17" s="16">
        <f t="shared" ca="1" si="0"/>
        <v>1282.2</v>
      </c>
      <c r="CE17" s="16">
        <f t="shared" ca="1" si="0"/>
        <v>240.1</v>
      </c>
      <c r="CF17" s="16">
        <f t="shared" ca="1" si="0"/>
        <v>2164</v>
      </c>
    </row>
    <row r="18" spans="1:84" x14ac:dyDescent="0.25">
      <c r="A18" s="226"/>
      <c r="B18" s="12">
        <v>3</v>
      </c>
      <c r="C18" s="17">
        <v>1.7</v>
      </c>
      <c r="D18" s="17">
        <v>30.9</v>
      </c>
      <c r="E18" s="17">
        <v>80.2</v>
      </c>
      <c r="F18" s="17">
        <v>352.1</v>
      </c>
      <c r="G18" s="17">
        <v>0.4</v>
      </c>
      <c r="H18" s="17">
        <v>1.8</v>
      </c>
      <c r="I18" s="17">
        <v>15.3</v>
      </c>
      <c r="J18" s="17">
        <v>158.80000000000001</v>
      </c>
      <c r="K18" s="17">
        <v>324.8</v>
      </c>
      <c r="L18" s="17">
        <v>2474.6999999999998</v>
      </c>
      <c r="M18" s="17">
        <v>1.5</v>
      </c>
      <c r="N18" s="17">
        <v>14.7</v>
      </c>
      <c r="O18" s="17">
        <v>0.4</v>
      </c>
      <c r="P18" s="17">
        <v>7.5</v>
      </c>
      <c r="Q18" s="17">
        <v>21.9</v>
      </c>
      <c r="R18" s="17">
        <v>77.599999999999994</v>
      </c>
      <c r="S18" s="17">
        <v>0.1</v>
      </c>
      <c r="T18" s="17">
        <v>0.4</v>
      </c>
      <c r="U18" s="17">
        <v>0.8</v>
      </c>
      <c r="V18" s="17">
        <v>26.3</v>
      </c>
      <c r="W18" s="17">
        <v>61.6</v>
      </c>
      <c r="X18" s="17">
        <v>283</v>
      </c>
      <c r="Y18" s="17">
        <v>0.3</v>
      </c>
      <c r="Z18" s="17">
        <v>2.5</v>
      </c>
      <c r="AA18" s="17">
        <v>0.6</v>
      </c>
      <c r="AB18" s="17">
        <v>21.7</v>
      </c>
      <c r="AC18" s="17">
        <v>41.4</v>
      </c>
      <c r="AD18" s="17">
        <v>204.9</v>
      </c>
      <c r="AE18" s="17">
        <v>0.2</v>
      </c>
      <c r="AF18" s="17">
        <v>2.2999999999999998</v>
      </c>
      <c r="AG18" s="17">
        <v>1.1000000000000001</v>
      </c>
      <c r="AH18" s="17">
        <v>43.2</v>
      </c>
      <c r="AI18" s="17">
        <v>92.4</v>
      </c>
      <c r="AJ18" s="17">
        <v>431.9</v>
      </c>
      <c r="AK18" s="17">
        <v>0.7</v>
      </c>
      <c r="AL18" s="17">
        <v>4.2</v>
      </c>
      <c r="AM18" s="17">
        <v>5.0999999999999996</v>
      </c>
      <c r="AN18" s="17">
        <v>38.6</v>
      </c>
      <c r="AO18" s="17">
        <v>112.1</v>
      </c>
      <c r="AP18" s="17">
        <v>751</v>
      </c>
      <c r="AQ18" s="17">
        <v>0.6</v>
      </c>
      <c r="AR18" s="17">
        <v>6.9</v>
      </c>
      <c r="AS18" s="17">
        <v>0.8</v>
      </c>
      <c r="AT18" s="17">
        <v>22.6</v>
      </c>
      <c r="AU18" s="17">
        <v>62.2</v>
      </c>
      <c r="AV18" s="17">
        <v>243.4</v>
      </c>
      <c r="AW18" s="17">
        <v>0.3</v>
      </c>
      <c r="AX18" s="17">
        <v>3.3</v>
      </c>
      <c r="AY18" s="17">
        <v>11.9</v>
      </c>
      <c r="AZ18" s="17">
        <v>98.8</v>
      </c>
      <c r="BA18" s="17">
        <v>194.7</v>
      </c>
      <c r="BB18" s="17">
        <v>1082.8</v>
      </c>
      <c r="BC18" s="17">
        <v>1.3</v>
      </c>
      <c r="BD18" s="17">
        <v>9</v>
      </c>
      <c r="BE18" s="17">
        <v>0.9</v>
      </c>
      <c r="BF18" s="17">
        <v>20.399999999999999</v>
      </c>
      <c r="BG18" s="17">
        <v>49.6</v>
      </c>
      <c r="BH18" s="17">
        <v>189.2</v>
      </c>
      <c r="BI18" s="17">
        <v>0.4</v>
      </c>
      <c r="BJ18" s="17">
        <v>1.2</v>
      </c>
      <c r="BK18" s="17">
        <v>8.4</v>
      </c>
      <c r="BL18" s="17">
        <v>176.4</v>
      </c>
      <c r="BM18" s="17">
        <v>377.2</v>
      </c>
      <c r="BN18" s="17">
        <v>1790.5</v>
      </c>
      <c r="BO18" s="17">
        <v>2</v>
      </c>
      <c r="BP18" s="17">
        <v>14.9</v>
      </c>
      <c r="BR18" s="6">
        <f t="shared" si="1"/>
        <v>2005</v>
      </c>
      <c r="BS18" s="6" t="str">
        <f t="shared" si="2"/>
        <v>2005/06</v>
      </c>
      <c r="BT18" s="15">
        <f t="shared" si="3"/>
        <v>9299.2000000000007</v>
      </c>
      <c r="BU18" s="15">
        <f t="shared" si="4"/>
        <v>10060.399999999998</v>
      </c>
      <c r="BV18" s="16">
        <f t="shared" ca="1" si="5"/>
        <v>432.3</v>
      </c>
      <c r="BW18" s="16">
        <f t="shared" ca="1" si="0"/>
        <v>2799.5</v>
      </c>
      <c r="BX18" s="16">
        <f t="shared" ca="1" si="0"/>
        <v>99.5</v>
      </c>
      <c r="BY18" s="16">
        <f t="shared" ca="1" si="0"/>
        <v>344.6</v>
      </c>
      <c r="BZ18" s="16">
        <f t="shared" ca="1" si="0"/>
        <v>246.3</v>
      </c>
      <c r="CA18" s="16">
        <f t="shared" ca="1" si="0"/>
        <v>524.29999999999995</v>
      </c>
      <c r="CB18" s="16">
        <f t="shared" ca="1" si="0"/>
        <v>863.1</v>
      </c>
      <c r="CC18" s="16">
        <f t="shared" ca="1" si="0"/>
        <v>305.60000000000002</v>
      </c>
      <c r="CD18" s="16">
        <f t="shared" ca="1" si="0"/>
        <v>1277.5</v>
      </c>
      <c r="CE18" s="16">
        <f t="shared" ca="1" si="0"/>
        <v>238.79999999999998</v>
      </c>
      <c r="CF18" s="16">
        <f t="shared" ca="1" si="0"/>
        <v>2167.6999999999998</v>
      </c>
    </row>
    <row r="19" spans="1:84" x14ac:dyDescent="0.25">
      <c r="A19" s="226"/>
      <c r="B19" s="12">
        <v>4</v>
      </c>
      <c r="C19" s="17">
        <v>1.7</v>
      </c>
      <c r="D19" s="17">
        <v>31.4</v>
      </c>
      <c r="E19" s="17">
        <v>80.099999999999994</v>
      </c>
      <c r="F19" s="17">
        <v>355.3</v>
      </c>
      <c r="G19" s="17">
        <v>0.4</v>
      </c>
      <c r="H19" s="17">
        <v>1.9</v>
      </c>
      <c r="I19" s="17">
        <v>15.8</v>
      </c>
      <c r="J19" s="17">
        <v>161.5</v>
      </c>
      <c r="K19" s="17">
        <v>332.5</v>
      </c>
      <c r="L19" s="17">
        <v>2513.8000000000002</v>
      </c>
      <c r="M19" s="17">
        <v>1.5</v>
      </c>
      <c r="N19" s="17">
        <v>16.100000000000001</v>
      </c>
      <c r="O19" s="17">
        <v>0.4</v>
      </c>
      <c r="P19" s="17">
        <v>7.5</v>
      </c>
      <c r="Q19" s="17">
        <v>22.2</v>
      </c>
      <c r="R19" s="17">
        <v>78.5</v>
      </c>
      <c r="S19" s="17">
        <v>0.1</v>
      </c>
      <c r="T19" s="17">
        <v>0.5</v>
      </c>
      <c r="U19" s="17">
        <v>0.8</v>
      </c>
      <c r="V19" s="17">
        <v>25.6</v>
      </c>
      <c r="W19" s="17">
        <v>62.3</v>
      </c>
      <c r="X19" s="17">
        <v>286.2</v>
      </c>
      <c r="Y19" s="17">
        <v>0.3</v>
      </c>
      <c r="Z19" s="17">
        <v>2.8</v>
      </c>
      <c r="AA19" s="17">
        <v>0.5</v>
      </c>
      <c r="AB19" s="17">
        <v>22.3</v>
      </c>
      <c r="AC19" s="17">
        <v>41.6</v>
      </c>
      <c r="AD19" s="17">
        <v>207.1</v>
      </c>
      <c r="AE19" s="17">
        <v>0.2</v>
      </c>
      <c r="AF19" s="17">
        <v>2.4</v>
      </c>
      <c r="AG19" s="17">
        <v>1.1000000000000001</v>
      </c>
      <c r="AH19" s="17">
        <v>42.9</v>
      </c>
      <c r="AI19" s="17">
        <v>92.4</v>
      </c>
      <c r="AJ19" s="17">
        <v>436.2</v>
      </c>
      <c r="AK19" s="17">
        <v>0.7</v>
      </c>
      <c r="AL19" s="17">
        <v>4.5999999999999996</v>
      </c>
      <c r="AM19" s="17">
        <v>5.0999999999999996</v>
      </c>
      <c r="AN19" s="17">
        <v>37.5</v>
      </c>
      <c r="AO19" s="17">
        <v>113.5</v>
      </c>
      <c r="AP19" s="17">
        <v>761.9</v>
      </c>
      <c r="AQ19" s="17">
        <v>0.6</v>
      </c>
      <c r="AR19" s="17">
        <v>7.2</v>
      </c>
      <c r="AS19" s="17">
        <v>0.9</v>
      </c>
      <c r="AT19" s="17">
        <v>22.7</v>
      </c>
      <c r="AU19" s="17">
        <v>63</v>
      </c>
      <c r="AV19" s="17">
        <v>249.1</v>
      </c>
      <c r="AW19" s="17">
        <v>0.3</v>
      </c>
      <c r="AX19" s="17">
        <v>3.6</v>
      </c>
      <c r="AY19" s="17">
        <v>11.9</v>
      </c>
      <c r="AZ19" s="17">
        <v>100.1</v>
      </c>
      <c r="BA19" s="17">
        <v>201.2</v>
      </c>
      <c r="BB19" s="17">
        <v>1112.4000000000001</v>
      </c>
      <c r="BC19" s="17">
        <v>1.4</v>
      </c>
      <c r="BD19" s="17">
        <v>10.5</v>
      </c>
      <c r="BE19" s="17">
        <v>1</v>
      </c>
      <c r="BF19" s="17">
        <v>20.6</v>
      </c>
      <c r="BG19" s="17">
        <v>50</v>
      </c>
      <c r="BH19" s="17">
        <v>192.3</v>
      </c>
      <c r="BI19" s="17">
        <v>0.4</v>
      </c>
      <c r="BJ19" s="17">
        <v>1.5</v>
      </c>
      <c r="BK19" s="17">
        <v>8.8000000000000007</v>
      </c>
      <c r="BL19" s="17">
        <v>180.9</v>
      </c>
      <c r="BM19" s="17">
        <v>381.2</v>
      </c>
      <c r="BN19" s="17">
        <v>1817.5</v>
      </c>
      <c r="BO19" s="17">
        <v>2.1</v>
      </c>
      <c r="BP19" s="17">
        <v>16.399999999999999</v>
      </c>
      <c r="BR19" s="6">
        <f t="shared" si="1"/>
        <v>2005</v>
      </c>
      <c r="BS19" s="6" t="str">
        <f t="shared" si="2"/>
        <v>2005/06</v>
      </c>
      <c r="BT19" s="15">
        <f t="shared" si="3"/>
        <v>9450.2999999999993</v>
      </c>
      <c r="BU19" s="15">
        <f t="shared" si="4"/>
        <v>10226.800000000001</v>
      </c>
      <c r="BV19" s="16">
        <f t="shared" ca="1" si="5"/>
        <v>435.4</v>
      </c>
      <c r="BW19" s="16">
        <f t="shared" ca="1" si="0"/>
        <v>2846.3</v>
      </c>
      <c r="BX19" s="16">
        <f t="shared" ca="1" si="0"/>
        <v>100.7</v>
      </c>
      <c r="BY19" s="16">
        <f t="shared" ca="1" si="0"/>
        <v>348.5</v>
      </c>
      <c r="BZ19" s="16">
        <f t="shared" ca="1" si="0"/>
        <v>248.7</v>
      </c>
      <c r="CA19" s="16">
        <f t="shared" ca="1" si="0"/>
        <v>528.6</v>
      </c>
      <c r="CB19" s="16">
        <f t="shared" ca="1" si="0"/>
        <v>875.4</v>
      </c>
      <c r="CC19" s="16">
        <f t="shared" ca="1" si="0"/>
        <v>312.10000000000002</v>
      </c>
      <c r="CD19" s="16">
        <f t="shared" ca="1" si="0"/>
        <v>1313.6000000000001</v>
      </c>
      <c r="CE19" s="16">
        <f t="shared" ca="1" si="0"/>
        <v>242.3</v>
      </c>
      <c r="CF19" s="16">
        <f t="shared" ca="1" si="0"/>
        <v>2198.6999999999998</v>
      </c>
    </row>
    <row r="20" spans="1:84" x14ac:dyDescent="0.25">
      <c r="A20" s="225">
        <v>2006</v>
      </c>
      <c r="B20" s="12">
        <v>1</v>
      </c>
      <c r="C20" s="17">
        <v>1.7</v>
      </c>
      <c r="D20" s="17">
        <v>31.2</v>
      </c>
      <c r="E20" s="17">
        <v>78.8</v>
      </c>
      <c r="F20" s="17">
        <v>346.9</v>
      </c>
      <c r="G20" s="17">
        <v>0.4</v>
      </c>
      <c r="H20" s="17">
        <v>2</v>
      </c>
      <c r="I20" s="17">
        <v>16.100000000000001</v>
      </c>
      <c r="J20" s="17">
        <v>158.19999999999999</v>
      </c>
      <c r="K20" s="17">
        <v>327.10000000000002</v>
      </c>
      <c r="L20" s="17">
        <v>2479.9</v>
      </c>
      <c r="M20" s="17">
        <v>1.5</v>
      </c>
      <c r="N20" s="17">
        <v>16.5</v>
      </c>
      <c r="O20" s="17">
        <v>0.4</v>
      </c>
      <c r="P20" s="17">
        <v>7.3</v>
      </c>
      <c r="Q20" s="17">
        <v>21.7</v>
      </c>
      <c r="R20" s="17">
        <v>76.8</v>
      </c>
      <c r="S20" s="17">
        <v>0.1</v>
      </c>
      <c r="T20" s="17">
        <v>0.5</v>
      </c>
      <c r="U20" s="17">
        <v>0.8</v>
      </c>
      <c r="V20" s="17">
        <v>26.1</v>
      </c>
      <c r="W20" s="17">
        <v>61.4</v>
      </c>
      <c r="X20" s="17">
        <v>281.3</v>
      </c>
      <c r="Y20" s="17">
        <v>0.3</v>
      </c>
      <c r="Z20" s="17">
        <v>2.8</v>
      </c>
      <c r="AA20" s="17">
        <v>0.5</v>
      </c>
      <c r="AB20" s="17">
        <v>21.9</v>
      </c>
      <c r="AC20" s="17">
        <v>40.9</v>
      </c>
      <c r="AD20" s="17">
        <v>203</v>
      </c>
      <c r="AE20" s="17">
        <v>0.2</v>
      </c>
      <c r="AF20" s="17">
        <v>2.5</v>
      </c>
      <c r="AG20" s="17">
        <v>1.2</v>
      </c>
      <c r="AH20" s="17">
        <v>42.7</v>
      </c>
      <c r="AI20" s="17">
        <v>91</v>
      </c>
      <c r="AJ20" s="17">
        <v>427.3</v>
      </c>
      <c r="AK20" s="17">
        <v>0.6</v>
      </c>
      <c r="AL20" s="17">
        <v>4.8</v>
      </c>
      <c r="AM20" s="17">
        <v>5.0999999999999996</v>
      </c>
      <c r="AN20" s="17">
        <v>36.799999999999997</v>
      </c>
      <c r="AO20" s="17">
        <v>111.4</v>
      </c>
      <c r="AP20" s="17">
        <v>747.7</v>
      </c>
      <c r="AQ20" s="17">
        <v>0.5</v>
      </c>
      <c r="AR20" s="17">
        <v>7.2</v>
      </c>
      <c r="AS20" s="17">
        <v>0.9</v>
      </c>
      <c r="AT20" s="17">
        <v>22</v>
      </c>
      <c r="AU20" s="17">
        <v>61.9</v>
      </c>
      <c r="AV20" s="17">
        <v>244.4</v>
      </c>
      <c r="AW20" s="17">
        <v>0.3</v>
      </c>
      <c r="AX20" s="17">
        <v>3.7</v>
      </c>
      <c r="AY20" s="17">
        <v>11.6</v>
      </c>
      <c r="AZ20" s="17">
        <v>99.5</v>
      </c>
      <c r="BA20" s="17">
        <v>199.2</v>
      </c>
      <c r="BB20" s="17">
        <v>1100.3</v>
      </c>
      <c r="BC20" s="17">
        <v>1.3</v>
      </c>
      <c r="BD20" s="17">
        <v>10.4</v>
      </c>
      <c r="BE20" s="17">
        <v>1</v>
      </c>
      <c r="BF20" s="17">
        <v>20.5</v>
      </c>
      <c r="BG20" s="17">
        <v>49</v>
      </c>
      <c r="BH20" s="17">
        <v>189.4</v>
      </c>
      <c r="BI20" s="17">
        <v>0.4</v>
      </c>
      <c r="BJ20" s="17">
        <v>1.4</v>
      </c>
      <c r="BK20" s="17">
        <v>9.1</v>
      </c>
      <c r="BL20" s="17">
        <v>176.7</v>
      </c>
      <c r="BM20" s="17">
        <v>376.5</v>
      </c>
      <c r="BN20" s="17">
        <v>1784.8</v>
      </c>
      <c r="BO20" s="17">
        <v>2.1</v>
      </c>
      <c r="BP20" s="17">
        <v>16.600000000000001</v>
      </c>
      <c r="BR20" s="6">
        <f t="shared" si="1"/>
        <v>2006</v>
      </c>
      <c r="BS20" s="6" t="str">
        <f t="shared" si="2"/>
        <v>2005/06</v>
      </c>
      <c r="BT20" s="15">
        <f t="shared" si="3"/>
        <v>9300.6999999999989</v>
      </c>
      <c r="BU20" s="15">
        <f t="shared" si="4"/>
        <v>10068.099999999999</v>
      </c>
      <c r="BV20" s="16">
        <f t="shared" ca="1" si="5"/>
        <v>425.7</v>
      </c>
      <c r="BW20" s="16">
        <f t="shared" ca="1" si="5"/>
        <v>2807</v>
      </c>
      <c r="BX20" s="16">
        <f t="shared" ca="1" si="5"/>
        <v>98.5</v>
      </c>
      <c r="BY20" s="16">
        <f t="shared" ca="1" si="5"/>
        <v>342.7</v>
      </c>
      <c r="BZ20" s="16">
        <f t="shared" ca="1" si="5"/>
        <v>243.9</v>
      </c>
      <c r="CA20" s="16">
        <f t="shared" ca="1" si="5"/>
        <v>518.29999999999995</v>
      </c>
      <c r="CB20" s="16">
        <f t="shared" ca="1" si="5"/>
        <v>859.1</v>
      </c>
      <c r="CC20" s="16">
        <f t="shared" ca="1" si="5"/>
        <v>306.3</v>
      </c>
      <c r="CD20" s="16">
        <f t="shared" ca="1" si="5"/>
        <v>1299.5</v>
      </c>
      <c r="CE20" s="16">
        <f t="shared" ca="1" si="5"/>
        <v>238.4</v>
      </c>
      <c r="CF20" s="16">
        <f t="shared" ca="1" si="5"/>
        <v>2161.3000000000002</v>
      </c>
    </row>
    <row r="21" spans="1:84" x14ac:dyDescent="0.25">
      <c r="A21" s="226"/>
      <c r="B21" s="12">
        <v>2</v>
      </c>
      <c r="C21" s="17">
        <v>1.7</v>
      </c>
      <c r="D21" s="17">
        <v>31.7</v>
      </c>
      <c r="E21" s="17">
        <v>79.2</v>
      </c>
      <c r="F21" s="17">
        <v>341.9</v>
      </c>
      <c r="G21" s="17">
        <v>0.4</v>
      </c>
      <c r="H21" s="17">
        <v>1.9</v>
      </c>
      <c r="I21" s="17">
        <v>16.2</v>
      </c>
      <c r="J21" s="17">
        <v>158.69999999999999</v>
      </c>
      <c r="K21" s="17">
        <v>326.89999999999998</v>
      </c>
      <c r="L21" s="17">
        <v>2458.1</v>
      </c>
      <c r="M21" s="17">
        <v>1.5</v>
      </c>
      <c r="N21" s="17">
        <v>16.5</v>
      </c>
      <c r="O21" s="17">
        <v>0.4</v>
      </c>
      <c r="P21" s="17">
        <v>7.4</v>
      </c>
      <c r="Q21" s="17">
        <v>21.5</v>
      </c>
      <c r="R21" s="17">
        <v>75.5</v>
      </c>
      <c r="S21" s="17">
        <v>0.1</v>
      </c>
      <c r="T21" s="17">
        <v>0.6</v>
      </c>
      <c r="U21" s="17">
        <v>0.8</v>
      </c>
      <c r="V21" s="17">
        <v>26.3</v>
      </c>
      <c r="W21" s="17">
        <v>61.6</v>
      </c>
      <c r="X21" s="17">
        <v>279.2</v>
      </c>
      <c r="Y21" s="17">
        <v>0.3</v>
      </c>
      <c r="Z21" s="17">
        <v>2.8</v>
      </c>
      <c r="AA21" s="17">
        <v>0.5</v>
      </c>
      <c r="AB21" s="17">
        <v>21.2</v>
      </c>
      <c r="AC21" s="17">
        <v>41.3</v>
      </c>
      <c r="AD21" s="17">
        <v>200.8</v>
      </c>
      <c r="AE21" s="17">
        <v>0.2</v>
      </c>
      <c r="AF21" s="17">
        <v>2.5</v>
      </c>
      <c r="AG21" s="17">
        <v>1.1000000000000001</v>
      </c>
      <c r="AH21" s="17">
        <v>43.3</v>
      </c>
      <c r="AI21" s="17">
        <v>91.5</v>
      </c>
      <c r="AJ21" s="17">
        <v>422</v>
      </c>
      <c r="AK21" s="17">
        <v>0.8</v>
      </c>
      <c r="AL21" s="17">
        <v>4.5999999999999996</v>
      </c>
      <c r="AM21" s="17">
        <v>5.3</v>
      </c>
      <c r="AN21" s="17">
        <v>37.1</v>
      </c>
      <c r="AO21" s="17">
        <v>112.3</v>
      </c>
      <c r="AP21" s="17">
        <v>739.4</v>
      </c>
      <c r="AQ21" s="17">
        <v>0.6</v>
      </c>
      <c r="AR21" s="17">
        <v>7.1</v>
      </c>
      <c r="AS21" s="17">
        <v>0.8</v>
      </c>
      <c r="AT21" s="17">
        <v>22.1</v>
      </c>
      <c r="AU21" s="17">
        <v>61.8</v>
      </c>
      <c r="AV21" s="17">
        <v>240.3</v>
      </c>
      <c r="AW21" s="17">
        <v>0.3</v>
      </c>
      <c r="AX21" s="17">
        <v>3.7</v>
      </c>
      <c r="AY21" s="17">
        <v>11.1</v>
      </c>
      <c r="AZ21" s="17">
        <v>98.5</v>
      </c>
      <c r="BA21" s="17">
        <v>197.6</v>
      </c>
      <c r="BB21" s="17">
        <v>1081.3</v>
      </c>
      <c r="BC21" s="17">
        <v>1.4</v>
      </c>
      <c r="BD21" s="17">
        <v>10.199999999999999</v>
      </c>
      <c r="BE21" s="17">
        <v>1</v>
      </c>
      <c r="BF21" s="17">
        <v>19.7</v>
      </c>
      <c r="BG21" s="17">
        <v>49.1</v>
      </c>
      <c r="BH21" s="17">
        <v>185.7</v>
      </c>
      <c r="BI21" s="17">
        <v>0.4</v>
      </c>
      <c r="BJ21" s="17">
        <v>1.3</v>
      </c>
      <c r="BK21" s="17">
        <v>8.8000000000000007</v>
      </c>
      <c r="BL21" s="17">
        <v>178.5</v>
      </c>
      <c r="BM21" s="17">
        <v>380.5</v>
      </c>
      <c r="BN21" s="17">
        <v>1768.1</v>
      </c>
      <c r="BO21" s="17">
        <v>2.2999999999999998</v>
      </c>
      <c r="BP21" s="17">
        <v>16.600000000000001</v>
      </c>
      <c r="BR21" s="6">
        <f t="shared" si="1"/>
        <v>2006</v>
      </c>
      <c r="BS21" s="6" t="str">
        <f t="shared" si="2"/>
        <v>2005/06</v>
      </c>
      <c r="BT21" s="15">
        <f t="shared" si="3"/>
        <v>9215.6</v>
      </c>
      <c r="BU21" s="15">
        <f t="shared" si="4"/>
        <v>9983.9000000000033</v>
      </c>
      <c r="BV21" s="16">
        <f t="shared" ca="1" si="5"/>
        <v>421.09999999999997</v>
      </c>
      <c r="BW21" s="16">
        <f t="shared" ca="1" si="5"/>
        <v>2785</v>
      </c>
      <c r="BX21" s="16">
        <f t="shared" ca="1" si="5"/>
        <v>97</v>
      </c>
      <c r="BY21" s="16">
        <f t="shared" ca="1" si="5"/>
        <v>340.8</v>
      </c>
      <c r="BZ21" s="16">
        <f t="shared" ca="1" si="5"/>
        <v>242.10000000000002</v>
      </c>
      <c r="CA21" s="16">
        <f t="shared" ca="1" si="5"/>
        <v>513.5</v>
      </c>
      <c r="CB21" s="16">
        <f t="shared" ca="1" si="5"/>
        <v>851.69999999999993</v>
      </c>
      <c r="CC21" s="16">
        <f t="shared" ca="1" si="5"/>
        <v>302.10000000000002</v>
      </c>
      <c r="CD21" s="16">
        <f t="shared" ca="1" si="5"/>
        <v>1278.8999999999999</v>
      </c>
      <c r="CE21" s="16">
        <f t="shared" ca="1" si="5"/>
        <v>234.79999999999998</v>
      </c>
      <c r="CF21" s="16">
        <f t="shared" ca="1" si="5"/>
        <v>2148.6</v>
      </c>
    </row>
    <row r="22" spans="1:84" x14ac:dyDescent="0.25">
      <c r="A22" s="226"/>
      <c r="B22" s="12">
        <v>3</v>
      </c>
      <c r="C22" s="17">
        <v>1.6</v>
      </c>
      <c r="D22" s="17">
        <v>32.4</v>
      </c>
      <c r="E22" s="17">
        <v>80.400000000000006</v>
      </c>
      <c r="F22" s="17">
        <v>341.9</v>
      </c>
      <c r="G22" s="17">
        <v>0.4</v>
      </c>
      <c r="H22" s="17">
        <v>2</v>
      </c>
      <c r="I22" s="17">
        <v>16.3</v>
      </c>
      <c r="J22" s="17">
        <v>162.5</v>
      </c>
      <c r="K22" s="17">
        <v>332</v>
      </c>
      <c r="L22" s="17">
        <v>2475.1999999999998</v>
      </c>
      <c r="M22" s="17">
        <v>1.6</v>
      </c>
      <c r="N22" s="17">
        <v>16.8</v>
      </c>
      <c r="O22" s="17">
        <v>0.4</v>
      </c>
      <c r="P22" s="17">
        <v>7.3</v>
      </c>
      <c r="Q22" s="17">
        <v>21.8</v>
      </c>
      <c r="R22" s="17">
        <v>75.599999999999994</v>
      </c>
      <c r="S22" s="17">
        <v>0.1</v>
      </c>
      <c r="T22" s="17">
        <v>0.6</v>
      </c>
      <c r="U22" s="17">
        <v>0.8</v>
      </c>
      <c r="V22" s="17">
        <v>25.8</v>
      </c>
      <c r="W22" s="17">
        <v>62.4</v>
      </c>
      <c r="X22" s="17">
        <v>280.10000000000002</v>
      </c>
      <c r="Y22" s="17">
        <v>0.3</v>
      </c>
      <c r="Z22" s="17">
        <v>2.6</v>
      </c>
      <c r="AA22" s="17">
        <v>0.6</v>
      </c>
      <c r="AB22" s="17">
        <v>21.7</v>
      </c>
      <c r="AC22" s="17">
        <v>41.8</v>
      </c>
      <c r="AD22" s="17">
        <v>201.4</v>
      </c>
      <c r="AE22" s="17">
        <v>0.2</v>
      </c>
      <c r="AF22" s="17">
        <v>2.5</v>
      </c>
      <c r="AG22" s="17">
        <v>1.2</v>
      </c>
      <c r="AH22" s="17">
        <v>42.8</v>
      </c>
      <c r="AI22" s="17">
        <v>92.4</v>
      </c>
      <c r="AJ22" s="17">
        <v>422.4</v>
      </c>
      <c r="AK22" s="17">
        <v>0.7</v>
      </c>
      <c r="AL22" s="17">
        <v>4.5999999999999996</v>
      </c>
      <c r="AM22" s="17">
        <v>5.3</v>
      </c>
      <c r="AN22" s="17">
        <v>37.700000000000003</v>
      </c>
      <c r="AO22" s="17">
        <v>114.1</v>
      </c>
      <c r="AP22" s="17">
        <v>742.3</v>
      </c>
      <c r="AQ22" s="17">
        <v>0.6</v>
      </c>
      <c r="AR22" s="17">
        <v>7.4</v>
      </c>
      <c r="AS22" s="17">
        <v>0.9</v>
      </c>
      <c r="AT22" s="17">
        <v>23.6</v>
      </c>
      <c r="AU22" s="17">
        <v>62.3</v>
      </c>
      <c r="AV22" s="17">
        <v>240.5</v>
      </c>
      <c r="AW22" s="17">
        <v>0.3</v>
      </c>
      <c r="AX22" s="17">
        <v>3.7</v>
      </c>
      <c r="AY22" s="17">
        <v>11.3</v>
      </c>
      <c r="AZ22" s="17">
        <v>97.7</v>
      </c>
      <c r="BA22" s="17">
        <v>200.9</v>
      </c>
      <c r="BB22" s="17">
        <v>1084.5</v>
      </c>
      <c r="BC22" s="17">
        <v>1.4</v>
      </c>
      <c r="BD22" s="17">
        <v>10.199999999999999</v>
      </c>
      <c r="BE22" s="17">
        <v>1.1000000000000001</v>
      </c>
      <c r="BF22" s="17">
        <v>20.399999999999999</v>
      </c>
      <c r="BG22" s="17">
        <v>49.6</v>
      </c>
      <c r="BH22" s="17">
        <v>185.3</v>
      </c>
      <c r="BI22" s="17">
        <v>0.4</v>
      </c>
      <c r="BJ22" s="17">
        <v>1.3</v>
      </c>
      <c r="BK22" s="17">
        <v>8.8000000000000007</v>
      </c>
      <c r="BL22" s="17">
        <v>182.3</v>
      </c>
      <c r="BM22" s="17">
        <v>384.6</v>
      </c>
      <c r="BN22" s="17">
        <v>1776.3</v>
      </c>
      <c r="BO22" s="17">
        <v>2.4</v>
      </c>
      <c r="BP22" s="17">
        <v>16.899999999999999</v>
      </c>
      <c r="BR22" s="6">
        <f t="shared" si="1"/>
        <v>2006</v>
      </c>
      <c r="BS22" s="6" t="str">
        <f t="shared" si="2"/>
        <v>2006/07</v>
      </c>
      <c r="BT22" s="15">
        <f t="shared" si="3"/>
        <v>9267.8000000000011</v>
      </c>
      <c r="BU22" s="15">
        <f t="shared" si="4"/>
        <v>10047.299999999999</v>
      </c>
      <c r="BV22" s="16">
        <f t="shared" ca="1" si="5"/>
        <v>422.29999999999995</v>
      </c>
      <c r="BW22" s="16">
        <f t="shared" ca="1" si="5"/>
        <v>2807.2</v>
      </c>
      <c r="BX22" s="16">
        <f t="shared" ca="1" si="5"/>
        <v>97.399999999999991</v>
      </c>
      <c r="BY22" s="16">
        <f t="shared" ca="1" si="5"/>
        <v>342.5</v>
      </c>
      <c r="BZ22" s="16">
        <f t="shared" ca="1" si="5"/>
        <v>243.2</v>
      </c>
      <c r="CA22" s="16">
        <f t="shared" ca="1" si="5"/>
        <v>514.79999999999995</v>
      </c>
      <c r="CB22" s="16">
        <f t="shared" ca="1" si="5"/>
        <v>856.4</v>
      </c>
      <c r="CC22" s="16">
        <f t="shared" ca="1" si="5"/>
        <v>302.8</v>
      </c>
      <c r="CD22" s="16">
        <f t="shared" ca="1" si="5"/>
        <v>1285.4000000000001</v>
      </c>
      <c r="CE22" s="16">
        <f t="shared" ca="1" si="5"/>
        <v>234.9</v>
      </c>
      <c r="CF22" s="16">
        <f t="shared" ca="1" si="5"/>
        <v>2160.9</v>
      </c>
    </row>
    <row r="23" spans="1:84" x14ac:dyDescent="0.25">
      <c r="A23" s="226"/>
      <c r="B23" s="12">
        <v>4</v>
      </c>
      <c r="C23" s="17">
        <v>1.6</v>
      </c>
      <c r="D23" s="17">
        <v>32.6</v>
      </c>
      <c r="E23" s="17">
        <v>81.400000000000006</v>
      </c>
      <c r="F23" s="17">
        <v>349.4</v>
      </c>
      <c r="G23" s="17">
        <v>0.4</v>
      </c>
      <c r="H23" s="17">
        <v>2.1</v>
      </c>
      <c r="I23" s="17">
        <v>16.5</v>
      </c>
      <c r="J23" s="17">
        <v>166.4</v>
      </c>
      <c r="K23" s="17">
        <v>341.9</v>
      </c>
      <c r="L23" s="17">
        <v>2536.5</v>
      </c>
      <c r="M23" s="17">
        <v>1.6</v>
      </c>
      <c r="N23" s="17">
        <v>17.600000000000001</v>
      </c>
      <c r="O23" s="17">
        <v>0.3</v>
      </c>
      <c r="P23" s="17">
        <v>7.5</v>
      </c>
      <c r="Q23" s="17">
        <v>22.1</v>
      </c>
      <c r="R23" s="17">
        <v>77.7</v>
      </c>
      <c r="S23" s="17">
        <v>0.1</v>
      </c>
      <c r="T23" s="17">
        <v>0.6</v>
      </c>
      <c r="U23" s="17">
        <v>0.9</v>
      </c>
      <c r="V23" s="17">
        <v>26.7</v>
      </c>
      <c r="W23" s="17">
        <v>63.8</v>
      </c>
      <c r="X23" s="17">
        <v>287.7</v>
      </c>
      <c r="Y23" s="17">
        <v>0.3</v>
      </c>
      <c r="Z23" s="17">
        <v>2.7</v>
      </c>
      <c r="AA23" s="17">
        <v>0.6</v>
      </c>
      <c r="AB23" s="17">
        <v>22.3</v>
      </c>
      <c r="AC23" s="17">
        <v>42.4</v>
      </c>
      <c r="AD23" s="17">
        <v>205.8</v>
      </c>
      <c r="AE23" s="17">
        <v>0.3</v>
      </c>
      <c r="AF23" s="17">
        <v>2.6</v>
      </c>
      <c r="AG23" s="17">
        <v>1.4</v>
      </c>
      <c r="AH23" s="17">
        <v>43.9</v>
      </c>
      <c r="AI23" s="17">
        <v>93.8</v>
      </c>
      <c r="AJ23" s="17">
        <v>432.9</v>
      </c>
      <c r="AK23" s="17">
        <v>0.7</v>
      </c>
      <c r="AL23" s="17">
        <v>4.9000000000000004</v>
      </c>
      <c r="AM23" s="17">
        <v>5.3</v>
      </c>
      <c r="AN23" s="17">
        <v>37.9</v>
      </c>
      <c r="AO23" s="17">
        <v>115.5</v>
      </c>
      <c r="AP23" s="17">
        <v>760.2</v>
      </c>
      <c r="AQ23" s="17">
        <v>0.7</v>
      </c>
      <c r="AR23" s="17">
        <v>7.8</v>
      </c>
      <c r="AS23" s="17">
        <v>1.1000000000000001</v>
      </c>
      <c r="AT23" s="17">
        <v>24.7</v>
      </c>
      <c r="AU23" s="17">
        <v>63.6</v>
      </c>
      <c r="AV23" s="17">
        <v>251.2</v>
      </c>
      <c r="AW23" s="17">
        <v>0.3</v>
      </c>
      <c r="AX23" s="17">
        <v>3.8</v>
      </c>
      <c r="AY23" s="17">
        <v>11.8</v>
      </c>
      <c r="AZ23" s="17">
        <v>98.7</v>
      </c>
      <c r="BA23" s="17">
        <v>207.2</v>
      </c>
      <c r="BB23" s="17">
        <v>1130.2</v>
      </c>
      <c r="BC23" s="17">
        <v>1.4</v>
      </c>
      <c r="BD23" s="17">
        <v>11.2</v>
      </c>
      <c r="BE23" s="17">
        <v>1.2</v>
      </c>
      <c r="BF23" s="17">
        <v>22.4</v>
      </c>
      <c r="BG23" s="17">
        <v>50.2</v>
      </c>
      <c r="BH23" s="17">
        <v>191.2</v>
      </c>
      <c r="BI23" s="17">
        <v>0.4</v>
      </c>
      <c r="BJ23" s="17">
        <v>1.5</v>
      </c>
      <c r="BK23" s="17">
        <v>9.6</v>
      </c>
      <c r="BL23" s="17">
        <v>185.9</v>
      </c>
      <c r="BM23" s="17">
        <v>390.8</v>
      </c>
      <c r="BN23" s="17">
        <v>1817.5</v>
      </c>
      <c r="BO23" s="17">
        <v>2.8</v>
      </c>
      <c r="BP23" s="17">
        <v>18</v>
      </c>
      <c r="BR23" s="6">
        <f t="shared" si="1"/>
        <v>2006</v>
      </c>
      <c r="BS23" s="6" t="str">
        <f t="shared" si="2"/>
        <v>2006/07</v>
      </c>
      <c r="BT23" s="15">
        <f t="shared" si="3"/>
        <v>9513</v>
      </c>
      <c r="BU23" s="15">
        <f t="shared" si="4"/>
        <v>10314.099999999997</v>
      </c>
      <c r="BV23" s="16">
        <f t="shared" ca="1" si="5"/>
        <v>430.79999999999995</v>
      </c>
      <c r="BW23" s="16">
        <f t="shared" ca="1" si="5"/>
        <v>2878.4</v>
      </c>
      <c r="BX23" s="16">
        <f t="shared" ca="1" si="5"/>
        <v>99.800000000000011</v>
      </c>
      <c r="BY23" s="16">
        <f t="shared" ca="1" si="5"/>
        <v>351.5</v>
      </c>
      <c r="BZ23" s="16">
        <f t="shared" ca="1" si="5"/>
        <v>248.20000000000002</v>
      </c>
      <c r="CA23" s="16">
        <f t="shared" ca="1" si="5"/>
        <v>526.69999999999993</v>
      </c>
      <c r="CB23" s="16">
        <f t="shared" ca="1" si="5"/>
        <v>875.7</v>
      </c>
      <c r="CC23" s="16">
        <f t="shared" ca="1" si="5"/>
        <v>314.8</v>
      </c>
      <c r="CD23" s="16">
        <f t="shared" ca="1" si="5"/>
        <v>1337.4</v>
      </c>
      <c r="CE23" s="16">
        <f t="shared" ca="1" si="5"/>
        <v>241.39999999999998</v>
      </c>
      <c r="CF23" s="16">
        <f t="shared" ca="1" si="5"/>
        <v>2208.3000000000002</v>
      </c>
    </row>
    <row r="24" spans="1:84" x14ac:dyDescent="0.25">
      <c r="A24" s="225">
        <v>2007</v>
      </c>
      <c r="B24" s="12">
        <v>1</v>
      </c>
      <c r="C24" s="17">
        <v>1.8</v>
      </c>
      <c r="D24" s="17">
        <v>32.200000000000003</v>
      </c>
      <c r="E24" s="17">
        <v>80.099999999999994</v>
      </c>
      <c r="F24" s="17">
        <v>343.7</v>
      </c>
      <c r="G24" s="17">
        <v>0.4</v>
      </c>
      <c r="H24" s="17">
        <v>2.1</v>
      </c>
      <c r="I24" s="17">
        <v>16.3</v>
      </c>
      <c r="J24" s="17">
        <v>163.9</v>
      </c>
      <c r="K24" s="17">
        <v>337.4</v>
      </c>
      <c r="L24" s="17">
        <v>2515.1999999999998</v>
      </c>
      <c r="M24" s="17">
        <v>1.5</v>
      </c>
      <c r="N24" s="17">
        <v>17.899999999999999</v>
      </c>
      <c r="O24" s="17">
        <v>0.3</v>
      </c>
      <c r="P24" s="17">
        <v>7.1</v>
      </c>
      <c r="Q24" s="17">
        <v>22.1</v>
      </c>
      <c r="R24" s="17">
        <v>76.400000000000006</v>
      </c>
      <c r="S24" s="17">
        <v>0.1</v>
      </c>
      <c r="T24" s="17">
        <v>0.7</v>
      </c>
      <c r="U24" s="17">
        <v>0.9</v>
      </c>
      <c r="V24" s="17">
        <v>27.3</v>
      </c>
      <c r="W24" s="17">
        <v>63</v>
      </c>
      <c r="X24" s="17">
        <v>284.5</v>
      </c>
      <c r="Y24" s="17">
        <v>0.3</v>
      </c>
      <c r="Z24" s="17">
        <v>2.8</v>
      </c>
      <c r="AA24" s="17">
        <v>0.6</v>
      </c>
      <c r="AB24" s="17">
        <v>22.9</v>
      </c>
      <c r="AC24" s="17">
        <v>41.9</v>
      </c>
      <c r="AD24" s="17">
        <v>204.4</v>
      </c>
      <c r="AE24" s="17">
        <v>0.3</v>
      </c>
      <c r="AF24" s="17">
        <v>2.7</v>
      </c>
      <c r="AG24" s="17">
        <v>1.3</v>
      </c>
      <c r="AH24" s="17">
        <v>44.8</v>
      </c>
      <c r="AI24" s="17">
        <v>92.9</v>
      </c>
      <c r="AJ24" s="17">
        <v>428.7</v>
      </c>
      <c r="AK24" s="17">
        <v>0.7</v>
      </c>
      <c r="AL24" s="17">
        <v>5.0999999999999996</v>
      </c>
      <c r="AM24" s="17">
        <v>5.3</v>
      </c>
      <c r="AN24" s="17">
        <v>37.5</v>
      </c>
      <c r="AO24" s="17">
        <v>114.3</v>
      </c>
      <c r="AP24" s="17">
        <v>754.4</v>
      </c>
      <c r="AQ24" s="17">
        <v>0.6</v>
      </c>
      <c r="AR24" s="17">
        <v>7.9</v>
      </c>
      <c r="AS24" s="17">
        <v>1</v>
      </c>
      <c r="AT24" s="17">
        <v>24.7</v>
      </c>
      <c r="AU24" s="17">
        <v>63.5</v>
      </c>
      <c r="AV24" s="17">
        <v>250.9</v>
      </c>
      <c r="AW24" s="17">
        <v>0.3</v>
      </c>
      <c r="AX24" s="17">
        <v>4</v>
      </c>
      <c r="AY24" s="17">
        <v>11.7</v>
      </c>
      <c r="AZ24" s="17">
        <v>97.5</v>
      </c>
      <c r="BA24" s="17">
        <v>206.1</v>
      </c>
      <c r="BB24" s="17">
        <v>1129.5</v>
      </c>
      <c r="BC24" s="17">
        <v>1.4</v>
      </c>
      <c r="BD24" s="17">
        <v>11.7</v>
      </c>
      <c r="BE24" s="17">
        <v>1.2</v>
      </c>
      <c r="BF24" s="17">
        <v>22.6</v>
      </c>
      <c r="BG24" s="17">
        <v>49.8</v>
      </c>
      <c r="BH24" s="17">
        <v>189.8</v>
      </c>
      <c r="BI24" s="17">
        <v>0.4</v>
      </c>
      <c r="BJ24" s="17">
        <v>1.5</v>
      </c>
      <c r="BK24" s="17">
        <v>9.8000000000000007</v>
      </c>
      <c r="BL24" s="17">
        <v>182.1</v>
      </c>
      <c r="BM24" s="17">
        <v>387.2</v>
      </c>
      <c r="BN24" s="17">
        <v>1800.4</v>
      </c>
      <c r="BO24" s="17">
        <v>2.2999999999999998</v>
      </c>
      <c r="BP24" s="17">
        <v>18.3</v>
      </c>
      <c r="BR24" s="6">
        <f t="shared" si="1"/>
        <v>2007</v>
      </c>
      <c r="BS24" s="6" t="str">
        <f t="shared" si="2"/>
        <v>2006/07</v>
      </c>
      <c r="BT24" s="15">
        <f t="shared" si="3"/>
        <v>9436.2000000000007</v>
      </c>
      <c r="BU24" s="15">
        <f t="shared" si="4"/>
        <v>10231.999999999998</v>
      </c>
      <c r="BV24" s="16">
        <f t="shared" ca="1" si="5"/>
        <v>423.79999999999995</v>
      </c>
      <c r="BW24" s="16">
        <f t="shared" ca="1" si="5"/>
        <v>2852.6</v>
      </c>
      <c r="BX24" s="16">
        <f t="shared" ca="1" si="5"/>
        <v>98.5</v>
      </c>
      <c r="BY24" s="16">
        <f t="shared" ca="1" si="5"/>
        <v>347.5</v>
      </c>
      <c r="BZ24" s="16">
        <f t="shared" ca="1" si="5"/>
        <v>246.3</v>
      </c>
      <c r="CA24" s="16">
        <f t="shared" ca="1" si="5"/>
        <v>521.6</v>
      </c>
      <c r="CB24" s="16">
        <f t="shared" ca="1" si="5"/>
        <v>868.69999999999993</v>
      </c>
      <c r="CC24" s="16">
        <f t="shared" ca="1" si="5"/>
        <v>314.39999999999998</v>
      </c>
      <c r="CD24" s="16">
        <f t="shared" ca="1" si="5"/>
        <v>1335.6</v>
      </c>
      <c r="CE24" s="16">
        <f t="shared" ca="1" si="5"/>
        <v>239.60000000000002</v>
      </c>
      <c r="CF24" s="16">
        <f t="shared" ca="1" si="5"/>
        <v>2187.6</v>
      </c>
    </row>
    <row r="25" spans="1:84" x14ac:dyDescent="0.25">
      <c r="A25" s="226"/>
      <c r="B25" s="12">
        <v>2</v>
      </c>
      <c r="C25" s="17">
        <v>1.9</v>
      </c>
      <c r="D25" s="17">
        <v>32.299999999999997</v>
      </c>
      <c r="E25" s="17">
        <v>80.8</v>
      </c>
      <c r="F25" s="17">
        <v>339.9</v>
      </c>
      <c r="G25" s="17">
        <v>0.4</v>
      </c>
      <c r="H25" s="17">
        <v>2.1</v>
      </c>
      <c r="I25" s="17">
        <v>16.100000000000001</v>
      </c>
      <c r="J25" s="17">
        <v>164.2</v>
      </c>
      <c r="K25" s="17">
        <v>336.5</v>
      </c>
      <c r="L25" s="17">
        <v>2504</v>
      </c>
      <c r="M25" s="17">
        <v>1.6</v>
      </c>
      <c r="N25" s="17">
        <v>18</v>
      </c>
      <c r="O25" s="17">
        <v>0.3</v>
      </c>
      <c r="P25" s="17">
        <v>7</v>
      </c>
      <c r="Q25" s="17">
        <v>22.3</v>
      </c>
      <c r="R25" s="17">
        <v>75.7</v>
      </c>
      <c r="S25" s="17">
        <v>0.1</v>
      </c>
      <c r="T25" s="17">
        <v>0.6</v>
      </c>
      <c r="U25" s="17">
        <v>0.9</v>
      </c>
      <c r="V25" s="17">
        <v>27.4</v>
      </c>
      <c r="W25" s="17">
        <v>63.8</v>
      </c>
      <c r="X25" s="17">
        <v>282.8</v>
      </c>
      <c r="Y25" s="17">
        <v>0.3</v>
      </c>
      <c r="Z25" s="17">
        <v>2.8</v>
      </c>
      <c r="AA25" s="17">
        <v>0.6</v>
      </c>
      <c r="AB25" s="17">
        <v>21.9</v>
      </c>
      <c r="AC25" s="17">
        <v>42.7</v>
      </c>
      <c r="AD25" s="17">
        <v>204.1</v>
      </c>
      <c r="AE25" s="17">
        <v>0.3</v>
      </c>
      <c r="AF25" s="17">
        <v>2.7</v>
      </c>
      <c r="AG25" s="17">
        <v>1.3</v>
      </c>
      <c r="AH25" s="17">
        <v>45.6</v>
      </c>
      <c r="AI25" s="17">
        <v>94</v>
      </c>
      <c r="AJ25" s="17">
        <v>426.7</v>
      </c>
      <c r="AK25" s="17">
        <v>0.7</v>
      </c>
      <c r="AL25" s="17">
        <v>5</v>
      </c>
      <c r="AM25" s="17">
        <v>5.4</v>
      </c>
      <c r="AN25" s="17">
        <v>38</v>
      </c>
      <c r="AO25" s="17">
        <v>115.5</v>
      </c>
      <c r="AP25" s="17">
        <v>750.5</v>
      </c>
      <c r="AQ25" s="17">
        <v>0.6</v>
      </c>
      <c r="AR25" s="17">
        <v>8.1999999999999993</v>
      </c>
      <c r="AS25" s="17">
        <v>1</v>
      </c>
      <c r="AT25" s="17">
        <v>25.2</v>
      </c>
      <c r="AU25" s="17">
        <v>64.099999999999994</v>
      </c>
      <c r="AV25" s="17">
        <v>248.2</v>
      </c>
      <c r="AW25" s="17">
        <v>0.3</v>
      </c>
      <c r="AX25" s="17">
        <v>3.7</v>
      </c>
      <c r="AY25" s="17">
        <v>11.4</v>
      </c>
      <c r="AZ25" s="17">
        <v>98.1</v>
      </c>
      <c r="BA25" s="17">
        <v>205.5</v>
      </c>
      <c r="BB25" s="17">
        <v>1115.5999999999999</v>
      </c>
      <c r="BC25" s="17">
        <v>1.5</v>
      </c>
      <c r="BD25" s="17">
        <v>11</v>
      </c>
      <c r="BE25" s="17">
        <v>1.2</v>
      </c>
      <c r="BF25" s="17">
        <v>21.7</v>
      </c>
      <c r="BG25" s="17">
        <v>50.5</v>
      </c>
      <c r="BH25" s="17">
        <v>187.7</v>
      </c>
      <c r="BI25" s="17">
        <v>0.4</v>
      </c>
      <c r="BJ25" s="17">
        <v>1.6</v>
      </c>
      <c r="BK25" s="17">
        <v>9.8000000000000007</v>
      </c>
      <c r="BL25" s="17">
        <v>183.5</v>
      </c>
      <c r="BM25" s="17">
        <v>392.4</v>
      </c>
      <c r="BN25" s="17">
        <v>1791.2</v>
      </c>
      <c r="BO25" s="17">
        <v>2.4</v>
      </c>
      <c r="BP25" s="17">
        <v>18.2</v>
      </c>
      <c r="BR25" s="6">
        <f t="shared" si="1"/>
        <v>2007</v>
      </c>
      <c r="BS25" s="6" t="str">
        <f t="shared" si="2"/>
        <v>2006/07</v>
      </c>
      <c r="BT25" s="15">
        <f t="shared" si="3"/>
        <v>9394.5</v>
      </c>
      <c r="BU25" s="15">
        <f t="shared" si="4"/>
        <v>10191.800000000001</v>
      </c>
      <c r="BV25" s="16">
        <f t="shared" ca="1" si="5"/>
        <v>420.7</v>
      </c>
      <c r="BW25" s="16">
        <f t="shared" ca="1" si="5"/>
        <v>2840.5</v>
      </c>
      <c r="BX25" s="16">
        <f t="shared" ca="1" si="5"/>
        <v>98</v>
      </c>
      <c r="BY25" s="16">
        <f t="shared" ca="1" si="5"/>
        <v>346.6</v>
      </c>
      <c r="BZ25" s="16">
        <f t="shared" ca="1" si="5"/>
        <v>246.8</v>
      </c>
      <c r="CA25" s="16">
        <f t="shared" ca="1" si="5"/>
        <v>520.70000000000005</v>
      </c>
      <c r="CB25" s="16">
        <f t="shared" ca="1" si="5"/>
        <v>866</v>
      </c>
      <c r="CC25" s="16">
        <f t="shared" ca="1" si="5"/>
        <v>312.29999999999995</v>
      </c>
      <c r="CD25" s="16">
        <f t="shared" ca="1" si="5"/>
        <v>1321.1</v>
      </c>
      <c r="CE25" s="16">
        <f t="shared" ca="1" si="5"/>
        <v>238.2</v>
      </c>
      <c r="CF25" s="16">
        <f t="shared" ca="1" si="5"/>
        <v>2183.6</v>
      </c>
    </row>
    <row r="26" spans="1:84" x14ac:dyDescent="0.25">
      <c r="A26" s="226"/>
      <c r="B26" s="12">
        <v>3</v>
      </c>
      <c r="C26" s="17">
        <v>1.8</v>
      </c>
      <c r="D26" s="17">
        <v>32.5</v>
      </c>
      <c r="E26" s="17">
        <v>82</v>
      </c>
      <c r="F26" s="17">
        <v>338.5</v>
      </c>
      <c r="G26" s="17">
        <v>0.4</v>
      </c>
      <c r="H26" s="17">
        <v>2.1</v>
      </c>
      <c r="I26" s="17">
        <v>16.2</v>
      </c>
      <c r="J26" s="17">
        <v>165.7</v>
      </c>
      <c r="K26" s="17">
        <v>341.9</v>
      </c>
      <c r="L26" s="17">
        <v>2514.9</v>
      </c>
      <c r="M26" s="17">
        <v>1.6</v>
      </c>
      <c r="N26" s="17">
        <v>18.2</v>
      </c>
      <c r="O26" s="17">
        <v>0.3</v>
      </c>
      <c r="P26" s="17">
        <v>7.3</v>
      </c>
      <c r="Q26" s="17">
        <v>22.3</v>
      </c>
      <c r="R26" s="17">
        <v>75.099999999999994</v>
      </c>
      <c r="S26" s="17">
        <v>0.2</v>
      </c>
      <c r="T26" s="17">
        <v>0.6</v>
      </c>
      <c r="U26" s="17">
        <v>0.9</v>
      </c>
      <c r="V26" s="17">
        <v>26</v>
      </c>
      <c r="W26" s="17">
        <v>64.8</v>
      </c>
      <c r="X26" s="17">
        <v>282.3</v>
      </c>
      <c r="Y26" s="17">
        <v>0.2</v>
      </c>
      <c r="Z26" s="17">
        <v>2.8</v>
      </c>
      <c r="AA26" s="17">
        <v>0.6</v>
      </c>
      <c r="AB26" s="17">
        <v>22.2</v>
      </c>
      <c r="AC26" s="17">
        <v>43.3</v>
      </c>
      <c r="AD26" s="17">
        <v>204.4</v>
      </c>
      <c r="AE26" s="17">
        <v>0.3</v>
      </c>
      <c r="AF26" s="17">
        <v>2.7</v>
      </c>
      <c r="AG26" s="17">
        <v>1.3</v>
      </c>
      <c r="AH26" s="17">
        <v>45.6</v>
      </c>
      <c r="AI26" s="17">
        <v>95.2</v>
      </c>
      <c r="AJ26" s="17">
        <v>426.4</v>
      </c>
      <c r="AK26" s="17">
        <v>0.7</v>
      </c>
      <c r="AL26" s="17">
        <v>5.2</v>
      </c>
      <c r="AM26" s="17">
        <v>5.7</v>
      </c>
      <c r="AN26" s="17">
        <v>38.6</v>
      </c>
      <c r="AO26" s="17">
        <v>117.1</v>
      </c>
      <c r="AP26" s="17">
        <v>753.6</v>
      </c>
      <c r="AQ26" s="17">
        <v>0.9</v>
      </c>
      <c r="AR26" s="17">
        <v>8.3000000000000007</v>
      </c>
      <c r="AS26" s="17">
        <v>1.1000000000000001</v>
      </c>
      <c r="AT26" s="17">
        <v>25.8</v>
      </c>
      <c r="AU26" s="17">
        <v>64.5</v>
      </c>
      <c r="AV26" s="17">
        <v>248.3</v>
      </c>
      <c r="AW26" s="17">
        <v>0.3</v>
      </c>
      <c r="AX26" s="17">
        <v>3.7</v>
      </c>
      <c r="AY26" s="17">
        <v>11.3</v>
      </c>
      <c r="AZ26" s="17">
        <v>99.1</v>
      </c>
      <c r="BA26" s="17">
        <v>207.9</v>
      </c>
      <c r="BB26" s="17">
        <v>1116.4000000000001</v>
      </c>
      <c r="BC26" s="17">
        <v>1.5</v>
      </c>
      <c r="BD26" s="17">
        <v>11.2</v>
      </c>
      <c r="BE26" s="17">
        <v>1.2</v>
      </c>
      <c r="BF26" s="17">
        <v>21.8</v>
      </c>
      <c r="BG26" s="17">
        <v>51.3</v>
      </c>
      <c r="BH26" s="17">
        <v>186.8</v>
      </c>
      <c r="BI26" s="17">
        <v>0.4</v>
      </c>
      <c r="BJ26" s="17">
        <v>1.4</v>
      </c>
      <c r="BK26" s="17">
        <v>9.9</v>
      </c>
      <c r="BL26" s="17">
        <v>187.4</v>
      </c>
      <c r="BM26" s="17">
        <v>400.5</v>
      </c>
      <c r="BN26" s="17">
        <v>1796.6</v>
      </c>
      <c r="BO26" s="17">
        <v>2.4</v>
      </c>
      <c r="BP26" s="17">
        <v>18.100000000000001</v>
      </c>
      <c r="BR26" s="6">
        <f t="shared" si="1"/>
        <v>2007</v>
      </c>
      <c r="BS26" s="6" t="str">
        <f t="shared" si="2"/>
        <v>2007/08</v>
      </c>
      <c r="BT26" s="15">
        <f t="shared" si="3"/>
        <v>9434.1000000000022</v>
      </c>
      <c r="BU26" s="15">
        <f t="shared" si="4"/>
        <v>10239.6</v>
      </c>
      <c r="BV26" s="16">
        <f t="shared" ca="1" si="5"/>
        <v>420.5</v>
      </c>
      <c r="BW26" s="16">
        <f t="shared" ca="1" si="5"/>
        <v>2856.8</v>
      </c>
      <c r="BX26" s="16">
        <f t="shared" ca="1" si="5"/>
        <v>97.399999999999991</v>
      </c>
      <c r="BY26" s="16">
        <f t="shared" ca="1" si="5"/>
        <v>347.1</v>
      </c>
      <c r="BZ26" s="16">
        <f t="shared" ca="1" si="5"/>
        <v>247.7</v>
      </c>
      <c r="CA26" s="16">
        <f t="shared" ca="1" si="5"/>
        <v>521.6</v>
      </c>
      <c r="CB26" s="16">
        <f t="shared" ca="1" si="5"/>
        <v>870.7</v>
      </c>
      <c r="CC26" s="16">
        <f t="shared" ca="1" si="5"/>
        <v>312.8</v>
      </c>
      <c r="CD26" s="16">
        <f t="shared" ca="1" si="5"/>
        <v>1324.3000000000002</v>
      </c>
      <c r="CE26" s="16">
        <f t="shared" ca="1" si="5"/>
        <v>238.10000000000002</v>
      </c>
      <c r="CF26" s="16">
        <f t="shared" ca="1" si="5"/>
        <v>2197.1</v>
      </c>
    </row>
    <row r="27" spans="1:84" x14ac:dyDescent="0.25">
      <c r="A27" s="226"/>
      <c r="B27" s="12">
        <v>4</v>
      </c>
      <c r="C27" s="17">
        <v>1.8</v>
      </c>
      <c r="D27" s="17">
        <v>32.700000000000003</v>
      </c>
      <c r="E27" s="17">
        <v>82.3</v>
      </c>
      <c r="F27" s="17">
        <v>339.9</v>
      </c>
      <c r="G27" s="17">
        <v>0.4</v>
      </c>
      <c r="H27" s="17">
        <v>2.2000000000000002</v>
      </c>
      <c r="I27" s="17">
        <v>16.7</v>
      </c>
      <c r="J27" s="17">
        <v>166.6</v>
      </c>
      <c r="K27" s="17">
        <v>351.3</v>
      </c>
      <c r="L27" s="17">
        <v>2544.9</v>
      </c>
      <c r="M27" s="17">
        <v>1.6</v>
      </c>
      <c r="N27" s="17">
        <v>19.7</v>
      </c>
      <c r="O27" s="17">
        <v>0.3</v>
      </c>
      <c r="P27" s="17">
        <v>7.6</v>
      </c>
      <c r="Q27" s="17">
        <v>22.6</v>
      </c>
      <c r="R27" s="17">
        <v>74.900000000000006</v>
      </c>
      <c r="S27" s="17">
        <v>0.1</v>
      </c>
      <c r="T27" s="17">
        <v>0.6</v>
      </c>
      <c r="U27" s="17">
        <v>0.9</v>
      </c>
      <c r="V27" s="17">
        <v>26.1</v>
      </c>
      <c r="W27" s="17">
        <v>65.400000000000006</v>
      </c>
      <c r="X27" s="17">
        <v>285.3</v>
      </c>
      <c r="Y27" s="17">
        <v>0.3</v>
      </c>
      <c r="Z27" s="17">
        <v>2.9</v>
      </c>
      <c r="AA27" s="17">
        <v>0.7</v>
      </c>
      <c r="AB27" s="17">
        <v>23</v>
      </c>
      <c r="AC27" s="17">
        <v>44</v>
      </c>
      <c r="AD27" s="17">
        <v>206.7</v>
      </c>
      <c r="AE27" s="17">
        <v>0.3</v>
      </c>
      <c r="AF27" s="17">
        <v>2.9</v>
      </c>
      <c r="AG27" s="17">
        <v>1.3</v>
      </c>
      <c r="AH27" s="17">
        <v>45.9</v>
      </c>
      <c r="AI27" s="17">
        <v>96.1</v>
      </c>
      <c r="AJ27" s="17">
        <v>430</v>
      </c>
      <c r="AK27" s="17">
        <v>0.8</v>
      </c>
      <c r="AL27" s="17">
        <v>5.7</v>
      </c>
      <c r="AM27" s="17">
        <v>5.5</v>
      </c>
      <c r="AN27" s="17">
        <v>39</v>
      </c>
      <c r="AO27" s="17">
        <v>117.8</v>
      </c>
      <c r="AP27" s="17">
        <v>763.2</v>
      </c>
      <c r="AQ27" s="17">
        <v>0.7</v>
      </c>
      <c r="AR27" s="17">
        <v>8.8000000000000007</v>
      </c>
      <c r="AS27" s="17">
        <v>1.3</v>
      </c>
      <c r="AT27" s="17">
        <v>25.4</v>
      </c>
      <c r="AU27" s="17">
        <v>65.599999999999994</v>
      </c>
      <c r="AV27" s="17">
        <v>256.3</v>
      </c>
      <c r="AW27" s="17">
        <v>0.4</v>
      </c>
      <c r="AX27" s="17">
        <v>4.2</v>
      </c>
      <c r="AY27" s="17">
        <v>11.9</v>
      </c>
      <c r="AZ27" s="17">
        <v>101.4</v>
      </c>
      <c r="BA27" s="17">
        <v>214.6</v>
      </c>
      <c r="BB27" s="17">
        <v>1141.5999999999999</v>
      </c>
      <c r="BC27" s="17">
        <v>1.5</v>
      </c>
      <c r="BD27" s="17">
        <v>12.2</v>
      </c>
      <c r="BE27" s="17">
        <v>1.4</v>
      </c>
      <c r="BF27" s="17">
        <v>23.3</v>
      </c>
      <c r="BG27" s="17">
        <v>51.9</v>
      </c>
      <c r="BH27" s="17">
        <v>191.2</v>
      </c>
      <c r="BI27" s="17">
        <v>0.4</v>
      </c>
      <c r="BJ27" s="17">
        <v>1.6</v>
      </c>
      <c r="BK27" s="17">
        <v>10.4</v>
      </c>
      <c r="BL27" s="17">
        <v>191</v>
      </c>
      <c r="BM27" s="17">
        <v>406.1</v>
      </c>
      <c r="BN27" s="17">
        <v>1818.9</v>
      </c>
      <c r="BO27" s="17">
        <v>2.5</v>
      </c>
      <c r="BP27" s="17">
        <v>19.7</v>
      </c>
      <c r="BR27" s="6">
        <f t="shared" si="1"/>
        <v>2007</v>
      </c>
      <c r="BS27" s="6" t="str">
        <f t="shared" si="2"/>
        <v>2007/08</v>
      </c>
      <c r="BT27" s="15">
        <f t="shared" si="3"/>
        <v>9570.6000000000022</v>
      </c>
      <c r="BU27" s="15">
        <f t="shared" si="4"/>
        <v>10394.299999999997</v>
      </c>
      <c r="BV27" s="16">
        <f t="shared" ca="1" si="5"/>
        <v>422.2</v>
      </c>
      <c r="BW27" s="16">
        <f t="shared" ca="1" si="5"/>
        <v>2896.2000000000003</v>
      </c>
      <c r="BX27" s="16">
        <f t="shared" ca="1" si="5"/>
        <v>97.5</v>
      </c>
      <c r="BY27" s="16">
        <f t="shared" ca="1" si="5"/>
        <v>350.70000000000005</v>
      </c>
      <c r="BZ27" s="16">
        <f t="shared" ca="1" si="5"/>
        <v>250.7</v>
      </c>
      <c r="CA27" s="16">
        <f t="shared" ca="1" si="5"/>
        <v>526.1</v>
      </c>
      <c r="CB27" s="16">
        <f t="shared" ca="1" si="5"/>
        <v>881</v>
      </c>
      <c r="CC27" s="16">
        <f t="shared" ca="1" si="5"/>
        <v>321.89999999999998</v>
      </c>
      <c r="CD27" s="16">
        <f t="shared" ca="1" si="5"/>
        <v>1356.1999999999998</v>
      </c>
      <c r="CE27" s="16">
        <f t="shared" ca="1" si="5"/>
        <v>243.1</v>
      </c>
      <c r="CF27" s="16">
        <f t="shared" ca="1" si="5"/>
        <v>2225</v>
      </c>
    </row>
    <row r="28" spans="1:84" x14ac:dyDescent="0.25">
      <c r="A28" s="225">
        <v>2008</v>
      </c>
      <c r="B28" s="12">
        <v>1</v>
      </c>
      <c r="C28" s="17">
        <v>1.8</v>
      </c>
      <c r="D28" s="17">
        <v>32.9</v>
      </c>
      <c r="E28" s="17">
        <v>81.8</v>
      </c>
      <c r="F28" s="17">
        <v>334.5</v>
      </c>
      <c r="G28" s="17">
        <v>0.4</v>
      </c>
      <c r="H28" s="17">
        <v>2.4</v>
      </c>
      <c r="I28" s="17">
        <v>16.5</v>
      </c>
      <c r="J28" s="17">
        <v>165.6</v>
      </c>
      <c r="K28" s="17">
        <v>349.7</v>
      </c>
      <c r="L28" s="17">
        <v>2522</v>
      </c>
      <c r="M28" s="17">
        <v>1.5</v>
      </c>
      <c r="N28" s="17">
        <v>20.5</v>
      </c>
      <c r="O28" s="17">
        <v>0.3</v>
      </c>
      <c r="P28" s="17">
        <v>7.7</v>
      </c>
      <c r="Q28" s="17">
        <v>22.4</v>
      </c>
      <c r="R28" s="17">
        <v>73.599999999999994</v>
      </c>
      <c r="S28" s="17">
        <v>0.1</v>
      </c>
      <c r="T28" s="17">
        <v>0.7</v>
      </c>
      <c r="U28" s="17">
        <v>1</v>
      </c>
      <c r="V28" s="17">
        <v>26.7</v>
      </c>
      <c r="W28" s="17">
        <v>64.8</v>
      </c>
      <c r="X28" s="17">
        <v>281.89999999999998</v>
      </c>
      <c r="Y28" s="17">
        <v>0.3</v>
      </c>
      <c r="Z28" s="17">
        <v>3</v>
      </c>
      <c r="AA28" s="17">
        <v>0.7</v>
      </c>
      <c r="AB28" s="17">
        <v>22.7</v>
      </c>
      <c r="AC28" s="17">
        <v>44.4</v>
      </c>
      <c r="AD28" s="17">
        <v>204</v>
      </c>
      <c r="AE28" s="17">
        <v>0.3</v>
      </c>
      <c r="AF28" s="17">
        <v>3</v>
      </c>
      <c r="AG28" s="17">
        <v>1.3</v>
      </c>
      <c r="AH28" s="17">
        <v>46.3</v>
      </c>
      <c r="AI28" s="17">
        <v>95</v>
      </c>
      <c r="AJ28" s="17">
        <v>422.3</v>
      </c>
      <c r="AK28" s="17">
        <v>0.8</v>
      </c>
      <c r="AL28" s="17">
        <v>5.8</v>
      </c>
      <c r="AM28" s="17">
        <v>5.5</v>
      </c>
      <c r="AN28" s="17">
        <v>39.200000000000003</v>
      </c>
      <c r="AO28" s="17">
        <v>117.2</v>
      </c>
      <c r="AP28" s="17">
        <v>753</v>
      </c>
      <c r="AQ28" s="17">
        <v>0.7</v>
      </c>
      <c r="AR28" s="17">
        <v>9.3000000000000007</v>
      </c>
      <c r="AS28" s="17">
        <v>1.4</v>
      </c>
      <c r="AT28" s="17">
        <v>25</v>
      </c>
      <c r="AU28" s="17">
        <v>65.5</v>
      </c>
      <c r="AV28" s="17">
        <v>252.7</v>
      </c>
      <c r="AW28" s="17">
        <v>0.4</v>
      </c>
      <c r="AX28" s="17">
        <v>4.0999999999999996</v>
      </c>
      <c r="AY28" s="17">
        <v>11.9</v>
      </c>
      <c r="AZ28" s="17">
        <v>101.7</v>
      </c>
      <c r="BA28" s="17">
        <v>215.2</v>
      </c>
      <c r="BB28" s="17">
        <v>1132.9000000000001</v>
      </c>
      <c r="BC28" s="17">
        <v>1.5</v>
      </c>
      <c r="BD28" s="17">
        <v>12.6</v>
      </c>
      <c r="BE28" s="17">
        <v>1.4</v>
      </c>
      <c r="BF28" s="17">
        <v>23.8</v>
      </c>
      <c r="BG28" s="17">
        <v>52</v>
      </c>
      <c r="BH28" s="17">
        <v>189.5</v>
      </c>
      <c r="BI28" s="17">
        <v>0.3</v>
      </c>
      <c r="BJ28" s="17">
        <v>1.7</v>
      </c>
      <c r="BK28" s="17">
        <v>10.6</v>
      </c>
      <c r="BL28" s="17">
        <v>190.5</v>
      </c>
      <c r="BM28" s="17">
        <v>404.4</v>
      </c>
      <c r="BN28" s="17">
        <v>1793</v>
      </c>
      <c r="BO28" s="17">
        <v>2.6</v>
      </c>
      <c r="BP28" s="17">
        <v>19.8</v>
      </c>
      <c r="BR28" s="6">
        <f t="shared" si="1"/>
        <v>2008</v>
      </c>
      <c r="BS28" s="6" t="str">
        <f t="shared" si="2"/>
        <v>2007/08</v>
      </c>
      <c r="BT28" s="15">
        <f t="shared" si="3"/>
        <v>9471.7999999999993</v>
      </c>
      <c r="BU28" s="15">
        <f t="shared" si="4"/>
        <v>10298.1</v>
      </c>
      <c r="BV28" s="16">
        <f t="shared" ca="1" si="5"/>
        <v>416.3</v>
      </c>
      <c r="BW28" s="16">
        <f t="shared" ca="1" si="5"/>
        <v>2871.7</v>
      </c>
      <c r="BX28" s="16">
        <f t="shared" ca="1" si="5"/>
        <v>96</v>
      </c>
      <c r="BY28" s="16">
        <f t="shared" ca="1" si="5"/>
        <v>346.7</v>
      </c>
      <c r="BZ28" s="16">
        <f t="shared" ca="1" si="5"/>
        <v>248.4</v>
      </c>
      <c r="CA28" s="16">
        <f t="shared" ca="1" si="5"/>
        <v>517.29999999999995</v>
      </c>
      <c r="CB28" s="16">
        <f t="shared" ca="1" si="5"/>
        <v>870.2</v>
      </c>
      <c r="CC28" s="16">
        <f t="shared" ca="1" si="5"/>
        <v>318.2</v>
      </c>
      <c r="CD28" s="16">
        <f t="shared" ca="1" si="5"/>
        <v>1348.1000000000001</v>
      </c>
      <c r="CE28" s="16">
        <f t="shared" ca="1" si="5"/>
        <v>241.5</v>
      </c>
      <c r="CF28" s="16">
        <f t="shared" ca="1" si="5"/>
        <v>2197.4</v>
      </c>
    </row>
    <row r="29" spans="1:84" x14ac:dyDescent="0.25">
      <c r="A29" s="226"/>
      <c r="B29" s="12">
        <v>2</v>
      </c>
      <c r="C29" s="17">
        <v>1.9</v>
      </c>
      <c r="D29" s="17">
        <v>32.299999999999997</v>
      </c>
      <c r="E29" s="17">
        <v>80.099999999999994</v>
      </c>
      <c r="F29" s="17">
        <v>322</v>
      </c>
      <c r="G29" s="17">
        <v>0.4</v>
      </c>
      <c r="H29" s="17">
        <v>2.4</v>
      </c>
      <c r="I29" s="17">
        <v>16.3</v>
      </c>
      <c r="J29" s="17">
        <v>163.6</v>
      </c>
      <c r="K29" s="17">
        <v>341.8</v>
      </c>
      <c r="L29" s="17">
        <v>2453.9</v>
      </c>
      <c r="M29" s="17">
        <v>1.5</v>
      </c>
      <c r="N29" s="17">
        <v>20.5</v>
      </c>
      <c r="O29" s="17">
        <v>0.3</v>
      </c>
      <c r="P29" s="17">
        <v>7.5</v>
      </c>
      <c r="Q29" s="17">
        <v>22.1</v>
      </c>
      <c r="R29" s="17">
        <v>70.8</v>
      </c>
      <c r="S29" s="17">
        <v>0.1</v>
      </c>
      <c r="T29" s="17">
        <v>0.7</v>
      </c>
      <c r="U29" s="17">
        <v>1</v>
      </c>
      <c r="V29" s="17">
        <v>26.2</v>
      </c>
      <c r="W29" s="17">
        <v>64.400000000000006</v>
      </c>
      <c r="X29" s="17">
        <v>273.10000000000002</v>
      </c>
      <c r="Y29" s="17">
        <v>0.3</v>
      </c>
      <c r="Z29" s="17">
        <v>2.9</v>
      </c>
      <c r="AA29" s="17">
        <v>0.6</v>
      </c>
      <c r="AB29" s="17">
        <v>21.7</v>
      </c>
      <c r="AC29" s="17">
        <v>44.3</v>
      </c>
      <c r="AD29" s="17">
        <v>197.6</v>
      </c>
      <c r="AE29" s="17">
        <v>0.3</v>
      </c>
      <c r="AF29" s="17">
        <v>3</v>
      </c>
      <c r="AG29" s="17">
        <v>1.4</v>
      </c>
      <c r="AH29" s="17">
        <v>45.5</v>
      </c>
      <c r="AI29" s="17">
        <v>93.9</v>
      </c>
      <c r="AJ29" s="17">
        <v>409.2</v>
      </c>
      <c r="AK29" s="17">
        <v>0.7</v>
      </c>
      <c r="AL29" s="17">
        <v>5.6</v>
      </c>
      <c r="AM29" s="17">
        <v>5.6</v>
      </c>
      <c r="AN29" s="17">
        <v>38.700000000000003</v>
      </c>
      <c r="AO29" s="17">
        <v>116.7</v>
      </c>
      <c r="AP29" s="17">
        <v>729.8</v>
      </c>
      <c r="AQ29" s="17">
        <v>0.6</v>
      </c>
      <c r="AR29" s="17">
        <v>9</v>
      </c>
      <c r="AS29" s="17">
        <v>1.4</v>
      </c>
      <c r="AT29" s="17">
        <v>24.3</v>
      </c>
      <c r="AU29" s="17">
        <v>64</v>
      </c>
      <c r="AV29" s="17">
        <v>243.1</v>
      </c>
      <c r="AW29" s="17">
        <v>0.4</v>
      </c>
      <c r="AX29" s="17">
        <v>4.2</v>
      </c>
      <c r="AY29" s="17">
        <v>11.7</v>
      </c>
      <c r="AZ29" s="17">
        <v>100.1</v>
      </c>
      <c r="BA29" s="17">
        <v>209.9</v>
      </c>
      <c r="BB29" s="17">
        <v>1091.0999999999999</v>
      </c>
      <c r="BC29" s="17">
        <v>1.5</v>
      </c>
      <c r="BD29" s="17">
        <v>12.2</v>
      </c>
      <c r="BE29" s="17">
        <v>1.3</v>
      </c>
      <c r="BF29" s="17">
        <v>22.8</v>
      </c>
      <c r="BG29" s="17">
        <v>51.9</v>
      </c>
      <c r="BH29" s="17">
        <v>182</v>
      </c>
      <c r="BI29" s="17">
        <v>0.3</v>
      </c>
      <c r="BJ29" s="17">
        <v>1.8</v>
      </c>
      <c r="BK29" s="17">
        <v>10.3</v>
      </c>
      <c r="BL29" s="17">
        <v>185.9</v>
      </c>
      <c r="BM29" s="17">
        <v>402.1</v>
      </c>
      <c r="BN29" s="17">
        <v>1736.8</v>
      </c>
      <c r="BO29" s="17">
        <v>2.5</v>
      </c>
      <c r="BP29" s="17">
        <v>19.600000000000001</v>
      </c>
      <c r="BR29" s="6">
        <f t="shared" si="1"/>
        <v>2008</v>
      </c>
      <c r="BS29" s="6" t="str">
        <f t="shared" si="2"/>
        <v>2007/08</v>
      </c>
      <c r="BT29" s="15">
        <f t="shared" si="3"/>
        <v>9200.6</v>
      </c>
      <c r="BU29" s="15">
        <f t="shared" si="4"/>
        <v>10011.5</v>
      </c>
      <c r="BV29" s="16">
        <f t="shared" ca="1" si="5"/>
        <v>402.1</v>
      </c>
      <c r="BW29" s="16">
        <f t="shared" ca="1" si="5"/>
        <v>2795.7000000000003</v>
      </c>
      <c r="BX29" s="16">
        <f t="shared" ca="1" si="5"/>
        <v>92.9</v>
      </c>
      <c r="BY29" s="16">
        <f t="shared" ca="1" si="5"/>
        <v>337.5</v>
      </c>
      <c r="BZ29" s="16">
        <f t="shared" ca="1" si="5"/>
        <v>241.89999999999998</v>
      </c>
      <c r="CA29" s="16">
        <f t="shared" ca="1" si="5"/>
        <v>503.1</v>
      </c>
      <c r="CB29" s="16">
        <f t="shared" ca="1" si="5"/>
        <v>846.5</v>
      </c>
      <c r="CC29" s="16">
        <f t="shared" ca="1" si="5"/>
        <v>307.10000000000002</v>
      </c>
      <c r="CD29" s="16">
        <f t="shared" ca="1" si="5"/>
        <v>1301</v>
      </c>
      <c r="CE29" s="16">
        <f t="shared" ca="1" si="5"/>
        <v>233.9</v>
      </c>
      <c r="CF29" s="16">
        <f t="shared" ca="1" si="5"/>
        <v>2138.9</v>
      </c>
    </row>
    <row r="30" spans="1:84" x14ac:dyDescent="0.25">
      <c r="A30" s="226"/>
      <c r="B30" s="12">
        <v>3</v>
      </c>
      <c r="C30" s="17">
        <v>1.9</v>
      </c>
      <c r="D30" s="17">
        <v>31.6</v>
      </c>
      <c r="E30" s="17">
        <v>80</v>
      </c>
      <c r="F30" s="17">
        <v>318.89999999999998</v>
      </c>
      <c r="G30" s="17">
        <v>0.4</v>
      </c>
      <c r="H30" s="17">
        <v>2.5</v>
      </c>
      <c r="I30" s="17">
        <v>16.7</v>
      </c>
      <c r="J30" s="17">
        <v>162.6</v>
      </c>
      <c r="K30" s="17">
        <v>344.1</v>
      </c>
      <c r="L30" s="17">
        <v>2448.9</v>
      </c>
      <c r="M30" s="17">
        <v>1.6</v>
      </c>
      <c r="N30" s="17">
        <v>20.399999999999999</v>
      </c>
      <c r="O30" s="17">
        <v>0.3</v>
      </c>
      <c r="P30" s="17">
        <v>7.3</v>
      </c>
      <c r="Q30" s="17">
        <v>22.1</v>
      </c>
      <c r="R30" s="17">
        <v>69.8</v>
      </c>
      <c r="S30" s="17">
        <v>0.2</v>
      </c>
      <c r="T30" s="17">
        <v>0.5</v>
      </c>
      <c r="U30" s="17">
        <v>1</v>
      </c>
      <c r="V30" s="17">
        <v>25.5</v>
      </c>
      <c r="W30" s="17">
        <v>64.2</v>
      </c>
      <c r="X30" s="17">
        <v>270.89999999999998</v>
      </c>
      <c r="Y30" s="17">
        <v>0.2</v>
      </c>
      <c r="Z30" s="17">
        <v>3</v>
      </c>
      <c r="AA30" s="17">
        <v>0.6</v>
      </c>
      <c r="AB30" s="17">
        <v>21.6</v>
      </c>
      <c r="AC30" s="17">
        <v>44.4</v>
      </c>
      <c r="AD30" s="17">
        <v>196.1</v>
      </c>
      <c r="AE30" s="17">
        <v>0.3</v>
      </c>
      <c r="AF30" s="17">
        <v>3</v>
      </c>
      <c r="AG30" s="17">
        <v>1.5</v>
      </c>
      <c r="AH30" s="17">
        <v>45</v>
      </c>
      <c r="AI30" s="17">
        <v>94.7</v>
      </c>
      <c r="AJ30" s="17">
        <v>405.4</v>
      </c>
      <c r="AK30" s="17">
        <v>0.7</v>
      </c>
      <c r="AL30" s="17">
        <v>5.6</v>
      </c>
      <c r="AM30" s="17">
        <v>5.7</v>
      </c>
      <c r="AN30" s="17">
        <v>37.6</v>
      </c>
      <c r="AO30" s="17">
        <v>117.5</v>
      </c>
      <c r="AP30" s="17">
        <v>727.7</v>
      </c>
      <c r="AQ30" s="17">
        <v>0.5</v>
      </c>
      <c r="AR30" s="17">
        <v>9.1999999999999993</v>
      </c>
      <c r="AS30" s="17">
        <v>1.3</v>
      </c>
      <c r="AT30" s="17">
        <v>24.7</v>
      </c>
      <c r="AU30" s="17">
        <v>64.8</v>
      </c>
      <c r="AV30" s="17">
        <v>239.5</v>
      </c>
      <c r="AW30" s="17">
        <v>0.4</v>
      </c>
      <c r="AX30" s="17">
        <v>4.2</v>
      </c>
      <c r="AY30" s="17">
        <v>11.1</v>
      </c>
      <c r="AZ30" s="17">
        <v>100.1</v>
      </c>
      <c r="BA30" s="17">
        <v>209.8</v>
      </c>
      <c r="BB30" s="17">
        <v>1086.3</v>
      </c>
      <c r="BC30" s="17">
        <v>1.5</v>
      </c>
      <c r="BD30" s="17">
        <v>12.2</v>
      </c>
      <c r="BE30" s="17">
        <v>1.3</v>
      </c>
      <c r="BF30" s="17">
        <v>22.4</v>
      </c>
      <c r="BG30" s="17">
        <v>52.4</v>
      </c>
      <c r="BH30" s="17">
        <v>180.5</v>
      </c>
      <c r="BI30" s="17">
        <v>0.4</v>
      </c>
      <c r="BJ30" s="17">
        <v>1.7</v>
      </c>
      <c r="BK30" s="17">
        <v>10.4</v>
      </c>
      <c r="BL30" s="17">
        <v>183.1</v>
      </c>
      <c r="BM30" s="17">
        <v>404.1</v>
      </c>
      <c r="BN30" s="17">
        <v>1729.1</v>
      </c>
      <c r="BO30" s="17">
        <v>2.6</v>
      </c>
      <c r="BP30" s="17">
        <v>20.100000000000001</v>
      </c>
      <c r="BR30" s="6">
        <f t="shared" si="1"/>
        <v>2008</v>
      </c>
      <c r="BS30" s="6" t="str">
        <f t="shared" si="2"/>
        <v>2008/09</v>
      </c>
      <c r="BT30" s="15">
        <f t="shared" si="3"/>
        <v>9171.2000000000007</v>
      </c>
      <c r="BU30" s="15">
        <f t="shared" si="4"/>
        <v>9975.7000000000007</v>
      </c>
      <c r="BV30" s="16">
        <f t="shared" ca="1" si="5"/>
        <v>398.9</v>
      </c>
      <c r="BW30" s="16">
        <f t="shared" ca="1" si="5"/>
        <v>2793</v>
      </c>
      <c r="BX30" s="16">
        <f t="shared" ca="1" si="5"/>
        <v>91.9</v>
      </c>
      <c r="BY30" s="16">
        <f t="shared" ca="1" si="5"/>
        <v>335.09999999999997</v>
      </c>
      <c r="BZ30" s="16">
        <f t="shared" ca="1" si="5"/>
        <v>240.5</v>
      </c>
      <c r="CA30" s="16">
        <f t="shared" ca="1" si="5"/>
        <v>500.09999999999997</v>
      </c>
      <c r="CB30" s="16">
        <f t="shared" ca="1" si="5"/>
        <v>845.2</v>
      </c>
      <c r="CC30" s="16">
        <f t="shared" ca="1" si="5"/>
        <v>304.3</v>
      </c>
      <c r="CD30" s="16">
        <f t="shared" ca="1" si="5"/>
        <v>1296.0999999999999</v>
      </c>
      <c r="CE30" s="16">
        <f t="shared" ca="1" si="5"/>
        <v>232.9</v>
      </c>
      <c r="CF30" s="16">
        <f t="shared" ca="1" si="5"/>
        <v>2133.1999999999998</v>
      </c>
    </row>
    <row r="31" spans="1:84" x14ac:dyDescent="0.25">
      <c r="A31" s="226"/>
      <c r="B31" s="12">
        <v>4</v>
      </c>
      <c r="C31" s="17">
        <v>2</v>
      </c>
      <c r="D31" s="17">
        <v>31.1</v>
      </c>
      <c r="E31" s="17">
        <v>80.5</v>
      </c>
      <c r="F31" s="17">
        <v>324.39999999999998</v>
      </c>
      <c r="G31" s="17">
        <v>0.5</v>
      </c>
      <c r="H31" s="17">
        <v>2.6</v>
      </c>
      <c r="I31" s="17">
        <v>17.399999999999999</v>
      </c>
      <c r="J31" s="17">
        <v>160.6</v>
      </c>
      <c r="K31" s="17">
        <v>351.4</v>
      </c>
      <c r="L31" s="17">
        <v>2502.5</v>
      </c>
      <c r="M31" s="17">
        <v>1.4</v>
      </c>
      <c r="N31" s="17">
        <v>21.7</v>
      </c>
      <c r="O31" s="17">
        <v>0.3</v>
      </c>
      <c r="P31" s="17">
        <v>7.3</v>
      </c>
      <c r="Q31" s="17">
        <v>22.7</v>
      </c>
      <c r="R31" s="17">
        <v>71.2</v>
      </c>
      <c r="S31" s="17">
        <v>0.1</v>
      </c>
      <c r="T31" s="17">
        <v>0.6</v>
      </c>
      <c r="U31" s="17">
        <v>1</v>
      </c>
      <c r="V31" s="17">
        <v>25.4</v>
      </c>
      <c r="W31" s="17">
        <v>65.099999999999994</v>
      </c>
      <c r="X31" s="17">
        <v>276.2</v>
      </c>
      <c r="Y31" s="17">
        <v>0.3</v>
      </c>
      <c r="Z31" s="17">
        <v>3.2</v>
      </c>
      <c r="AA31" s="17">
        <v>0.8</v>
      </c>
      <c r="AB31" s="17">
        <v>22.1</v>
      </c>
      <c r="AC31" s="17">
        <v>45</v>
      </c>
      <c r="AD31" s="17">
        <v>200.2</v>
      </c>
      <c r="AE31" s="17">
        <v>0.3</v>
      </c>
      <c r="AF31" s="17">
        <v>3.2</v>
      </c>
      <c r="AG31" s="17">
        <v>1.4</v>
      </c>
      <c r="AH31" s="17">
        <v>44.3</v>
      </c>
      <c r="AI31" s="17">
        <v>95.7</v>
      </c>
      <c r="AJ31" s="17">
        <v>412.8</v>
      </c>
      <c r="AK31" s="17">
        <v>0.7</v>
      </c>
      <c r="AL31" s="17">
        <v>5.7</v>
      </c>
      <c r="AM31" s="17">
        <v>5.7</v>
      </c>
      <c r="AN31" s="17">
        <v>37.799999999999997</v>
      </c>
      <c r="AO31" s="17">
        <v>118.4</v>
      </c>
      <c r="AP31" s="17">
        <v>745.6</v>
      </c>
      <c r="AQ31" s="17">
        <v>0.6</v>
      </c>
      <c r="AR31" s="17">
        <v>9.8000000000000007</v>
      </c>
      <c r="AS31" s="17">
        <v>1.3</v>
      </c>
      <c r="AT31" s="17">
        <v>24.6</v>
      </c>
      <c r="AU31" s="17">
        <v>66.400000000000006</v>
      </c>
      <c r="AV31" s="17">
        <v>249.5</v>
      </c>
      <c r="AW31" s="17">
        <v>0.5</v>
      </c>
      <c r="AX31" s="17">
        <v>4.5</v>
      </c>
      <c r="AY31" s="17">
        <v>11.1</v>
      </c>
      <c r="AZ31" s="17">
        <v>99.7</v>
      </c>
      <c r="BA31" s="17">
        <v>216</v>
      </c>
      <c r="BB31" s="17">
        <v>1122.4000000000001</v>
      </c>
      <c r="BC31" s="17">
        <v>1.7</v>
      </c>
      <c r="BD31" s="17">
        <v>13.1</v>
      </c>
      <c r="BE31" s="17">
        <v>1.4</v>
      </c>
      <c r="BF31" s="17">
        <v>22.7</v>
      </c>
      <c r="BG31" s="17">
        <v>53.6</v>
      </c>
      <c r="BH31" s="17">
        <v>186</v>
      </c>
      <c r="BI31" s="17">
        <v>0.4</v>
      </c>
      <c r="BJ31" s="17">
        <v>1.8</v>
      </c>
      <c r="BK31" s="17">
        <v>10.7</v>
      </c>
      <c r="BL31" s="17">
        <v>182.1</v>
      </c>
      <c r="BM31" s="17">
        <v>407.5</v>
      </c>
      <c r="BN31" s="17">
        <v>1772.9</v>
      </c>
      <c r="BO31" s="17">
        <v>2.8</v>
      </c>
      <c r="BP31" s="17">
        <v>20.9</v>
      </c>
      <c r="BR31" s="6">
        <f t="shared" si="1"/>
        <v>2008</v>
      </c>
      <c r="BS31" s="6" t="str">
        <f t="shared" si="2"/>
        <v>2008/09</v>
      </c>
      <c r="BT31" s="15">
        <f t="shared" si="3"/>
        <v>9385.9999999999982</v>
      </c>
      <c r="BU31" s="15">
        <f t="shared" si="4"/>
        <v>10193.199999999999</v>
      </c>
      <c r="BV31" s="16">
        <f t="shared" ca="1" si="5"/>
        <v>404.9</v>
      </c>
      <c r="BW31" s="16">
        <f t="shared" ca="1" si="5"/>
        <v>2853.9</v>
      </c>
      <c r="BX31" s="16">
        <f t="shared" ca="1" si="5"/>
        <v>93.9</v>
      </c>
      <c r="BY31" s="16">
        <f t="shared" ca="1" si="5"/>
        <v>341.29999999999995</v>
      </c>
      <c r="BZ31" s="16">
        <f t="shared" ca="1" si="5"/>
        <v>245.2</v>
      </c>
      <c r="CA31" s="16">
        <f t="shared" ca="1" si="5"/>
        <v>508.5</v>
      </c>
      <c r="CB31" s="16">
        <f t="shared" ca="1" si="5"/>
        <v>864</v>
      </c>
      <c r="CC31" s="16">
        <f t="shared" ca="1" si="5"/>
        <v>315.89999999999998</v>
      </c>
      <c r="CD31" s="16">
        <f t="shared" ca="1" si="5"/>
        <v>1338.4</v>
      </c>
      <c r="CE31" s="16">
        <f t="shared" ca="1" si="5"/>
        <v>239.6</v>
      </c>
      <c r="CF31" s="16">
        <f t="shared" ca="1" si="5"/>
        <v>2180.4</v>
      </c>
    </row>
    <row r="32" spans="1:84" x14ac:dyDescent="0.25">
      <c r="A32" s="225">
        <v>2009</v>
      </c>
      <c r="B32" s="12">
        <v>1</v>
      </c>
      <c r="C32" s="17">
        <v>2.2000000000000002</v>
      </c>
      <c r="D32" s="17">
        <v>30.6</v>
      </c>
      <c r="E32" s="17">
        <v>79.2</v>
      </c>
      <c r="F32" s="17">
        <v>320.39999999999998</v>
      </c>
      <c r="G32" s="17">
        <v>0.5</v>
      </c>
      <c r="H32" s="17">
        <v>2.7</v>
      </c>
      <c r="I32" s="17">
        <v>17.5</v>
      </c>
      <c r="J32" s="17">
        <v>154.4</v>
      </c>
      <c r="K32" s="17">
        <v>341.2</v>
      </c>
      <c r="L32" s="17">
        <v>2479.6999999999998</v>
      </c>
      <c r="M32" s="17">
        <v>1.4</v>
      </c>
      <c r="N32" s="17">
        <v>21.9</v>
      </c>
      <c r="O32" s="17">
        <v>0.3</v>
      </c>
      <c r="P32" s="17">
        <v>7.6</v>
      </c>
      <c r="Q32" s="17">
        <v>22.5</v>
      </c>
      <c r="R32" s="17">
        <v>70</v>
      </c>
      <c r="S32" s="17">
        <v>0.1</v>
      </c>
      <c r="T32" s="17">
        <v>0.7</v>
      </c>
      <c r="U32" s="17">
        <v>1</v>
      </c>
      <c r="V32" s="17">
        <v>25.1</v>
      </c>
      <c r="W32" s="17">
        <v>64.099999999999994</v>
      </c>
      <c r="X32" s="17">
        <v>274</v>
      </c>
      <c r="Y32" s="17">
        <v>0.3</v>
      </c>
      <c r="Z32" s="17">
        <v>3.1</v>
      </c>
      <c r="AA32" s="17">
        <v>0.7</v>
      </c>
      <c r="AB32" s="17">
        <v>21.8</v>
      </c>
      <c r="AC32" s="17">
        <v>44.5</v>
      </c>
      <c r="AD32" s="17">
        <v>198.3</v>
      </c>
      <c r="AE32" s="17">
        <v>0.3</v>
      </c>
      <c r="AF32" s="17">
        <v>3.1</v>
      </c>
      <c r="AG32" s="17">
        <v>1.4</v>
      </c>
      <c r="AH32" s="17">
        <v>42.7</v>
      </c>
      <c r="AI32" s="17">
        <v>94.1</v>
      </c>
      <c r="AJ32" s="17">
        <v>409.4</v>
      </c>
      <c r="AK32" s="17">
        <v>0.7</v>
      </c>
      <c r="AL32" s="17">
        <v>5.6</v>
      </c>
      <c r="AM32" s="17">
        <v>5.7</v>
      </c>
      <c r="AN32" s="17">
        <v>36.6</v>
      </c>
      <c r="AO32" s="17">
        <v>116.1</v>
      </c>
      <c r="AP32" s="17">
        <v>738.5</v>
      </c>
      <c r="AQ32" s="17">
        <v>0.6</v>
      </c>
      <c r="AR32" s="17">
        <v>9.6</v>
      </c>
      <c r="AS32" s="17">
        <v>1.4</v>
      </c>
      <c r="AT32" s="17">
        <v>24.2</v>
      </c>
      <c r="AU32" s="17">
        <v>65.400000000000006</v>
      </c>
      <c r="AV32" s="17">
        <v>248.4</v>
      </c>
      <c r="AW32" s="17">
        <v>0.4</v>
      </c>
      <c r="AX32" s="17">
        <v>4.4000000000000004</v>
      </c>
      <c r="AY32" s="17">
        <v>11.4</v>
      </c>
      <c r="AZ32" s="17">
        <v>96.7</v>
      </c>
      <c r="BA32" s="17">
        <v>214.3</v>
      </c>
      <c r="BB32" s="17">
        <v>1117.2</v>
      </c>
      <c r="BC32" s="17">
        <v>1.6</v>
      </c>
      <c r="BD32" s="17">
        <v>13.2</v>
      </c>
      <c r="BE32" s="17">
        <v>1.4</v>
      </c>
      <c r="BF32" s="17">
        <v>23.2</v>
      </c>
      <c r="BG32" s="17">
        <v>52.7</v>
      </c>
      <c r="BH32" s="17">
        <v>184.9</v>
      </c>
      <c r="BI32" s="17">
        <v>0.5</v>
      </c>
      <c r="BJ32" s="17">
        <v>1.8</v>
      </c>
      <c r="BK32" s="17">
        <v>10.8</v>
      </c>
      <c r="BL32" s="17">
        <v>176.7</v>
      </c>
      <c r="BM32" s="17">
        <v>400.1</v>
      </c>
      <c r="BN32" s="17">
        <v>1757.4</v>
      </c>
      <c r="BO32" s="17">
        <v>2.5</v>
      </c>
      <c r="BP32" s="17">
        <v>21.1</v>
      </c>
      <c r="BR32" s="6">
        <f t="shared" si="1"/>
        <v>2009</v>
      </c>
      <c r="BS32" s="6" t="str">
        <f t="shared" si="2"/>
        <v>2008/09</v>
      </c>
      <c r="BT32" s="15">
        <f t="shared" si="3"/>
        <v>9292.4</v>
      </c>
      <c r="BU32" s="15">
        <f t="shared" si="4"/>
        <v>10081.899999999998</v>
      </c>
      <c r="BV32" s="16">
        <f t="shared" ca="1" si="5"/>
        <v>399.59999999999997</v>
      </c>
      <c r="BW32" s="16">
        <f t="shared" ca="1" si="5"/>
        <v>2820.8999999999996</v>
      </c>
      <c r="BX32" s="16">
        <f t="shared" ca="1" si="5"/>
        <v>92.5</v>
      </c>
      <c r="BY32" s="16">
        <f t="shared" ca="1" si="5"/>
        <v>338.1</v>
      </c>
      <c r="BZ32" s="16">
        <f t="shared" ca="1" si="5"/>
        <v>242.8</v>
      </c>
      <c r="CA32" s="16">
        <f t="shared" ca="1" si="5"/>
        <v>503.5</v>
      </c>
      <c r="CB32" s="16">
        <f t="shared" ca="1" si="5"/>
        <v>854.6</v>
      </c>
      <c r="CC32" s="16">
        <f t="shared" ca="1" si="5"/>
        <v>313.8</v>
      </c>
      <c r="CD32" s="16">
        <f t="shared" ca="1" si="5"/>
        <v>1331.5</v>
      </c>
      <c r="CE32" s="16">
        <f t="shared" ca="1" si="5"/>
        <v>237.60000000000002</v>
      </c>
      <c r="CF32" s="16">
        <f t="shared" ca="1" si="5"/>
        <v>2157.5</v>
      </c>
    </row>
    <row r="33" spans="1:84" x14ac:dyDescent="0.25">
      <c r="A33" s="226"/>
      <c r="B33" s="12">
        <v>2</v>
      </c>
      <c r="C33" s="17">
        <v>2.2000000000000002</v>
      </c>
      <c r="D33" s="17">
        <v>30</v>
      </c>
      <c r="E33" s="17">
        <v>79.7</v>
      </c>
      <c r="F33" s="17">
        <v>317.8</v>
      </c>
      <c r="G33" s="17">
        <v>0.4</v>
      </c>
      <c r="H33" s="17">
        <v>2.6</v>
      </c>
      <c r="I33" s="17">
        <v>17.2</v>
      </c>
      <c r="J33" s="17">
        <v>150.19999999999999</v>
      </c>
      <c r="K33" s="17">
        <v>335.9</v>
      </c>
      <c r="L33" s="17">
        <v>2471.6</v>
      </c>
      <c r="M33" s="17">
        <v>1.4</v>
      </c>
      <c r="N33" s="17">
        <v>21.5</v>
      </c>
      <c r="O33" s="17">
        <v>0.4</v>
      </c>
      <c r="P33" s="17">
        <v>7.4</v>
      </c>
      <c r="Q33" s="17">
        <v>22.5</v>
      </c>
      <c r="R33" s="17">
        <v>69</v>
      </c>
      <c r="S33" s="17">
        <v>0.1</v>
      </c>
      <c r="T33" s="17">
        <v>0.6</v>
      </c>
      <c r="U33" s="17">
        <v>1.1000000000000001</v>
      </c>
      <c r="V33" s="17">
        <v>24.7</v>
      </c>
      <c r="W33" s="17">
        <v>64.400000000000006</v>
      </c>
      <c r="X33" s="17">
        <v>271.3</v>
      </c>
      <c r="Y33" s="17">
        <v>0.3</v>
      </c>
      <c r="Z33" s="17">
        <v>3</v>
      </c>
      <c r="AA33" s="17">
        <v>0.7</v>
      </c>
      <c r="AB33" s="17">
        <v>21.4</v>
      </c>
      <c r="AC33" s="17">
        <v>45</v>
      </c>
      <c r="AD33" s="17">
        <v>197.6</v>
      </c>
      <c r="AE33" s="17">
        <v>0.2</v>
      </c>
      <c r="AF33" s="17">
        <v>3</v>
      </c>
      <c r="AG33" s="17">
        <v>1.6</v>
      </c>
      <c r="AH33" s="17">
        <v>42.4</v>
      </c>
      <c r="AI33" s="17">
        <v>94.7</v>
      </c>
      <c r="AJ33" s="17">
        <v>406.7</v>
      </c>
      <c r="AK33" s="17">
        <v>0.7</v>
      </c>
      <c r="AL33" s="17">
        <v>5.3</v>
      </c>
      <c r="AM33" s="17">
        <v>5.6</v>
      </c>
      <c r="AN33" s="17">
        <v>36.6</v>
      </c>
      <c r="AO33" s="17">
        <v>116.2</v>
      </c>
      <c r="AP33" s="17">
        <v>734.7</v>
      </c>
      <c r="AQ33" s="17">
        <v>0.5</v>
      </c>
      <c r="AR33" s="17">
        <v>9.5</v>
      </c>
      <c r="AS33" s="17">
        <v>1.4</v>
      </c>
      <c r="AT33" s="17">
        <v>24</v>
      </c>
      <c r="AU33" s="17">
        <v>65.2</v>
      </c>
      <c r="AV33" s="17">
        <v>243.3</v>
      </c>
      <c r="AW33" s="17">
        <v>0.4</v>
      </c>
      <c r="AX33" s="17">
        <v>4.2</v>
      </c>
      <c r="AY33" s="17">
        <v>10.9</v>
      </c>
      <c r="AZ33" s="17">
        <v>93.8</v>
      </c>
      <c r="BA33" s="17">
        <v>211.7</v>
      </c>
      <c r="BB33" s="17">
        <v>1102.7</v>
      </c>
      <c r="BC33" s="17">
        <v>1.5</v>
      </c>
      <c r="BD33" s="17">
        <v>12.6</v>
      </c>
      <c r="BE33" s="17">
        <v>1.5</v>
      </c>
      <c r="BF33" s="17">
        <v>22</v>
      </c>
      <c r="BG33" s="17">
        <v>53.3</v>
      </c>
      <c r="BH33" s="17">
        <v>182.6</v>
      </c>
      <c r="BI33" s="17">
        <v>0.5</v>
      </c>
      <c r="BJ33" s="17">
        <v>1.8</v>
      </c>
      <c r="BK33" s="17">
        <v>10.9</v>
      </c>
      <c r="BL33" s="17">
        <v>174.2</v>
      </c>
      <c r="BM33" s="17">
        <v>401.9</v>
      </c>
      <c r="BN33" s="17">
        <v>1747</v>
      </c>
      <c r="BO33" s="17">
        <v>2.5</v>
      </c>
      <c r="BP33" s="17">
        <v>20.399999999999999</v>
      </c>
      <c r="BR33" s="6">
        <f t="shared" si="1"/>
        <v>2009</v>
      </c>
      <c r="BS33" s="6" t="str">
        <f t="shared" si="2"/>
        <v>2008/09</v>
      </c>
      <c r="BT33" s="15">
        <f t="shared" si="3"/>
        <v>9234.7999999999993</v>
      </c>
      <c r="BU33" s="15">
        <f t="shared" si="4"/>
        <v>10007.999999999998</v>
      </c>
      <c r="BV33" s="16">
        <f t="shared" ca="1" si="5"/>
        <v>397.5</v>
      </c>
      <c r="BW33" s="16">
        <f t="shared" ca="1" si="5"/>
        <v>2807.5</v>
      </c>
      <c r="BX33" s="16">
        <f t="shared" ca="1" si="5"/>
        <v>91.5</v>
      </c>
      <c r="BY33" s="16">
        <f t="shared" ca="1" si="5"/>
        <v>335.70000000000005</v>
      </c>
      <c r="BZ33" s="16">
        <f t="shared" ca="1" si="5"/>
        <v>242.6</v>
      </c>
      <c r="CA33" s="16">
        <f t="shared" ca="1" si="5"/>
        <v>501.4</v>
      </c>
      <c r="CB33" s="16">
        <f t="shared" ca="1" si="5"/>
        <v>850.90000000000009</v>
      </c>
      <c r="CC33" s="16">
        <f t="shared" ca="1" si="5"/>
        <v>308.5</v>
      </c>
      <c r="CD33" s="16">
        <f t="shared" ca="1" si="5"/>
        <v>1314.4</v>
      </c>
      <c r="CE33" s="16">
        <f t="shared" ca="1" si="5"/>
        <v>235.89999999999998</v>
      </c>
      <c r="CF33" s="16">
        <f t="shared" ca="1" si="5"/>
        <v>2148.9</v>
      </c>
    </row>
    <row r="34" spans="1:84" x14ac:dyDescent="0.25">
      <c r="A34" s="226"/>
      <c r="B34" s="12">
        <v>3</v>
      </c>
      <c r="C34" s="17">
        <v>2.2000000000000002</v>
      </c>
      <c r="D34" s="17">
        <v>29.9</v>
      </c>
      <c r="E34" s="17">
        <v>79.900000000000006</v>
      </c>
      <c r="F34" s="17">
        <v>318.7</v>
      </c>
      <c r="G34" s="17">
        <v>0.5</v>
      </c>
      <c r="H34" s="17">
        <v>2.7</v>
      </c>
      <c r="I34" s="17">
        <v>17.2</v>
      </c>
      <c r="J34" s="17">
        <v>150.4</v>
      </c>
      <c r="K34" s="17">
        <v>340.2</v>
      </c>
      <c r="L34" s="17">
        <v>2490.3000000000002</v>
      </c>
      <c r="M34" s="17">
        <v>1.5</v>
      </c>
      <c r="N34" s="17">
        <v>21.4</v>
      </c>
      <c r="O34" s="17">
        <v>0.4</v>
      </c>
      <c r="P34" s="17">
        <v>7.3</v>
      </c>
      <c r="Q34" s="17">
        <v>22.7</v>
      </c>
      <c r="R34" s="17">
        <v>69.099999999999994</v>
      </c>
      <c r="S34" s="17">
        <v>0.1</v>
      </c>
      <c r="T34" s="17">
        <v>0.6</v>
      </c>
      <c r="U34" s="17">
        <v>1.1000000000000001</v>
      </c>
      <c r="V34" s="17">
        <v>24.3</v>
      </c>
      <c r="W34" s="17">
        <v>65.099999999999994</v>
      </c>
      <c r="X34" s="17">
        <v>272.2</v>
      </c>
      <c r="Y34" s="17">
        <v>0.3</v>
      </c>
      <c r="Z34" s="17">
        <v>3</v>
      </c>
      <c r="AA34" s="17">
        <v>1</v>
      </c>
      <c r="AB34" s="17">
        <v>20.7</v>
      </c>
      <c r="AC34" s="17">
        <v>45.5</v>
      </c>
      <c r="AD34" s="17">
        <v>198.7</v>
      </c>
      <c r="AE34" s="17">
        <v>0.2</v>
      </c>
      <c r="AF34" s="17">
        <v>3</v>
      </c>
      <c r="AG34" s="17">
        <v>1.7</v>
      </c>
      <c r="AH34" s="17">
        <v>41.9</v>
      </c>
      <c r="AI34" s="17">
        <v>95.6</v>
      </c>
      <c r="AJ34" s="17">
        <v>408.8</v>
      </c>
      <c r="AK34" s="17">
        <v>0.6</v>
      </c>
      <c r="AL34" s="17">
        <v>5.3</v>
      </c>
      <c r="AM34" s="17">
        <v>5.9</v>
      </c>
      <c r="AN34" s="17">
        <v>36.200000000000003</v>
      </c>
      <c r="AO34" s="17">
        <v>117.4</v>
      </c>
      <c r="AP34" s="17">
        <v>740.5</v>
      </c>
      <c r="AQ34" s="17">
        <v>0.6</v>
      </c>
      <c r="AR34" s="17">
        <v>9.5</v>
      </c>
      <c r="AS34" s="17">
        <v>1.3</v>
      </c>
      <c r="AT34" s="17">
        <v>23.8</v>
      </c>
      <c r="AU34" s="17">
        <v>65.8</v>
      </c>
      <c r="AV34" s="17">
        <v>239.8</v>
      </c>
      <c r="AW34" s="17">
        <v>0.4</v>
      </c>
      <c r="AX34" s="17">
        <v>4.0999999999999996</v>
      </c>
      <c r="AY34" s="17">
        <v>10.5</v>
      </c>
      <c r="AZ34" s="17">
        <v>95</v>
      </c>
      <c r="BA34" s="17">
        <v>212.8</v>
      </c>
      <c r="BB34" s="17">
        <v>1110.7</v>
      </c>
      <c r="BC34" s="17">
        <v>1.6</v>
      </c>
      <c r="BD34" s="17">
        <v>12.6</v>
      </c>
      <c r="BE34" s="17">
        <v>1.5</v>
      </c>
      <c r="BF34" s="17">
        <v>21.5</v>
      </c>
      <c r="BG34" s="17">
        <v>53.7</v>
      </c>
      <c r="BH34" s="17">
        <v>183.4</v>
      </c>
      <c r="BI34" s="17">
        <v>0.4</v>
      </c>
      <c r="BJ34" s="17">
        <v>1.7</v>
      </c>
      <c r="BK34" s="17">
        <v>10.8</v>
      </c>
      <c r="BL34" s="17">
        <v>174.4</v>
      </c>
      <c r="BM34" s="17">
        <v>405.5</v>
      </c>
      <c r="BN34" s="17">
        <v>1758.2</v>
      </c>
      <c r="BO34" s="17">
        <v>2.6</v>
      </c>
      <c r="BP34" s="17">
        <v>20.100000000000001</v>
      </c>
      <c r="BR34" s="6">
        <f t="shared" si="1"/>
        <v>2009</v>
      </c>
      <c r="BS34" s="6" t="str">
        <f t="shared" si="2"/>
        <v>2009/10</v>
      </c>
      <c r="BT34" s="15">
        <f t="shared" si="3"/>
        <v>9294.5999999999985</v>
      </c>
      <c r="BU34" s="15">
        <f t="shared" si="4"/>
        <v>10066.400000000001</v>
      </c>
      <c r="BV34" s="16">
        <f t="shared" ca="1" si="5"/>
        <v>398.6</v>
      </c>
      <c r="BW34" s="16">
        <f t="shared" ca="1" si="5"/>
        <v>2830.5</v>
      </c>
      <c r="BX34" s="16">
        <f t="shared" ca="1" si="5"/>
        <v>91.8</v>
      </c>
      <c r="BY34" s="16">
        <f t="shared" ca="1" si="5"/>
        <v>337.29999999999995</v>
      </c>
      <c r="BZ34" s="16">
        <f t="shared" ca="1" si="5"/>
        <v>244.2</v>
      </c>
      <c r="CA34" s="16">
        <f t="shared" ca="1" si="5"/>
        <v>504.4</v>
      </c>
      <c r="CB34" s="16">
        <f t="shared" ca="1" si="5"/>
        <v>857.9</v>
      </c>
      <c r="CC34" s="16">
        <f t="shared" ca="1" si="5"/>
        <v>305.60000000000002</v>
      </c>
      <c r="CD34" s="16">
        <f t="shared" ca="1" si="5"/>
        <v>1323.5</v>
      </c>
      <c r="CE34" s="16">
        <f t="shared" ca="1" si="5"/>
        <v>237.10000000000002</v>
      </c>
      <c r="CF34" s="16">
        <f t="shared" ca="1" si="5"/>
        <v>2163.6999999999998</v>
      </c>
    </row>
    <row r="35" spans="1:84" x14ac:dyDescent="0.25">
      <c r="A35" s="226"/>
      <c r="B35" s="12">
        <v>4</v>
      </c>
      <c r="C35" s="17">
        <v>2.1</v>
      </c>
      <c r="D35" s="17">
        <v>30.4</v>
      </c>
      <c r="E35" s="17">
        <v>80.2</v>
      </c>
      <c r="F35" s="17">
        <v>323.5</v>
      </c>
      <c r="G35" s="17">
        <v>0.5</v>
      </c>
      <c r="H35" s="17">
        <v>2.8</v>
      </c>
      <c r="I35" s="17">
        <v>17.8</v>
      </c>
      <c r="J35" s="17">
        <v>154.4</v>
      </c>
      <c r="K35" s="17">
        <v>347.9</v>
      </c>
      <c r="L35" s="17">
        <v>2539.6999999999998</v>
      </c>
      <c r="M35" s="17">
        <v>1.4</v>
      </c>
      <c r="N35" s="17">
        <v>21.9</v>
      </c>
      <c r="O35" s="17">
        <v>0.3</v>
      </c>
      <c r="P35" s="17">
        <v>7.3</v>
      </c>
      <c r="Q35" s="17">
        <v>23</v>
      </c>
      <c r="R35" s="17">
        <v>70.2</v>
      </c>
      <c r="S35" s="17">
        <v>0.1</v>
      </c>
      <c r="T35" s="17">
        <v>0.6</v>
      </c>
      <c r="U35" s="17">
        <v>1.1000000000000001</v>
      </c>
      <c r="V35" s="17">
        <v>25</v>
      </c>
      <c r="W35" s="17">
        <v>65.900000000000006</v>
      </c>
      <c r="X35" s="17">
        <v>277.10000000000002</v>
      </c>
      <c r="Y35" s="17">
        <v>0.3</v>
      </c>
      <c r="Z35" s="17">
        <v>3</v>
      </c>
      <c r="AA35" s="17">
        <v>0.7</v>
      </c>
      <c r="AB35" s="17">
        <v>21.6</v>
      </c>
      <c r="AC35" s="17">
        <v>46</v>
      </c>
      <c r="AD35" s="17">
        <v>201.6</v>
      </c>
      <c r="AE35" s="17">
        <v>0.3</v>
      </c>
      <c r="AF35" s="17">
        <v>3.1</v>
      </c>
      <c r="AG35" s="17">
        <v>1.7</v>
      </c>
      <c r="AH35" s="17">
        <v>42.4</v>
      </c>
      <c r="AI35" s="17">
        <v>96.7</v>
      </c>
      <c r="AJ35" s="17">
        <v>415.3</v>
      </c>
      <c r="AK35" s="17">
        <v>0.7</v>
      </c>
      <c r="AL35" s="17">
        <v>5.6</v>
      </c>
      <c r="AM35" s="17">
        <v>5.9</v>
      </c>
      <c r="AN35" s="17">
        <v>36.5</v>
      </c>
      <c r="AO35" s="17">
        <v>117.8</v>
      </c>
      <c r="AP35" s="17">
        <v>757.3</v>
      </c>
      <c r="AQ35" s="17">
        <v>0.5</v>
      </c>
      <c r="AR35" s="17">
        <v>9.9</v>
      </c>
      <c r="AS35" s="17">
        <v>1.3</v>
      </c>
      <c r="AT35" s="17">
        <v>24.2</v>
      </c>
      <c r="AU35" s="17">
        <v>67.099999999999994</v>
      </c>
      <c r="AV35" s="17">
        <v>245.4</v>
      </c>
      <c r="AW35" s="17">
        <v>0.4</v>
      </c>
      <c r="AX35" s="17">
        <v>4.5</v>
      </c>
      <c r="AY35" s="17">
        <v>11.2</v>
      </c>
      <c r="AZ35" s="17">
        <v>97.6</v>
      </c>
      <c r="BA35" s="17">
        <v>219.3</v>
      </c>
      <c r="BB35" s="17">
        <v>1146.8</v>
      </c>
      <c r="BC35" s="17">
        <v>1.6</v>
      </c>
      <c r="BD35" s="17">
        <v>13.2</v>
      </c>
      <c r="BE35" s="17">
        <v>1.5</v>
      </c>
      <c r="BF35" s="17">
        <v>22.6</v>
      </c>
      <c r="BG35" s="17">
        <v>54.3</v>
      </c>
      <c r="BH35" s="17">
        <v>188.6</v>
      </c>
      <c r="BI35" s="17">
        <v>0.4</v>
      </c>
      <c r="BJ35" s="17">
        <v>1.8</v>
      </c>
      <c r="BK35" s="17">
        <v>11.6</v>
      </c>
      <c r="BL35" s="17">
        <v>177</v>
      </c>
      <c r="BM35" s="17">
        <v>410.7</v>
      </c>
      <c r="BN35" s="17">
        <v>1794.4</v>
      </c>
      <c r="BO35" s="17">
        <v>2.6</v>
      </c>
      <c r="BP35" s="17">
        <v>21.1</v>
      </c>
      <c r="BR35" s="6">
        <f t="shared" si="1"/>
        <v>2009</v>
      </c>
      <c r="BS35" s="6" t="str">
        <f t="shared" si="2"/>
        <v>2009/10</v>
      </c>
      <c r="BT35" s="15">
        <f t="shared" si="3"/>
        <v>9488.8000000000011</v>
      </c>
      <c r="BU35" s="15">
        <f t="shared" si="4"/>
        <v>10279.300000000001</v>
      </c>
      <c r="BV35" s="16">
        <f t="shared" ca="1" si="5"/>
        <v>403.7</v>
      </c>
      <c r="BW35" s="16">
        <f t="shared" ca="1" si="5"/>
        <v>2887.6</v>
      </c>
      <c r="BX35" s="16">
        <f t="shared" ca="1" si="5"/>
        <v>93.2</v>
      </c>
      <c r="BY35" s="16">
        <f t="shared" ca="1" si="5"/>
        <v>343</v>
      </c>
      <c r="BZ35" s="16">
        <f t="shared" ca="1" si="5"/>
        <v>247.6</v>
      </c>
      <c r="CA35" s="16">
        <f t="shared" ca="1" si="5"/>
        <v>512</v>
      </c>
      <c r="CB35" s="16">
        <f t="shared" ca="1" si="5"/>
        <v>875.09999999999991</v>
      </c>
      <c r="CC35" s="16">
        <f t="shared" ca="1" si="5"/>
        <v>312.5</v>
      </c>
      <c r="CD35" s="16">
        <f t="shared" ca="1" si="5"/>
        <v>1366.1</v>
      </c>
      <c r="CE35" s="16">
        <f t="shared" ca="1" si="5"/>
        <v>242.89999999999998</v>
      </c>
      <c r="CF35" s="16">
        <f t="shared" ca="1" si="5"/>
        <v>2205.1</v>
      </c>
    </row>
    <row r="36" spans="1:84" x14ac:dyDescent="0.25">
      <c r="A36" s="225">
        <v>2010</v>
      </c>
      <c r="B36" s="12">
        <v>1</v>
      </c>
      <c r="C36" s="17">
        <v>2.1</v>
      </c>
      <c r="D36" s="17">
        <v>29.8</v>
      </c>
      <c r="E36" s="17">
        <v>78.7</v>
      </c>
      <c r="F36" s="17">
        <v>316.3</v>
      </c>
      <c r="G36" s="17">
        <v>0.5</v>
      </c>
      <c r="H36" s="17">
        <v>2.7</v>
      </c>
      <c r="I36" s="17">
        <v>17.8</v>
      </c>
      <c r="J36" s="17">
        <v>152.1</v>
      </c>
      <c r="K36" s="17">
        <v>341.6</v>
      </c>
      <c r="L36" s="17">
        <v>2507.3000000000002</v>
      </c>
      <c r="M36" s="17">
        <v>1.4</v>
      </c>
      <c r="N36" s="17">
        <v>21.7</v>
      </c>
      <c r="O36" s="17">
        <v>0.3</v>
      </c>
      <c r="P36" s="17">
        <v>7.4</v>
      </c>
      <c r="Q36" s="17">
        <v>22.6</v>
      </c>
      <c r="R36" s="17">
        <v>68.8</v>
      </c>
      <c r="S36" s="17">
        <v>0.1</v>
      </c>
      <c r="T36" s="17">
        <v>0.6</v>
      </c>
      <c r="U36" s="17">
        <v>1.2</v>
      </c>
      <c r="V36" s="17">
        <v>25.1</v>
      </c>
      <c r="W36" s="17">
        <v>65.099999999999994</v>
      </c>
      <c r="X36" s="17">
        <v>272.60000000000002</v>
      </c>
      <c r="Y36" s="17">
        <v>0.3</v>
      </c>
      <c r="Z36" s="17">
        <v>2.9</v>
      </c>
      <c r="AA36" s="17">
        <v>0.7</v>
      </c>
      <c r="AB36" s="17">
        <v>21.9</v>
      </c>
      <c r="AC36" s="17">
        <v>45.5</v>
      </c>
      <c r="AD36" s="17">
        <v>198.7</v>
      </c>
      <c r="AE36" s="17">
        <v>0.3</v>
      </c>
      <c r="AF36" s="17">
        <v>3</v>
      </c>
      <c r="AG36" s="17">
        <v>1.7</v>
      </c>
      <c r="AH36" s="17">
        <v>42.2</v>
      </c>
      <c r="AI36" s="17">
        <v>95.1</v>
      </c>
      <c r="AJ36" s="17">
        <v>406.6</v>
      </c>
      <c r="AK36" s="17">
        <v>0.7</v>
      </c>
      <c r="AL36" s="17">
        <v>5.6</v>
      </c>
      <c r="AM36" s="17">
        <v>5.9</v>
      </c>
      <c r="AN36" s="17">
        <v>35.6</v>
      </c>
      <c r="AO36" s="17">
        <v>115.9</v>
      </c>
      <c r="AP36" s="17">
        <v>745.6</v>
      </c>
      <c r="AQ36" s="17">
        <v>0.6</v>
      </c>
      <c r="AR36" s="17">
        <v>9.6999999999999993</v>
      </c>
      <c r="AS36" s="17">
        <v>1.4</v>
      </c>
      <c r="AT36" s="17">
        <v>24.4</v>
      </c>
      <c r="AU36" s="17">
        <v>66.5</v>
      </c>
      <c r="AV36" s="17">
        <v>241.2</v>
      </c>
      <c r="AW36" s="17">
        <v>0.4</v>
      </c>
      <c r="AX36" s="17">
        <v>4.4000000000000004</v>
      </c>
      <c r="AY36" s="17">
        <v>11.5</v>
      </c>
      <c r="AZ36" s="17">
        <v>96.1</v>
      </c>
      <c r="BA36" s="17">
        <v>216.2</v>
      </c>
      <c r="BB36" s="17">
        <v>1132.5999999999999</v>
      </c>
      <c r="BC36" s="17">
        <v>1.6</v>
      </c>
      <c r="BD36" s="17">
        <v>13.3</v>
      </c>
      <c r="BE36" s="17">
        <v>1.6</v>
      </c>
      <c r="BF36" s="17">
        <v>23.2</v>
      </c>
      <c r="BG36" s="17">
        <v>53.6</v>
      </c>
      <c r="BH36" s="17">
        <v>185.7</v>
      </c>
      <c r="BI36" s="17">
        <v>0.4</v>
      </c>
      <c r="BJ36" s="17">
        <v>1.7</v>
      </c>
      <c r="BK36" s="17">
        <v>11.5</v>
      </c>
      <c r="BL36" s="17">
        <v>173.9</v>
      </c>
      <c r="BM36" s="17">
        <v>405.5</v>
      </c>
      <c r="BN36" s="17">
        <v>1766.1</v>
      </c>
      <c r="BO36" s="17">
        <v>2.4</v>
      </c>
      <c r="BP36" s="17">
        <v>20.9</v>
      </c>
      <c r="BR36" s="6">
        <f t="shared" si="1"/>
        <v>2010</v>
      </c>
      <c r="BS36" s="6" t="str">
        <f t="shared" si="2"/>
        <v>2009/10</v>
      </c>
      <c r="BT36" s="15">
        <f t="shared" si="3"/>
        <v>9347.7999999999993</v>
      </c>
      <c r="BU36" s="15">
        <f t="shared" si="4"/>
        <v>10130.4</v>
      </c>
      <c r="BV36" s="16">
        <f t="shared" ca="1" si="5"/>
        <v>395</v>
      </c>
      <c r="BW36" s="16">
        <f t="shared" ca="1" si="5"/>
        <v>2848.9</v>
      </c>
      <c r="BX36" s="16">
        <f t="shared" ca="1" si="5"/>
        <v>91.4</v>
      </c>
      <c r="BY36" s="16">
        <f t="shared" ca="1" si="5"/>
        <v>337.70000000000005</v>
      </c>
      <c r="BZ36" s="16">
        <f t="shared" ca="1" si="5"/>
        <v>244.2</v>
      </c>
      <c r="CA36" s="16">
        <f t="shared" ca="1" si="5"/>
        <v>501.70000000000005</v>
      </c>
      <c r="CB36" s="16">
        <f t="shared" ca="1" si="5"/>
        <v>861.5</v>
      </c>
      <c r="CC36" s="16">
        <f t="shared" ca="1" si="5"/>
        <v>307.7</v>
      </c>
      <c r="CD36" s="16">
        <f t="shared" ca="1" si="5"/>
        <v>1348.8</v>
      </c>
      <c r="CE36" s="16">
        <f t="shared" ca="1" si="5"/>
        <v>239.29999999999998</v>
      </c>
      <c r="CF36" s="16">
        <f t="shared" ca="1" si="5"/>
        <v>2171.6</v>
      </c>
    </row>
    <row r="37" spans="1:84" x14ac:dyDescent="0.25">
      <c r="A37" s="226"/>
      <c r="B37" s="12">
        <v>2</v>
      </c>
      <c r="C37" s="17">
        <v>2.2000000000000002</v>
      </c>
      <c r="D37" s="17">
        <v>29.8</v>
      </c>
      <c r="E37" s="17">
        <v>78.5</v>
      </c>
      <c r="F37" s="17">
        <v>312.10000000000002</v>
      </c>
      <c r="G37" s="17">
        <v>0.5</v>
      </c>
      <c r="H37" s="17">
        <v>2.7</v>
      </c>
      <c r="I37" s="17">
        <v>17.600000000000001</v>
      </c>
      <c r="J37" s="17">
        <v>151.1</v>
      </c>
      <c r="K37" s="17">
        <v>337.8</v>
      </c>
      <c r="L37" s="17">
        <v>2485.4</v>
      </c>
      <c r="M37" s="17">
        <v>1.4</v>
      </c>
      <c r="N37" s="17">
        <v>21.4</v>
      </c>
      <c r="O37" s="17">
        <v>0.4</v>
      </c>
      <c r="P37" s="17">
        <v>7.6</v>
      </c>
      <c r="Q37" s="17">
        <v>22.4</v>
      </c>
      <c r="R37" s="17">
        <v>67.2</v>
      </c>
      <c r="S37" s="17">
        <v>0.1</v>
      </c>
      <c r="T37" s="17">
        <v>0.6</v>
      </c>
      <c r="U37" s="17">
        <v>1.2</v>
      </c>
      <c r="V37" s="17">
        <v>25.3</v>
      </c>
      <c r="W37" s="17">
        <v>65.5</v>
      </c>
      <c r="X37" s="17">
        <v>268.89999999999998</v>
      </c>
      <c r="Y37" s="17">
        <v>0.2</v>
      </c>
      <c r="Z37" s="17">
        <v>2.9</v>
      </c>
      <c r="AA37" s="17">
        <v>0.8</v>
      </c>
      <c r="AB37" s="17">
        <v>21.6</v>
      </c>
      <c r="AC37" s="17">
        <v>45.7</v>
      </c>
      <c r="AD37" s="17">
        <v>196.8</v>
      </c>
      <c r="AE37" s="17">
        <v>0.3</v>
      </c>
      <c r="AF37" s="17">
        <v>2.8</v>
      </c>
      <c r="AG37" s="17">
        <v>1.7</v>
      </c>
      <c r="AH37" s="17">
        <v>42.4</v>
      </c>
      <c r="AI37" s="17">
        <v>95.9</v>
      </c>
      <c r="AJ37" s="17">
        <v>401.6</v>
      </c>
      <c r="AK37" s="17">
        <v>0.8</v>
      </c>
      <c r="AL37" s="17">
        <v>5.4</v>
      </c>
      <c r="AM37" s="17">
        <v>5.9</v>
      </c>
      <c r="AN37" s="17">
        <v>35.299999999999997</v>
      </c>
      <c r="AO37" s="17">
        <v>116</v>
      </c>
      <c r="AP37" s="17">
        <v>740.8</v>
      </c>
      <c r="AQ37" s="17">
        <v>0.6</v>
      </c>
      <c r="AR37" s="17">
        <v>9.4</v>
      </c>
      <c r="AS37" s="17">
        <v>1.3</v>
      </c>
      <c r="AT37" s="17">
        <v>24.4</v>
      </c>
      <c r="AU37" s="17">
        <v>66.5</v>
      </c>
      <c r="AV37" s="17">
        <v>236.4</v>
      </c>
      <c r="AW37" s="17">
        <v>0.4</v>
      </c>
      <c r="AX37" s="17">
        <v>4.2</v>
      </c>
      <c r="AY37" s="17">
        <v>11.1</v>
      </c>
      <c r="AZ37" s="17">
        <v>95.6</v>
      </c>
      <c r="BA37" s="17">
        <v>210.4</v>
      </c>
      <c r="BB37" s="17">
        <v>1107.5</v>
      </c>
      <c r="BC37" s="17">
        <v>1.6</v>
      </c>
      <c r="BD37" s="17">
        <v>12.4</v>
      </c>
      <c r="BE37" s="17">
        <v>1.6</v>
      </c>
      <c r="BF37" s="17">
        <v>22.5</v>
      </c>
      <c r="BG37" s="17">
        <v>53.6</v>
      </c>
      <c r="BH37" s="17">
        <v>182.5</v>
      </c>
      <c r="BI37" s="17">
        <v>0.4</v>
      </c>
      <c r="BJ37" s="17">
        <v>1.6</v>
      </c>
      <c r="BK37" s="17">
        <v>11.5</v>
      </c>
      <c r="BL37" s="17">
        <v>173.8</v>
      </c>
      <c r="BM37" s="17">
        <v>408.2</v>
      </c>
      <c r="BN37" s="17">
        <v>1747.6</v>
      </c>
      <c r="BO37" s="17">
        <v>2.4</v>
      </c>
      <c r="BP37" s="17">
        <v>20.3</v>
      </c>
      <c r="BR37" s="6">
        <f t="shared" si="1"/>
        <v>2010</v>
      </c>
      <c r="BS37" s="6" t="str">
        <f t="shared" si="2"/>
        <v>2009/10</v>
      </c>
      <c r="BT37" s="15">
        <f t="shared" si="3"/>
        <v>9247.2999999999993</v>
      </c>
      <c r="BU37" s="15">
        <f t="shared" si="4"/>
        <v>10024.4</v>
      </c>
      <c r="BV37" s="16">
        <f t="shared" ref="BV37:CF60" ca="1" si="6">OFFSET($A37,,MATCH(BV$3,$A$2:$BP$2,0)+1)+OFFSET($A37,,MATCH(BV$3,$A$2:$BP$2,0)+2)</f>
        <v>390.6</v>
      </c>
      <c r="BW37" s="16">
        <f t="shared" ca="1" si="6"/>
        <v>2823.2000000000003</v>
      </c>
      <c r="BX37" s="16">
        <f t="shared" ca="1" si="6"/>
        <v>89.6</v>
      </c>
      <c r="BY37" s="16">
        <f t="shared" ca="1" si="6"/>
        <v>334.4</v>
      </c>
      <c r="BZ37" s="16">
        <f t="shared" ca="1" si="6"/>
        <v>242.5</v>
      </c>
      <c r="CA37" s="16">
        <f t="shared" ca="1" si="6"/>
        <v>497.5</v>
      </c>
      <c r="CB37" s="16">
        <f t="shared" ca="1" si="6"/>
        <v>856.8</v>
      </c>
      <c r="CC37" s="16">
        <f t="shared" ca="1" si="6"/>
        <v>302.89999999999998</v>
      </c>
      <c r="CD37" s="16">
        <f t="shared" ca="1" si="6"/>
        <v>1317.9</v>
      </c>
      <c r="CE37" s="16">
        <f t="shared" ca="1" si="6"/>
        <v>236.1</v>
      </c>
      <c r="CF37" s="16">
        <f t="shared" ca="1" si="6"/>
        <v>2155.7999999999997</v>
      </c>
    </row>
    <row r="38" spans="1:84" x14ac:dyDescent="0.25">
      <c r="A38" s="226"/>
      <c r="B38" s="12">
        <v>3</v>
      </c>
      <c r="C38" s="17">
        <v>2.2000000000000002</v>
      </c>
      <c r="D38" s="17">
        <v>29.5</v>
      </c>
      <c r="E38" s="17">
        <v>78.5</v>
      </c>
      <c r="F38" s="17">
        <v>309.7</v>
      </c>
      <c r="G38" s="17">
        <v>0.4</v>
      </c>
      <c r="H38" s="17">
        <v>2.6</v>
      </c>
      <c r="I38" s="17">
        <v>18</v>
      </c>
      <c r="J38" s="17">
        <v>152.4</v>
      </c>
      <c r="K38" s="17">
        <v>342.6</v>
      </c>
      <c r="L38" s="17">
        <v>2495.5</v>
      </c>
      <c r="M38" s="17">
        <v>1.4</v>
      </c>
      <c r="N38" s="17">
        <v>21.1</v>
      </c>
      <c r="O38" s="17">
        <v>0.4</v>
      </c>
      <c r="P38" s="17">
        <v>7.4</v>
      </c>
      <c r="Q38" s="17">
        <v>22.5</v>
      </c>
      <c r="R38" s="17">
        <v>66.7</v>
      </c>
      <c r="S38" s="17">
        <v>0.1</v>
      </c>
      <c r="T38" s="17">
        <v>0.6</v>
      </c>
      <c r="U38" s="17">
        <v>1.1000000000000001</v>
      </c>
      <c r="V38" s="17">
        <v>25</v>
      </c>
      <c r="W38" s="17">
        <v>65.7</v>
      </c>
      <c r="X38" s="17">
        <v>268.8</v>
      </c>
      <c r="Y38" s="17">
        <v>0.2</v>
      </c>
      <c r="Z38" s="17">
        <v>2.8</v>
      </c>
      <c r="AA38" s="17">
        <v>0.8</v>
      </c>
      <c r="AB38" s="17">
        <v>21.9</v>
      </c>
      <c r="AC38" s="17">
        <v>46</v>
      </c>
      <c r="AD38" s="17">
        <v>196.5</v>
      </c>
      <c r="AE38" s="17">
        <v>0.3</v>
      </c>
      <c r="AF38" s="17">
        <v>2.8</v>
      </c>
      <c r="AG38" s="17">
        <v>1.8</v>
      </c>
      <c r="AH38" s="17">
        <v>41.7</v>
      </c>
      <c r="AI38" s="17">
        <v>96.5</v>
      </c>
      <c r="AJ38" s="17">
        <v>401.7</v>
      </c>
      <c r="AK38" s="17">
        <v>0.8</v>
      </c>
      <c r="AL38" s="17">
        <v>5.2</v>
      </c>
      <c r="AM38" s="17">
        <v>6.2</v>
      </c>
      <c r="AN38" s="17">
        <v>35.6</v>
      </c>
      <c r="AO38" s="17">
        <v>117.5</v>
      </c>
      <c r="AP38" s="17">
        <v>744.2</v>
      </c>
      <c r="AQ38" s="17">
        <v>0.6</v>
      </c>
      <c r="AR38" s="17">
        <v>9.4</v>
      </c>
      <c r="AS38" s="17">
        <v>1.3</v>
      </c>
      <c r="AT38" s="17">
        <v>24.3</v>
      </c>
      <c r="AU38" s="17">
        <v>66.7</v>
      </c>
      <c r="AV38" s="17">
        <v>234.7</v>
      </c>
      <c r="AW38" s="17">
        <v>0.4</v>
      </c>
      <c r="AX38" s="17">
        <v>4.2</v>
      </c>
      <c r="AY38" s="17">
        <v>11.1</v>
      </c>
      <c r="AZ38" s="17">
        <v>95.6</v>
      </c>
      <c r="BA38" s="17">
        <v>211.5</v>
      </c>
      <c r="BB38" s="17">
        <v>1107.3</v>
      </c>
      <c r="BC38" s="17">
        <v>1.6</v>
      </c>
      <c r="BD38" s="17">
        <v>12.1</v>
      </c>
      <c r="BE38" s="17">
        <v>1.7</v>
      </c>
      <c r="BF38" s="17">
        <v>21.9</v>
      </c>
      <c r="BG38" s="17">
        <v>54.1</v>
      </c>
      <c r="BH38" s="17">
        <v>181.1</v>
      </c>
      <c r="BI38" s="17">
        <v>0.4</v>
      </c>
      <c r="BJ38" s="17">
        <v>1.6</v>
      </c>
      <c r="BK38" s="17">
        <v>11.7</v>
      </c>
      <c r="BL38" s="17">
        <v>173.9</v>
      </c>
      <c r="BM38" s="17">
        <v>411.3</v>
      </c>
      <c r="BN38" s="17">
        <v>1747.9</v>
      </c>
      <c r="BO38" s="17">
        <v>2.5</v>
      </c>
      <c r="BP38" s="17">
        <v>19.899999999999999</v>
      </c>
      <c r="BR38" s="6">
        <f t="shared" si="1"/>
        <v>2010</v>
      </c>
      <c r="BS38" s="6" t="str">
        <f t="shared" si="2"/>
        <v>2010/11</v>
      </c>
      <c r="BT38" s="15">
        <f t="shared" si="3"/>
        <v>9267</v>
      </c>
      <c r="BU38" s="15">
        <f t="shared" si="4"/>
        <v>10043.5</v>
      </c>
      <c r="BV38" s="16">
        <f t="shared" ca="1" si="6"/>
        <v>388.2</v>
      </c>
      <c r="BW38" s="16">
        <f t="shared" ca="1" si="6"/>
        <v>2838.1</v>
      </c>
      <c r="BX38" s="16">
        <f t="shared" ca="1" si="6"/>
        <v>89.2</v>
      </c>
      <c r="BY38" s="16">
        <f t="shared" ca="1" si="6"/>
        <v>334.5</v>
      </c>
      <c r="BZ38" s="16">
        <f t="shared" ca="1" si="6"/>
        <v>242.5</v>
      </c>
      <c r="CA38" s="16">
        <f t="shared" ca="1" si="6"/>
        <v>498.2</v>
      </c>
      <c r="CB38" s="16">
        <f t="shared" ca="1" si="6"/>
        <v>861.7</v>
      </c>
      <c r="CC38" s="16">
        <f t="shared" ca="1" si="6"/>
        <v>301.39999999999998</v>
      </c>
      <c r="CD38" s="16">
        <f t="shared" ca="1" si="6"/>
        <v>1318.8</v>
      </c>
      <c r="CE38" s="16">
        <f t="shared" ca="1" si="6"/>
        <v>235.2</v>
      </c>
      <c r="CF38" s="16">
        <f t="shared" ca="1" si="6"/>
        <v>2159.2000000000003</v>
      </c>
    </row>
    <row r="39" spans="1:84" x14ac:dyDescent="0.25">
      <c r="A39" s="226"/>
      <c r="B39" s="12">
        <v>4</v>
      </c>
      <c r="C39" s="17">
        <v>2.1</v>
      </c>
      <c r="D39" s="17">
        <v>29.4</v>
      </c>
      <c r="E39" s="17">
        <v>79.099999999999994</v>
      </c>
      <c r="F39" s="17">
        <v>312.10000000000002</v>
      </c>
      <c r="G39" s="17">
        <v>0.5</v>
      </c>
      <c r="H39" s="17">
        <v>2.6</v>
      </c>
      <c r="I39" s="17">
        <v>18.899999999999999</v>
      </c>
      <c r="J39" s="17">
        <v>154</v>
      </c>
      <c r="K39" s="17">
        <v>350.8</v>
      </c>
      <c r="L39" s="17">
        <v>2541.1</v>
      </c>
      <c r="M39" s="17">
        <v>1.5</v>
      </c>
      <c r="N39" s="17">
        <v>21.6</v>
      </c>
      <c r="O39" s="17">
        <v>0.4</v>
      </c>
      <c r="P39" s="17">
        <v>7.8</v>
      </c>
      <c r="Q39" s="17">
        <v>22.8</v>
      </c>
      <c r="R39" s="17">
        <v>67.400000000000006</v>
      </c>
      <c r="S39" s="17">
        <v>0.1</v>
      </c>
      <c r="T39" s="17">
        <v>0.6</v>
      </c>
      <c r="U39" s="17">
        <v>1.1000000000000001</v>
      </c>
      <c r="V39" s="17">
        <v>25.6</v>
      </c>
      <c r="W39" s="17">
        <v>66.099999999999994</v>
      </c>
      <c r="X39" s="17">
        <v>271.39999999999998</v>
      </c>
      <c r="Y39" s="17">
        <v>0.2</v>
      </c>
      <c r="Z39" s="17">
        <v>2.8</v>
      </c>
      <c r="AA39" s="17">
        <v>0.8</v>
      </c>
      <c r="AB39" s="17">
        <v>22.3</v>
      </c>
      <c r="AC39" s="17">
        <v>46.1</v>
      </c>
      <c r="AD39" s="17">
        <v>197.9</v>
      </c>
      <c r="AE39" s="17">
        <v>0.3</v>
      </c>
      <c r="AF39" s="17">
        <v>2.9</v>
      </c>
      <c r="AG39" s="17">
        <v>1.8</v>
      </c>
      <c r="AH39" s="17">
        <v>42.3</v>
      </c>
      <c r="AI39" s="17">
        <v>97.1</v>
      </c>
      <c r="AJ39" s="17">
        <v>404.9</v>
      </c>
      <c r="AK39" s="17">
        <v>0.7</v>
      </c>
      <c r="AL39" s="17">
        <v>5.3</v>
      </c>
      <c r="AM39" s="17">
        <v>5.9</v>
      </c>
      <c r="AN39" s="17">
        <v>36.200000000000003</v>
      </c>
      <c r="AO39" s="17">
        <v>118.7</v>
      </c>
      <c r="AP39" s="17">
        <v>757.6</v>
      </c>
      <c r="AQ39" s="17">
        <v>0.6</v>
      </c>
      <c r="AR39" s="17">
        <v>9.6999999999999993</v>
      </c>
      <c r="AS39" s="17">
        <v>1.4</v>
      </c>
      <c r="AT39" s="17">
        <v>24.3</v>
      </c>
      <c r="AU39" s="17">
        <v>67.3</v>
      </c>
      <c r="AV39" s="17">
        <v>239.9</v>
      </c>
      <c r="AW39" s="17">
        <v>0.4</v>
      </c>
      <c r="AX39" s="17">
        <v>4.3</v>
      </c>
      <c r="AY39" s="17">
        <v>11.2</v>
      </c>
      <c r="AZ39" s="17">
        <v>99.1</v>
      </c>
      <c r="BA39" s="17">
        <v>217.8</v>
      </c>
      <c r="BB39" s="17">
        <v>1130.4000000000001</v>
      </c>
      <c r="BC39" s="17">
        <v>1.7</v>
      </c>
      <c r="BD39" s="17">
        <v>12.5</v>
      </c>
      <c r="BE39" s="17">
        <v>1.6</v>
      </c>
      <c r="BF39" s="17">
        <v>22.9</v>
      </c>
      <c r="BG39" s="17">
        <v>54.8</v>
      </c>
      <c r="BH39" s="17">
        <v>184.2</v>
      </c>
      <c r="BI39" s="17">
        <v>0.4</v>
      </c>
      <c r="BJ39" s="17">
        <v>1.7</v>
      </c>
      <c r="BK39" s="17">
        <v>11.7</v>
      </c>
      <c r="BL39" s="17">
        <v>176.3</v>
      </c>
      <c r="BM39" s="17">
        <v>413.7</v>
      </c>
      <c r="BN39" s="17">
        <v>1775.9</v>
      </c>
      <c r="BO39" s="17">
        <v>2.6</v>
      </c>
      <c r="BP39" s="17">
        <v>20.399999999999999</v>
      </c>
      <c r="BR39" s="6">
        <f t="shared" si="1"/>
        <v>2010</v>
      </c>
      <c r="BS39" s="6" t="str">
        <f t="shared" si="2"/>
        <v>2010/11</v>
      </c>
      <c r="BT39" s="15">
        <f t="shared" si="3"/>
        <v>9417.1</v>
      </c>
      <c r="BU39" s="15">
        <f t="shared" si="4"/>
        <v>10207.6</v>
      </c>
      <c r="BV39" s="16">
        <f t="shared" ca="1" si="6"/>
        <v>391.20000000000005</v>
      </c>
      <c r="BW39" s="16">
        <f t="shared" ca="1" si="6"/>
        <v>2891.9</v>
      </c>
      <c r="BX39" s="16">
        <f t="shared" ca="1" si="6"/>
        <v>90.2</v>
      </c>
      <c r="BY39" s="16">
        <f t="shared" ca="1" si="6"/>
        <v>337.5</v>
      </c>
      <c r="BZ39" s="16">
        <f t="shared" ca="1" si="6"/>
        <v>244</v>
      </c>
      <c r="CA39" s="16">
        <f t="shared" ca="1" si="6"/>
        <v>502</v>
      </c>
      <c r="CB39" s="16">
        <f t="shared" ca="1" si="6"/>
        <v>876.30000000000007</v>
      </c>
      <c r="CC39" s="16">
        <f t="shared" ca="1" si="6"/>
        <v>307.2</v>
      </c>
      <c r="CD39" s="16">
        <f t="shared" ca="1" si="6"/>
        <v>1348.2</v>
      </c>
      <c r="CE39" s="16">
        <f t="shared" ca="1" si="6"/>
        <v>239</v>
      </c>
      <c r="CF39" s="16">
        <f t="shared" ca="1" si="6"/>
        <v>2189.6</v>
      </c>
    </row>
    <row r="40" spans="1:84" x14ac:dyDescent="0.25">
      <c r="A40" s="225">
        <v>2011</v>
      </c>
      <c r="B40" s="12">
        <v>1</v>
      </c>
      <c r="C40" s="17">
        <v>2.1</v>
      </c>
      <c r="D40" s="17">
        <v>29.3</v>
      </c>
      <c r="E40" s="17">
        <v>77.599999999999994</v>
      </c>
      <c r="F40" s="17">
        <v>303.8</v>
      </c>
      <c r="G40" s="17">
        <v>0.5</v>
      </c>
      <c r="H40" s="17">
        <v>2.7</v>
      </c>
      <c r="I40" s="17">
        <v>18.5</v>
      </c>
      <c r="J40" s="17">
        <v>151.30000000000001</v>
      </c>
      <c r="K40" s="17">
        <v>344.4</v>
      </c>
      <c r="L40" s="17">
        <v>2508.1</v>
      </c>
      <c r="M40" s="17">
        <v>1.4</v>
      </c>
      <c r="N40" s="17">
        <v>21.2</v>
      </c>
      <c r="O40" s="17">
        <v>0.3</v>
      </c>
      <c r="P40" s="17">
        <v>8</v>
      </c>
      <c r="Q40" s="17">
        <v>22.6</v>
      </c>
      <c r="R40" s="17">
        <v>65.7</v>
      </c>
      <c r="S40" s="17">
        <v>0.1</v>
      </c>
      <c r="T40" s="17">
        <v>0.6</v>
      </c>
      <c r="U40" s="17">
        <v>1.1000000000000001</v>
      </c>
      <c r="V40" s="17">
        <v>25.6</v>
      </c>
      <c r="W40" s="17">
        <v>65.5</v>
      </c>
      <c r="X40" s="17">
        <v>264.89999999999998</v>
      </c>
      <c r="Y40" s="17">
        <v>0.2</v>
      </c>
      <c r="Z40" s="17">
        <v>2.8</v>
      </c>
      <c r="AA40" s="17">
        <v>0.9</v>
      </c>
      <c r="AB40" s="17">
        <v>21.9</v>
      </c>
      <c r="AC40" s="17">
        <v>45.6</v>
      </c>
      <c r="AD40" s="17">
        <v>193.1</v>
      </c>
      <c r="AE40" s="17">
        <v>0.3</v>
      </c>
      <c r="AF40" s="17">
        <v>2.9</v>
      </c>
      <c r="AG40" s="17">
        <v>1.7</v>
      </c>
      <c r="AH40" s="17">
        <v>42.7</v>
      </c>
      <c r="AI40" s="17">
        <v>94.4</v>
      </c>
      <c r="AJ40" s="17">
        <v>394.7</v>
      </c>
      <c r="AK40" s="17">
        <v>0.7</v>
      </c>
      <c r="AL40" s="17">
        <v>5.2</v>
      </c>
      <c r="AM40" s="17">
        <v>5.5</v>
      </c>
      <c r="AN40" s="17">
        <v>35.299999999999997</v>
      </c>
      <c r="AO40" s="17">
        <v>116</v>
      </c>
      <c r="AP40" s="17">
        <v>742</v>
      </c>
      <c r="AQ40" s="17">
        <v>0.6</v>
      </c>
      <c r="AR40" s="17">
        <v>9.6999999999999993</v>
      </c>
      <c r="AS40" s="17">
        <v>1.4</v>
      </c>
      <c r="AT40" s="17">
        <v>24.2</v>
      </c>
      <c r="AU40" s="17">
        <v>66.2</v>
      </c>
      <c r="AV40" s="17">
        <v>235.8</v>
      </c>
      <c r="AW40" s="17">
        <v>0.4</v>
      </c>
      <c r="AX40" s="17">
        <v>4.2</v>
      </c>
      <c r="AY40" s="17">
        <v>10.6</v>
      </c>
      <c r="AZ40" s="17">
        <v>97.8</v>
      </c>
      <c r="BA40" s="17">
        <v>215.2</v>
      </c>
      <c r="BB40" s="17">
        <v>1113</v>
      </c>
      <c r="BC40" s="17">
        <v>1.6</v>
      </c>
      <c r="BD40" s="17">
        <v>12.4</v>
      </c>
      <c r="BE40" s="17">
        <v>1.7</v>
      </c>
      <c r="BF40" s="17">
        <v>23.5</v>
      </c>
      <c r="BG40" s="17">
        <v>53.9</v>
      </c>
      <c r="BH40" s="17">
        <v>179.6</v>
      </c>
      <c r="BI40" s="17">
        <v>0.4</v>
      </c>
      <c r="BJ40" s="17">
        <v>1.7</v>
      </c>
      <c r="BK40" s="17">
        <v>11.7</v>
      </c>
      <c r="BL40" s="17">
        <v>174.8</v>
      </c>
      <c r="BM40" s="17">
        <v>407.5</v>
      </c>
      <c r="BN40" s="17">
        <v>1738.4</v>
      </c>
      <c r="BO40" s="17">
        <v>2.5</v>
      </c>
      <c r="BP40" s="17">
        <v>19.899999999999999</v>
      </c>
      <c r="BR40" s="6">
        <f t="shared" si="1"/>
        <v>2011</v>
      </c>
      <c r="BS40" s="6" t="str">
        <f t="shared" si="2"/>
        <v>2010/11</v>
      </c>
      <c r="BT40" s="15">
        <f t="shared" si="3"/>
        <v>9248</v>
      </c>
      <c r="BU40" s="15">
        <f t="shared" si="4"/>
        <v>10029.899999999996</v>
      </c>
      <c r="BV40" s="16">
        <f t="shared" ca="1" si="6"/>
        <v>381.4</v>
      </c>
      <c r="BW40" s="16">
        <f t="shared" ca="1" si="6"/>
        <v>2852.5</v>
      </c>
      <c r="BX40" s="16">
        <f t="shared" ca="1" si="6"/>
        <v>88.300000000000011</v>
      </c>
      <c r="BY40" s="16">
        <f t="shared" ca="1" si="6"/>
        <v>330.4</v>
      </c>
      <c r="BZ40" s="16">
        <f t="shared" ca="1" si="6"/>
        <v>238.7</v>
      </c>
      <c r="CA40" s="16">
        <f t="shared" ca="1" si="6"/>
        <v>489.1</v>
      </c>
      <c r="CB40" s="16">
        <f t="shared" ca="1" si="6"/>
        <v>858</v>
      </c>
      <c r="CC40" s="16">
        <f t="shared" ca="1" si="6"/>
        <v>302</v>
      </c>
      <c r="CD40" s="16">
        <f t="shared" ca="1" si="6"/>
        <v>1328.2</v>
      </c>
      <c r="CE40" s="16">
        <f t="shared" ca="1" si="6"/>
        <v>233.5</v>
      </c>
      <c r="CF40" s="16">
        <f t="shared" ca="1" si="6"/>
        <v>2145.9</v>
      </c>
    </row>
    <row r="41" spans="1:84" x14ac:dyDescent="0.25">
      <c r="A41" s="226"/>
      <c r="B41" s="12">
        <v>2</v>
      </c>
      <c r="C41" s="17">
        <v>2.2000000000000002</v>
      </c>
      <c r="D41" s="17">
        <v>29.3</v>
      </c>
      <c r="E41" s="17">
        <v>77.3</v>
      </c>
      <c r="F41" s="17">
        <v>297.89999999999998</v>
      </c>
      <c r="G41" s="17">
        <v>0.5</v>
      </c>
      <c r="H41" s="17">
        <v>2.6</v>
      </c>
      <c r="I41" s="17">
        <v>18.399999999999999</v>
      </c>
      <c r="J41" s="17">
        <v>151</v>
      </c>
      <c r="K41" s="17">
        <v>340.2</v>
      </c>
      <c r="L41" s="17">
        <v>2481.5</v>
      </c>
      <c r="M41" s="17">
        <v>1.4</v>
      </c>
      <c r="N41" s="17">
        <v>20.9</v>
      </c>
      <c r="O41" s="17">
        <v>0.3</v>
      </c>
      <c r="P41" s="17">
        <v>7.8</v>
      </c>
      <c r="Q41" s="17">
        <v>22.8</v>
      </c>
      <c r="R41" s="17">
        <v>64</v>
      </c>
      <c r="S41" s="17">
        <v>0.1</v>
      </c>
      <c r="T41" s="17">
        <v>0.5</v>
      </c>
      <c r="U41" s="17">
        <v>1.1000000000000001</v>
      </c>
      <c r="V41" s="17">
        <v>25.7</v>
      </c>
      <c r="W41" s="17">
        <v>65</v>
      </c>
      <c r="X41" s="17">
        <v>260.60000000000002</v>
      </c>
      <c r="Y41" s="17">
        <v>0.2</v>
      </c>
      <c r="Z41" s="17">
        <v>2.7</v>
      </c>
      <c r="AA41" s="17">
        <v>0.9</v>
      </c>
      <c r="AB41" s="17">
        <v>21.3</v>
      </c>
      <c r="AC41" s="17">
        <v>45.8</v>
      </c>
      <c r="AD41" s="17">
        <v>190.5</v>
      </c>
      <c r="AE41" s="17">
        <v>0.3</v>
      </c>
      <c r="AF41" s="17">
        <v>2.8</v>
      </c>
      <c r="AG41" s="17">
        <v>1.7</v>
      </c>
      <c r="AH41" s="17">
        <v>42</v>
      </c>
      <c r="AI41" s="17">
        <v>95.2</v>
      </c>
      <c r="AJ41" s="17">
        <v>389</v>
      </c>
      <c r="AK41" s="17">
        <v>0.7</v>
      </c>
      <c r="AL41" s="17">
        <v>5.2</v>
      </c>
      <c r="AM41" s="17">
        <v>5.6</v>
      </c>
      <c r="AN41" s="17">
        <v>35.9</v>
      </c>
      <c r="AO41" s="17">
        <v>116.7</v>
      </c>
      <c r="AP41" s="17">
        <v>731.6</v>
      </c>
      <c r="AQ41" s="17">
        <v>0.6</v>
      </c>
      <c r="AR41" s="17">
        <v>9.4</v>
      </c>
      <c r="AS41" s="17">
        <v>1.3</v>
      </c>
      <c r="AT41" s="17">
        <v>24.4</v>
      </c>
      <c r="AU41" s="17">
        <v>66.099999999999994</v>
      </c>
      <c r="AV41" s="17">
        <v>230.9</v>
      </c>
      <c r="AW41" s="17">
        <v>0.4</v>
      </c>
      <c r="AX41" s="17">
        <v>4</v>
      </c>
      <c r="AY41" s="17">
        <v>9.6999999999999993</v>
      </c>
      <c r="AZ41" s="17">
        <v>97.5</v>
      </c>
      <c r="BA41" s="17">
        <v>213.3</v>
      </c>
      <c r="BB41" s="17">
        <v>1089.5999999999999</v>
      </c>
      <c r="BC41" s="17">
        <v>1.7</v>
      </c>
      <c r="BD41" s="17">
        <v>11.8</v>
      </c>
      <c r="BE41" s="17">
        <v>1.7</v>
      </c>
      <c r="BF41" s="17">
        <v>22.4</v>
      </c>
      <c r="BG41" s="17">
        <v>54.5</v>
      </c>
      <c r="BH41" s="17">
        <v>175.6</v>
      </c>
      <c r="BI41" s="17">
        <v>0.4</v>
      </c>
      <c r="BJ41" s="17">
        <v>1.6</v>
      </c>
      <c r="BK41" s="17">
        <v>11.7</v>
      </c>
      <c r="BL41" s="17">
        <v>174</v>
      </c>
      <c r="BM41" s="17">
        <v>408.9</v>
      </c>
      <c r="BN41" s="17">
        <v>1716.7</v>
      </c>
      <c r="BO41" s="17">
        <v>2.4</v>
      </c>
      <c r="BP41" s="17">
        <v>18.899999999999999</v>
      </c>
      <c r="BR41" s="6">
        <f t="shared" si="1"/>
        <v>2011</v>
      </c>
      <c r="BS41" s="6" t="str">
        <f t="shared" si="2"/>
        <v>2010/11</v>
      </c>
      <c r="BT41" s="15">
        <f t="shared" si="3"/>
        <v>9133.7000000000007</v>
      </c>
      <c r="BU41" s="15">
        <f t="shared" si="4"/>
        <v>9908.6999999999989</v>
      </c>
      <c r="BV41" s="16">
        <f t="shared" ca="1" si="6"/>
        <v>375.2</v>
      </c>
      <c r="BW41" s="16">
        <f t="shared" ca="1" si="6"/>
        <v>2821.7</v>
      </c>
      <c r="BX41" s="16">
        <f t="shared" ca="1" si="6"/>
        <v>86.8</v>
      </c>
      <c r="BY41" s="16">
        <f t="shared" ca="1" si="6"/>
        <v>325.60000000000002</v>
      </c>
      <c r="BZ41" s="16">
        <f t="shared" ca="1" si="6"/>
        <v>236.3</v>
      </c>
      <c r="CA41" s="16">
        <f t="shared" ca="1" si="6"/>
        <v>484.2</v>
      </c>
      <c r="CB41" s="16">
        <f t="shared" ca="1" si="6"/>
        <v>848.30000000000007</v>
      </c>
      <c r="CC41" s="16">
        <f t="shared" ca="1" si="6"/>
        <v>297</v>
      </c>
      <c r="CD41" s="16">
        <f t="shared" ca="1" si="6"/>
        <v>1302.8999999999999</v>
      </c>
      <c r="CE41" s="16">
        <f t="shared" ca="1" si="6"/>
        <v>230.1</v>
      </c>
      <c r="CF41" s="16">
        <f t="shared" ca="1" si="6"/>
        <v>2125.6</v>
      </c>
    </row>
    <row r="42" spans="1:84" x14ac:dyDescent="0.25">
      <c r="A42" s="226"/>
      <c r="B42" s="12">
        <v>3</v>
      </c>
      <c r="C42" s="17">
        <v>2.2000000000000002</v>
      </c>
      <c r="D42" s="17">
        <v>29.1</v>
      </c>
      <c r="E42" s="17">
        <v>77.5</v>
      </c>
      <c r="F42" s="17">
        <v>297.10000000000002</v>
      </c>
      <c r="G42" s="17">
        <v>0.5</v>
      </c>
      <c r="H42" s="17">
        <v>2.5</v>
      </c>
      <c r="I42" s="17">
        <v>18.399999999999999</v>
      </c>
      <c r="J42" s="17">
        <v>152.80000000000001</v>
      </c>
      <c r="K42" s="17">
        <v>344.1</v>
      </c>
      <c r="L42" s="17">
        <v>2490.1999999999998</v>
      </c>
      <c r="M42" s="17">
        <v>1.4</v>
      </c>
      <c r="N42" s="17">
        <v>20.7</v>
      </c>
      <c r="O42" s="17">
        <v>0.4</v>
      </c>
      <c r="P42" s="17">
        <v>7.7</v>
      </c>
      <c r="Q42" s="17">
        <v>22.7</v>
      </c>
      <c r="R42" s="17">
        <v>63.3</v>
      </c>
      <c r="S42" s="17">
        <v>0.1</v>
      </c>
      <c r="T42" s="17">
        <v>0.5</v>
      </c>
      <c r="U42" s="17">
        <v>1.1000000000000001</v>
      </c>
      <c r="V42" s="17">
        <v>25.9</v>
      </c>
      <c r="W42" s="17">
        <v>65.5</v>
      </c>
      <c r="X42" s="17">
        <v>259.5</v>
      </c>
      <c r="Y42" s="17">
        <v>0.2</v>
      </c>
      <c r="Z42" s="17">
        <v>2.7</v>
      </c>
      <c r="AA42" s="17">
        <v>0.8</v>
      </c>
      <c r="AB42" s="17">
        <v>21.1</v>
      </c>
      <c r="AC42" s="17">
        <v>45.9</v>
      </c>
      <c r="AD42" s="17">
        <v>190.6</v>
      </c>
      <c r="AE42" s="17">
        <v>0.3</v>
      </c>
      <c r="AF42" s="17">
        <v>2.8</v>
      </c>
      <c r="AG42" s="17">
        <v>1.8</v>
      </c>
      <c r="AH42" s="17">
        <v>40.9</v>
      </c>
      <c r="AI42" s="17">
        <v>95.6</v>
      </c>
      <c r="AJ42" s="17">
        <v>388.6</v>
      </c>
      <c r="AK42" s="17">
        <v>0.7</v>
      </c>
      <c r="AL42" s="17">
        <v>5.0999999999999996</v>
      </c>
      <c r="AM42" s="17">
        <v>5.8</v>
      </c>
      <c r="AN42" s="17">
        <v>35.9</v>
      </c>
      <c r="AO42" s="17">
        <v>117.2</v>
      </c>
      <c r="AP42" s="17">
        <v>731.9</v>
      </c>
      <c r="AQ42" s="17">
        <v>0.5</v>
      </c>
      <c r="AR42" s="17">
        <v>9.5</v>
      </c>
      <c r="AS42" s="17">
        <v>1.3</v>
      </c>
      <c r="AT42" s="17">
        <v>24.5</v>
      </c>
      <c r="AU42" s="17">
        <v>66.599999999999994</v>
      </c>
      <c r="AV42" s="17">
        <v>229.6</v>
      </c>
      <c r="AW42" s="17">
        <v>0.4</v>
      </c>
      <c r="AX42" s="17">
        <v>4.0999999999999996</v>
      </c>
      <c r="AY42" s="17">
        <v>9.6</v>
      </c>
      <c r="AZ42" s="17">
        <v>97.9</v>
      </c>
      <c r="BA42" s="17">
        <v>218.1</v>
      </c>
      <c r="BB42" s="17">
        <v>1082.9000000000001</v>
      </c>
      <c r="BC42" s="17">
        <v>1.7</v>
      </c>
      <c r="BD42" s="17">
        <v>11.7</v>
      </c>
      <c r="BE42" s="17">
        <v>1.7</v>
      </c>
      <c r="BF42" s="17">
        <v>22.5</v>
      </c>
      <c r="BG42" s="17">
        <v>54.7</v>
      </c>
      <c r="BH42" s="17">
        <v>174.5</v>
      </c>
      <c r="BI42" s="17">
        <v>0.4</v>
      </c>
      <c r="BJ42" s="17">
        <v>1.6</v>
      </c>
      <c r="BK42" s="17">
        <v>11.6</v>
      </c>
      <c r="BL42" s="17">
        <v>174.7</v>
      </c>
      <c r="BM42" s="17">
        <v>412.6</v>
      </c>
      <c r="BN42" s="17">
        <v>1716.6</v>
      </c>
      <c r="BO42" s="17">
        <v>2.7</v>
      </c>
      <c r="BP42" s="17">
        <v>18.8</v>
      </c>
      <c r="BR42" s="6">
        <f t="shared" si="1"/>
        <v>2011</v>
      </c>
      <c r="BS42" s="6" t="str">
        <f t="shared" si="2"/>
        <v>2011/12</v>
      </c>
      <c r="BT42" s="15">
        <f t="shared" si="3"/>
        <v>9145.2999999999993</v>
      </c>
      <c r="BU42" s="15">
        <f t="shared" si="4"/>
        <v>9921.9</v>
      </c>
      <c r="BV42" s="16">
        <f t="shared" ca="1" si="6"/>
        <v>374.6</v>
      </c>
      <c r="BW42" s="16">
        <f t="shared" ca="1" si="6"/>
        <v>2834.2999999999997</v>
      </c>
      <c r="BX42" s="16">
        <f t="shared" ca="1" si="6"/>
        <v>86</v>
      </c>
      <c r="BY42" s="16">
        <f t="shared" ca="1" si="6"/>
        <v>325</v>
      </c>
      <c r="BZ42" s="16">
        <f t="shared" ca="1" si="6"/>
        <v>236.5</v>
      </c>
      <c r="CA42" s="16">
        <f t="shared" ca="1" si="6"/>
        <v>484.20000000000005</v>
      </c>
      <c r="CB42" s="16">
        <f t="shared" ca="1" si="6"/>
        <v>849.1</v>
      </c>
      <c r="CC42" s="16">
        <f t="shared" ca="1" si="6"/>
        <v>296.2</v>
      </c>
      <c r="CD42" s="16">
        <f t="shared" ca="1" si="6"/>
        <v>1301</v>
      </c>
      <c r="CE42" s="16">
        <f t="shared" ca="1" si="6"/>
        <v>229.2</v>
      </c>
      <c r="CF42" s="16">
        <f t="shared" ca="1" si="6"/>
        <v>2129.1999999999998</v>
      </c>
    </row>
    <row r="43" spans="1:84" x14ac:dyDescent="0.25">
      <c r="A43" s="226"/>
      <c r="B43" s="12">
        <v>4</v>
      </c>
      <c r="C43" s="17">
        <v>2.2000000000000002</v>
      </c>
      <c r="D43" s="17">
        <v>28.8</v>
      </c>
      <c r="E43" s="17">
        <v>77.900000000000006</v>
      </c>
      <c r="F43" s="17">
        <v>299.60000000000002</v>
      </c>
      <c r="G43" s="17">
        <v>0.5</v>
      </c>
      <c r="H43" s="17">
        <v>2.6</v>
      </c>
      <c r="I43" s="17">
        <v>18.8</v>
      </c>
      <c r="J43" s="17">
        <v>153.6</v>
      </c>
      <c r="K43" s="17">
        <v>350.5</v>
      </c>
      <c r="L43" s="17">
        <v>2526.1999999999998</v>
      </c>
      <c r="M43" s="17">
        <v>1.4</v>
      </c>
      <c r="N43" s="17">
        <v>21</v>
      </c>
      <c r="O43" s="17">
        <v>0.3</v>
      </c>
      <c r="P43" s="17">
        <v>7.9</v>
      </c>
      <c r="Q43" s="17">
        <v>23.1</v>
      </c>
      <c r="R43" s="17">
        <v>64.099999999999994</v>
      </c>
      <c r="S43" s="17">
        <v>0.1</v>
      </c>
      <c r="T43" s="17">
        <v>0.5</v>
      </c>
      <c r="U43" s="17">
        <v>1.1000000000000001</v>
      </c>
      <c r="V43" s="17">
        <v>25.7</v>
      </c>
      <c r="W43" s="17">
        <v>66</v>
      </c>
      <c r="X43" s="17">
        <v>262.7</v>
      </c>
      <c r="Y43" s="17">
        <v>0.2</v>
      </c>
      <c r="Z43" s="17">
        <v>2.9</v>
      </c>
      <c r="AA43" s="17">
        <v>0.8</v>
      </c>
      <c r="AB43" s="17">
        <v>21.3</v>
      </c>
      <c r="AC43" s="17">
        <v>46.1</v>
      </c>
      <c r="AD43" s="17">
        <v>192.7</v>
      </c>
      <c r="AE43" s="17">
        <v>0.3</v>
      </c>
      <c r="AF43" s="17">
        <v>2.7</v>
      </c>
      <c r="AG43" s="17">
        <v>1.7</v>
      </c>
      <c r="AH43" s="17">
        <v>41.1</v>
      </c>
      <c r="AI43" s="17">
        <v>96.2</v>
      </c>
      <c r="AJ43" s="17">
        <v>391.8</v>
      </c>
      <c r="AK43" s="17">
        <v>0.7</v>
      </c>
      <c r="AL43" s="17">
        <v>5.3</v>
      </c>
      <c r="AM43" s="17">
        <v>5.8</v>
      </c>
      <c r="AN43" s="17">
        <v>35.4</v>
      </c>
      <c r="AO43" s="17">
        <v>117.6</v>
      </c>
      <c r="AP43" s="17">
        <v>745.6</v>
      </c>
      <c r="AQ43" s="17">
        <v>0.6</v>
      </c>
      <c r="AR43" s="17">
        <v>9.6</v>
      </c>
      <c r="AS43" s="17">
        <v>1.3</v>
      </c>
      <c r="AT43" s="17">
        <v>24.3</v>
      </c>
      <c r="AU43" s="17">
        <v>67.3</v>
      </c>
      <c r="AV43" s="17">
        <v>236.7</v>
      </c>
      <c r="AW43" s="17">
        <v>0.4</v>
      </c>
      <c r="AX43" s="17">
        <v>4.0999999999999996</v>
      </c>
      <c r="AY43" s="17">
        <v>10.8</v>
      </c>
      <c r="AZ43" s="17">
        <v>99.6</v>
      </c>
      <c r="BA43" s="17">
        <v>226.1</v>
      </c>
      <c r="BB43" s="17">
        <v>1110.0999999999999</v>
      </c>
      <c r="BC43" s="17">
        <v>1.7</v>
      </c>
      <c r="BD43" s="17">
        <v>12.1</v>
      </c>
      <c r="BE43" s="17">
        <v>1.8</v>
      </c>
      <c r="BF43" s="17">
        <v>23.4</v>
      </c>
      <c r="BG43" s="17">
        <v>55.4</v>
      </c>
      <c r="BH43" s="17">
        <v>178.7</v>
      </c>
      <c r="BI43" s="17">
        <v>0.4</v>
      </c>
      <c r="BJ43" s="17">
        <v>1.6</v>
      </c>
      <c r="BK43" s="17">
        <v>11.8</v>
      </c>
      <c r="BL43" s="17">
        <v>177.1</v>
      </c>
      <c r="BM43" s="17">
        <v>417.3</v>
      </c>
      <c r="BN43" s="17">
        <v>1745.9</v>
      </c>
      <c r="BO43" s="17">
        <v>2.7</v>
      </c>
      <c r="BP43" s="17">
        <v>19.7</v>
      </c>
      <c r="BR43" s="6">
        <f t="shared" si="1"/>
        <v>2011</v>
      </c>
      <c r="BS43" s="6" t="str">
        <f t="shared" si="2"/>
        <v>2011/12</v>
      </c>
      <c r="BT43" s="15">
        <f t="shared" si="3"/>
        <v>9297.5999999999985</v>
      </c>
      <c r="BU43" s="15">
        <f t="shared" si="4"/>
        <v>10083.300000000003</v>
      </c>
      <c r="BV43" s="16">
        <f t="shared" ca="1" si="6"/>
        <v>377.5</v>
      </c>
      <c r="BW43" s="16">
        <f t="shared" ca="1" si="6"/>
        <v>2876.7</v>
      </c>
      <c r="BX43" s="16">
        <f t="shared" ca="1" si="6"/>
        <v>87.199999999999989</v>
      </c>
      <c r="BY43" s="16">
        <f t="shared" ca="1" si="6"/>
        <v>328.7</v>
      </c>
      <c r="BZ43" s="16">
        <f t="shared" ca="1" si="6"/>
        <v>238.79999999999998</v>
      </c>
      <c r="CA43" s="16">
        <f t="shared" ca="1" si="6"/>
        <v>488</v>
      </c>
      <c r="CB43" s="16">
        <f t="shared" ca="1" si="6"/>
        <v>863.2</v>
      </c>
      <c r="CC43" s="16">
        <f t="shared" ca="1" si="6"/>
        <v>304</v>
      </c>
      <c r="CD43" s="16">
        <f t="shared" ca="1" si="6"/>
        <v>1336.1999999999998</v>
      </c>
      <c r="CE43" s="16">
        <f t="shared" ca="1" si="6"/>
        <v>234.1</v>
      </c>
      <c r="CF43" s="16">
        <f t="shared" ca="1" si="6"/>
        <v>2163.2000000000003</v>
      </c>
    </row>
    <row r="44" spans="1:84" x14ac:dyDescent="0.25">
      <c r="A44" s="225">
        <v>2012</v>
      </c>
      <c r="B44" s="12">
        <v>1</v>
      </c>
      <c r="C44" s="17">
        <v>2.2000000000000002</v>
      </c>
      <c r="D44" s="17">
        <v>29.1</v>
      </c>
      <c r="E44" s="17">
        <v>77.3</v>
      </c>
      <c r="F44" s="17">
        <v>296.10000000000002</v>
      </c>
      <c r="G44" s="17">
        <v>0.5</v>
      </c>
      <c r="H44" s="17">
        <v>2.6</v>
      </c>
      <c r="I44" s="17">
        <v>19.399999999999999</v>
      </c>
      <c r="J44" s="17">
        <v>152.69999999999999</v>
      </c>
      <c r="K44" s="17">
        <v>344.5</v>
      </c>
      <c r="L44" s="17">
        <v>2522.3000000000002</v>
      </c>
      <c r="M44" s="17">
        <v>1.3</v>
      </c>
      <c r="N44" s="17">
        <v>21.2</v>
      </c>
      <c r="O44" s="17">
        <v>0.3</v>
      </c>
      <c r="P44" s="17">
        <v>8.1</v>
      </c>
      <c r="Q44" s="17">
        <v>23</v>
      </c>
      <c r="R44" s="17">
        <v>63.1</v>
      </c>
      <c r="S44" s="17">
        <v>0.1</v>
      </c>
      <c r="T44" s="17">
        <v>0.5</v>
      </c>
      <c r="U44" s="17">
        <v>1.1000000000000001</v>
      </c>
      <c r="V44" s="17">
        <v>25.7</v>
      </c>
      <c r="W44" s="17">
        <v>66</v>
      </c>
      <c r="X44" s="17">
        <v>260.5</v>
      </c>
      <c r="Y44" s="17">
        <v>0.2</v>
      </c>
      <c r="Z44" s="17">
        <v>2.8</v>
      </c>
      <c r="AA44" s="17">
        <v>0.9</v>
      </c>
      <c r="AB44" s="17">
        <v>21.3</v>
      </c>
      <c r="AC44" s="17">
        <v>46.3</v>
      </c>
      <c r="AD44" s="17">
        <v>191.9</v>
      </c>
      <c r="AE44" s="17">
        <v>0.3</v>
      </c>
      <c r="AF44" s="17">
        <v>2.8</v>
      </c>
      <c r="AG44" s="17">
        <v>1.7</v>
      </c>
      <c r="AH44" s="17">
        <v>41.6</v>
      </c>
      <c r="AI44" s="17">
        <v>95.7</v>
      </c>
      <c r="AJ44" s="17">
        <v>388.2</v>
      </c>
      <c r="AK44" s="17">
        <v>0.7</v>
      </c>
      <c r="AL44" s="17">
        <v>5.3</v>
      </c>
      <c r="AM44" s="17">
        <v>5.6</v>
      </c>
      <c r="AN44" s="17">
        <v>34.5</v>
      </c>
      <c r="AO44" s="17">
        <v>116.2</v>
      </c>
      <c r="AP44" s="17">
        <v>741.8</v>
      </c>
      <c r="AQ44" s="17">
        <v>0.5</v>
      </c>
      <c r="AR44" s="17">
        <v>9.6999999999999993</v>
      </c>
      <c r="AS44" s="17">
        <v>1.4</v>
      </c>
      <c r="AT44" s="17">
        <v>23.5</v>
      </c>
      <c r="AU44" s="17">
        <v>67.099999999999994</v>
      </c>
      <c r="AV44" s="17">
        <v>234.8</v>
      </c>
      <c r="AW44" s="17">
        <v>0.4</v>
      </c>
      <c r="AX44" s="17">
        <v>4.2</v>
      </c>
      <c r="AY44" s="17">
        <v>11</v>
      </c>
      <c r="AZ44" s="17">
        <v>101.8</v>
      </c>
      <c r="BA44" s="17">
        <v>228.3</v>
      </c>
      <c r="BB44" s="17">
        <v>1115</v>
      </c>
      <c r="BC44" s="17">
        <v>1.7</v>
      </c>
      <c r="BD44" s="17">
        <v>12.2</v>
      </c>
      <c r="BE44" s="17">
        <v>1.8</v>
      </c>
      <c r="BF44" s="17">
        <v>23.5</v>
      </c>
      <c r="BG44" s="17">
        <v>55.2</v>
      </c>
      <c r="BH44" s="17">
        <v>178.6</v>
      </c>
      <c r="BI44" s="17">
        <v>0.4</v>
      </c>
      <c r="BJ44" s="17">
        <v>1.7</v>
      </c>
      <c r="BK44" s="17">
        <v>11.8</v>
      </c>
      <c r="BL44" s="17">
        <v>171.6</v>
      </c>
      <c r="BM44" s="17">
        <v>413.6</v>
      </c>
      <c r="BN44" s="17">
        <v>1735.5</v>
      </c>
      <c r="BO44" s="17">
        <v>2.5</v>
      </c>
      <c r="BP44" s="17">
        <v>19.7</v>
      </c>
      <c r="BR44" s="6">
        <f t="shared" si="1"/>
        <v>2012</v>
      </c>
      <c r="BS44" s="6" t="str">
        <f t="shared" si="2"/>
        <v>2011/12</v>
      </c>
      <c r="BT44" s="15">
        <f t="shared" si="3"/>
        <v>9261.0000000000018</v>
      </c>
      <c r="BU44" s="15">
        <f t="shared" si="4"/>
        <v>10042.900000000001</v>
      </c>
      <c r="BV44" s="16">
        <f t="shared" ca="1" si="6"/>
        <v>373.40000000000003</v>
      </c>
      <c r="BW44" s="16">
        <f t="shared" ca="1" si="6"/>
        <v>2866.8</v>
      </c>
      <c r="BX44" s="16">
        <f t="shared" ca="1" si="6"/>
        <v>86.1</v>
      </c>
      <c r="BY44" s="16">
        <f t="shared" ca="1" si="6"/>
        <v>326.5</v>
      </c>
      <c r="BZ44" s="16">
        <f t="shared" ca="1" si="6"/>
        <v>238.2</v>
      </c>
      <c r="CA44" s="16">
        <f t="shared" ca="1" si="6"/>
        <v>483.9</v>
      </c>
      <c r="CB44" s="16">
        <f t="shared" ca="1" si="6"/>
        <v>858</v>
      </c>
      <c r="CC44" s="16">
        <f t="shared" ca="1" si="6"/>
        <v>301.89999999999998</v>
      </c>
      <c r="CD44" s="16">
        <f t="shared" ca="1" si="6"/>
        <v>1343.3</v>
      </c>
      <c r="CE44" s="16">
        <f t="shared" ca="1" si="6"/>
        <v>233.8</v>
      </c>
      <c r="CF44" s="16">
        <f t="shared" ca="1" si="6"/>
        <v>2149.1</v>
      </c>
    </row>
    <row r="45" spans="1:84" x14ac:dyDescent="0.25">
      <c r="A45" s="226"/>
      <c r="B45" s="12">
        <v>2</v>
      </c>
      <c r="C45" s="17">
        <v>2.2000000000000002</v>
      </c>
      <c r="D45" s="17">
        <v>28.9</v>
      </c>
      <c r="E45" s="17">
        <v>76.599999999999994</v>
      </c>
      <c r="F45" s="17">
        <v>290.3</v>
      </c>
      <c r="G45" s="17">
        <v>0.5</v>
      </c>
      <c r="H45" s="17">
        <v>2.5</v>
      </c>
      <c r="I45" s="17">
        <v>19.5</v>
      </c>
      <c r="J45" s="17">
        <v>155.69999999999999</v>
      </c>
      <c r="K45" s="17">
        <v>341.1</v>
      </c>
      <c r="L45" s="17">
        <v>2491</v>
      </c>
      <c r="M45" s="17">
        <v>1.5</v>
      </c>
      <c r="N45" s="17">
        <v>20.8</v>
      </c>
      <c r="O45" s="17">
        <v>0.3</v>
      </c>
      <c r="P45" s="17">
        <v>8.1</v>
      </c>
      <c r="Q45" s="17">
        <v>22.8</v>
      </c>
      <c r="R45" s="17">
        <v>61</v>
      </c>
      <c r="S45" s="17">
        <v>0.1</v>
      </c>
      <c r="T45" s="17">
        <v>0.5</v>
      </c>
      <c r="U45" s="17">
        <v>1.2</v>
      </c>
      <c r="V45" s="17">
        <v>25.7</v>
      </c>
      <c r="W45" s="17">
        <v>65.599999999999994</v>
      </c>
      <c r="X45" s="17">
        <v>255.6</v>
      </c>
      <c r="Y45" s="17">
        <v>0.2</v>
      </c>
      <c r="Z45" s="17">
        <v>2.7</v>
      </c>
      <c r="AA45" s="17">
        <v>0.8</v>
      </c>
      <c r="AB45" s="17">
        <v>20.7</v>
      </c>
      <c r="AC45" s="17">
        <v>46.3</v>
      </c>
      <c r="AD45" s="17">
        <v>188.6</v>
      </c>
      <c r="AE45" s="17">
        <v>0.4</v>
      </c>
      <c r="AF45" s="17">
        <v>2.7</v>
      </c>
      <c r="AG45" s="17">
        <v>1.7</v>
      </c>
      <c r="AH45" s="17">
        <v>40.4</v>
      </c>
      <c r="AI45" s="17">
        <v>95.5</v>
      </c>
      <c r="AJ45" s="17">
        <v>381.2</v>
      </c>
      <c r="AK45" s="17">
        <v>0.7</v>
      </c>
      <c r="AL45" s="17">
        <v>5.0999999999999996</v>
      </c>
      <c r="AM45" s="17">
        <v>5.5</v>
      </c>
      <c r="AN45" s="17">
        <v>34.1</v>
      </c>
      <c r="AO45" s="17">
        <v>115.1</v>
      </c>
      <c r="AP45" s="17">
        <v>727.2</v>
      </c>
      <c r="AQ45" s="17">
        <v>0.5</v>
      </c>
      <c r="AR45" s="17">
        <v>9.4</v>
      </c>
      <c r="AS45" s="17">
        <v>1.4</v>
      </c>
      <c r="AT45" s="17">
        <v>23.9</v>
      </c>
      <c r="AU45" s="17">
        <v>66.400000000000006</v>
      </c>
      <c r="AV45" s="17">
        <v>227.9</v>
      </c>
      <c r="AW45" s="17">
        <v>0.4</v>
      </c>
      <c r="AX45" s="17">
        <v>4</v>
      </c>
      <c r="AY45" s="17">
        <v>10.199999999999999</v>
      </c>
      <c r="AZ45" s="17">
        <v>99.4</v>
      </c>
      <c r="BA45" s="17">
        <v>225.8</v>
      </c>
      <c r="BB45" s="17">
        <v>1083.7</v>
      </c>
      <c r="BC45" s="17">
        <v>1.9</v>
      </c>
      <c r="BD45" s="17">
        <v>11.6</v>
      </c>
      <c r="BE45" s="17">
        <v>1.7</v>
      </c>
      <c r="BF45" s="17">
        <v>22.1</v>
      </c>
      <c r="BG45" s="17">
        <v>55.4</v>
      </c>
      <c r="BH45" s="17">
        <v>173.5</v>
      </c>
      <c r="BI45" s="17">
        <v>0.4</v>
      </c>
      <c r="BJ45" s="17">
        <v>1.6</v>
      </c>
      <c r="BK45" s="17">
        <v>11.8</v>
      </c>
      <c r="BL45" s="17">
        <v>165.4</v>
      </c>
      <c r="BM45" s="17">
        <v>411.5</v>
      </c>
      <c r="BN45" s="17">
        <v>1701.5</v>
      </c>
      <c r="BO45" s="17">
        <v>2.7</v>
      </c>
      <c r="BP45" s="17">
        <v>18.7</v>
      </c>
      <c r="BR45" s="6">
        <f t="shared" si="1"/>
        <v>2012</v>
      </c>
      <c r="BS45" s="6" t="str">
        <f t="shared" si="2"/>
        <v>2011/12</v>
      </c>
      <c r="BT45" s="15">
        <f t="shared" si="3"/>
        <v>9103.5999999999985</v>
      </c>
      <c r="BU45" s="15">
        <f t="shared" si="4"/>
        <v>9873.1999999999971</v>
      </c>
      <c r="BV45" s="16">
        <f t="shared" ca="1" si="6"/>
        <v>366.9</v>
      </c>
      <c r="BW45" s="16">
        <f t="shared" ca="1" si="6"/>
        <v>2832.1</v>
      </c>
      <c r="BX45" s="16">
        <f t="shared" ca="1" si="6"/>
        <v>83.8</v>
      </c>
      <c r="BY45" s="16">
        <f t="shared" ca="1" si="6"/>
        <v>321.2</v>
      </c>
      <c r="BZ45" s="16">
        <f t="shared" ca="1" si="6"/>
        <v>234.89999999999998</v>
      </c>
      <c r="CA45" s="16">
        <f t="shared" ca="1" si="6"/>
        <v>476.7</v>
      </c>
      <c r="CB45" s="16">
        <f t="shared" ca="1" si="6"/>
        <v>842.30000000000007</v>
      </c>
      <c r="CC45" s="16">
        <f t="shared" ca="1" si="6"/>
        <v>294.3</v>
      </c>
      <c r="CD45" s="16">
        <f t="shared" ca="1" si="6"/>
        <v>1309.5</v>
      </c>
      <c r="CE45" s="16">
        <f t="shared" ca="1" si="6"/>
        <v>228.9</v>
      </c>
      <c r="CF45" s="16">
        <f t="shared" ca="1" si="6"/>
        <v>2113</v>
      </c>
    </row>
    <row r="46" spans="1:84" x14ac:dyDescent="0.25">
      <c r="A46" s="226"/>
      <c r="B46" s="12">
        <v>3</v>
      </c>
      <c r="C46" s="17">
        <v>2.2000000000000002</v>
      </c>
      <c r="D46" s="17">
        <v>29</v>
      </c>
      <c r="E46" s="17">
        <v>77.2</v>
      </c>
      <c r="F46" s="17">
        <v>290</v>
      </c>
      <c r="G46" s="17">
        <v>0.4</v>
      </c>
      <c r="H46" s="17">
        <v>2.5</v>
      </c>
      <c r="I46" s="17">
        <v>19.899999999999999</v>
      </c>
      <c r="J46" s="17">
        <v>159.80000000000001</v>
      </c>
      <c r="K46" s="17">
        <v>349.4</v>
      </c>
      <c r="L46" s="17">
        <v>2515.6</v>
      </c>
      <c r="M46" s="17">
        <v>1.6</v>
      </c>
      <c r="N46" s="17">
        <v>20.7</v>
      </c>
      <c r="O46" s="17">
        <v>0.4</v>
      </c>
      <c r="P46" s="17">
        <v>7.8</v>
      </c>
      <c r="Q46" s="17">
        <v>23.1</v>
      </c>
      <c r="R46" s="17">
        <v>60.9</v>
      </c>
      <c r="S46" s="17">
        <v>0.1</v>
      </c>
      <c r="T46" s="17">
        <v>0.5</v>
      </c>
      <c r="U46" s="17">
        <v>1.2</v>
      </c>
      <c r="V46" s="17">
        <v>25.3</v>
      </c>
      <c r="W46" s="17">
        <v>66.099999999999994</v>
      </c>
      <c r="X46" s="17">
        <v>256.2</v>
      </c>
      <c r="Y46" s="17">
        <v>0.2</v>
      </c>
      <c r="Z46" s="17">
        <v>2.7</v>
      </c>
      <c r="AA46" s="17">
        <v>0.8</v>
      </c>
      <c r="AB46" s="17">
        <v>20.6</v>
      </c>
      <c r="AC46" s="17">
        <v>46.9</v>
      </c>
      <c r="AD46" s="17">
        <v>188</v>
      </c>
      <c r="AE46" s="17">
        <v>0.4</v>
      </c>
      <c r="AF46" s="17">
        <v>2.7</v>
      </c>
      <c r="AG46" s="17">
        <v>1.8</v>
      </c>
      <c r="AH46" s="17">
        <v>40.5</v>
      </c>
      <c r="AI46" s="17">
        <v>96.6</v>
      </c>
      <c r="AJ46" s="17">
        <v>382.6</v>
      </c>
      <c r="AK46" s="17">
        <v>0.6</v>
      </c>
      <c r="AL46" s="17">
        <v>4.9000000000000004</v>
      </c>
      <c r="AM46" s="17">
        <v>5.5</v>
      </c>
      <c r="AN46" s="17">
        <v>34.200000000000003</v>
      </c>
      <c r="AO46" s="17">
        <v>116.4</v>
      </c>
      <c r="AP46" s="17">
        <v>729.7</v>
      </c>
      <c r="AQ46" s="17">
        <v>0.5</v>
      </c>
      <c r="AR46" s="17">
        <v>9.5</v>
      </c>
      <c r="AS46" s="17">
        <v>1.4</v>
      </c>
      <c r="AT46" s="17">
        <v>24.4</v>
      </c>
      <c r="AU46" s="17">
        <v>66.8</v>
      </c>
      <c r="AV46" s="17">
        <v>227.1</v>
      </c>
      <c r="AW46" s="17">
        <v>0.4</v>
      </c>
      <c r="AX46" s="17">
        <v>4</v>
      </c>
      <c r="AY46" s="17">
        <v>10.199999999999999</v>
      </c>
      <c r="AZ46" s="17">
        <v>100.7</v>
      </c>
      <c r="BA46" s="17">
        <v>232.6</v>
      </c>
      <c r="BB46" s="17">
        <v>1085.9000000000001</v>
      </c>
      <c r="BC46" s="17">
        <v>1.8</v>
      </c>
      <c r="BD46" s="17">
        <v>11.5</v>
      </c>
      <c r="BE46" s="17">
        <v>1.7</v>
      </c>
      <c r="BF46" s="17">
        <v>21.5</v>
      </c>
      <c r="BG46" s="17">
        <v>55.7</v>
      </c>
      <c r="BH46" s="17">
        <v>173.2</v>
      </c>
      <c r="BI46" s="17">
        <v>0.4</v>
      </c>
      <c r="BJ46" s="17">
        <v>1.6</v>
      </c>
      <c r="BK46" s="17">
        <v>11.6</v>
      </c>
      <c r="BL46" s="17">
        <v>165.3</v>
      </c>
      <c r="BM46" s="17">
        <v>416.4</v>
      </c>
      <c r="BN46" s="17">
        <v>1704.9</v>
      </c>
      <c r="BO46" s="17">
        <v>2.5</v>
      </c>
      <c r="BP46" s="17">
        <v>18.899999999999999</v>
      </c>
      <c r="BR46" s="6">
        <f t="shared" si="1"/>
        <v>2012</v>
      </c>
      <c r="BS46" s="6" t="str">
        <f t="shared" si="2"/>
        <v>2012/13</v>
      </c>
      <c r="BT46" s="15">
        <f t="shared" si="3"/>
        <v>9161.2999999999993</v>
      </c>
      <c r="BU46" s="15">
        <f t="shared" si="4"/>
        <v>9935.4999999999982</v>
      </c>
      <c r="BV46" s="16">
        <f t="shared" ca="1" si="6"/>
        <v>367.2</v>
      </c>
      <c r="BW46" s="16">
        <f t="shared" ca="1" si="6"/>
        <v>2865</v>
      </c>
      <c r="BX46" s="16">
        <f t="shared" ca="1" si="6"/>
        <v>84</v>
      </c>
      <c r="BY46" s="16">
        <f t="shared" ca="1" si="6"/>
        <v>322.29999999999995</v>
      </c>
      <c r="BZ46" s="16">
        <f t="shared" ca="1" si="6"/>
        <v>234.9</v>
      </c>
      <c r="CA46" s="16">
        <f t="shared" ca="1" si="6"/>
        <v>479.20000000000005</v>
      </c>
      <c r="CB46" s="16">
        <f t="shared" ca="1" si="6"/>
        <v>846.1</v>
      </c>
      <c r="CC46" s="16">
        <f t="shared" ca="1" si="6"/>
        <v>293.89999999999998</v>
      </c>
      <c r="CD46" s="16">
        <f t="shared" ca="1" si="6"/>
        <v>1318.5</v>
      </c>
      <c r="CE46" s="16">
        <f t="shared" ca="1" si="6"/>
        <v>228.89999999999998</v>
      </c>
      <c r="CF46" s="16">
        <f t="shared" ca="1" si="6"/>
        <v>2121.3000000000002</v>
      </c>
    </row>
    <row r="47" spans="1:84" x14ac:dyDescent="0.25">
      <c r="A47" s="226"/>
      <c r="B47" s="12">
        <v>4</v>
      </c>
      <c r="C47" s="17">
        <v>2.1</v>
      </c>
      <c r="D47" s="17">
        <v>28.9</v>
      </c>
      <c r="E47" s="17">
        <v>77.2</v>
      </c>
      <c r="F47" s="17">
        <v>293.2</v>
      </c>
      <c r="G47" s="17">
        <v>0.4</v>
      </c>
      <c r="H47" s="17">
        <v>2.7</v>
      </c>
      <c r="I47" s="17">
        <v>20.3</v>
      </c>
      <c r="J47" s="17">
        <v>163.19999999999999</v>
      </c>
      <c r="K47" s="17">
        <v>360.3</v>
      </c>
      <c r="L47" s="17">
        <v>2578.5</v>
      </c>
      <c r="M47" s="17">
        <v>1.7</v>
      </c>
      <c r="N47" s="17">
        <v>22.1</v>
      </c>
      <c r="O47" s="17">
        <v>0.3</v>
      </c>
      <c r="P47" s="17">
        <v>7.9</v>
      </c>
      <c r="Q47" s="17">
        <v>23.6</v>
      </c>
      <c r="R47" s="17">
        <v>62.1</v>
      </c>
      <c r="S47" s="17">
        <v>0.1</v>
      </c>
      <c r="T47" s="17">
        <v>0.5</v>
      </c>
      <c r="U47" s="17">
        <v>1.2</v>
      </c>
      <c r="V47" s="17">
        <v>25.2</v>
      </c>
      <c r="W47" s="17">
        <v>66.900000000000006</v>
      </c>
      <c r="X47" s="17">
        <v>260.5</v>
      </c>
      <c r="Y47" s="17">
        <v>0.2</v>
      </c>
      <c r="Z47" s="17">
        <v>2.9</v>
      </c>
      <c r="AA47" s="17">
        <v>0.7</v>
      </c>
      <c r="AB47" s="17">
        <v>22</v>
      </c>
      <c r="AC47" s="17">
        <v>46.6</v>
      </c>
      <c r="AD47" s="17">
        <v>190.7</v>
      </c>
      <c r="AE47" s="17">
        <v>0.4</v>
      </c>
      <c r="AF47" s="17">
        <v>2.8</v>
      </c>
      <c r="AG47" s="17">
        <v>1.8</v>
      </c>
      <c r="AH47" s="17">
        <v>41</v>
      </c>
      <c r="AI47" s="17">
        <v>98.1</v>
      </c>
      <c r="AJ47" s="17">
        <v>388.6</v>
      </c>
      <c r="AK47" s="17">
        <v>0.6</v>
      </c>
      <c r="AL47" s="17">
        <v>5.2</v>
      </c>
      <c r="AM47" s="17">
        <v>5.5</v>
      </c>
      <c r="AN47" s="17">
        <v>34.1</v>
      </c>
      <c r="AO47" s="17">
        <v>117.7</v>
      </c>
      <c r="AP47" s="17">
        <v>747.2</v>
      </c>
      <c r="AQ47" s="17">
        <v>0.5</v>
      </c>
      <c r="AR47" s="17">
        <v>10.199999999999999</v>
      </c>
      <c r="AS47" s="17">
        <v>1.4</v>
      </c>
      <c r="AT47" s="17">
        <v>23.9</v>
      </c>
      <c r="AU47" s="17">
        <v>68.400000000000006</v>
      </c>
      <c r="AV47" s="17">
        <v>237</v>
      </c>
      <c r="AW47" s="17">
        <v>0.4</v>
      </c>
      <c r="AX47" s="17">
        <v>4.2</v>
      </c>
      <c r="AY47" s="17">
        <v>11</v>
      </c>
      <c r="AZ47" s="17">
        <v>103.7</v>
      </c>
      <c r="BA47" s="17">
        <v>244.2</v>
      </c>
      <c r="BB47" s="17">
        <v>1118</v>
      </c>
      <c r="BC47" s="17">
        <v>1.9</v>
      </c>
      <c r="BD47" s="17">
        <v>12.2</v>
      </c>
      <c r="BE47" s="17">
        <v>1.7</v>
      </c>
      <c r="BF47" s="17">
        <v>22.6</v>
      </c>
      <c r="BG47" s="17">
        <v>56.8</v>
      </c>
      <c r="BH47" s="17">
        <v>177.5</v>
      </c>
      <c r="BI47" s="17">
        <v>0.4</v>
      </c>
      <c r="BJ47" s="17">
        <v>1.7</v>
      </c>
      <c r="BK47" s="17">
        <v>11.7</v>
      </c>
      <c r="BL47" s="17">
        <v>165.9</v>
      </c>
      <c r="BM47" s="17">
        <v>422</v>
      </c>
      <c r="BN47" s="17">
        <v>1738.6</v>
      </c>
      <c r="BO47" s="17">
        <v>2.5</v>
      </c>
      <c r="BP47" s="17">
        <v>20</v>
      </c>
      <c r="BR47" s="6">
        <f t="shared" si="1"/>
        <v>2012</v>
      </c>
      <c r="BS47" s="6" t="str">
        <f t="shared" si="2"/>
        <v>2012/13</v>
      </c>
      <c r="BT47" s="15">
        <f t="shared" si="3"/>
        <v>9373.6999999999989</v>
      </c>
      <c r="BU47" s="15">
        <f t="shared" si="4"/>
        <v>10163.399999999996</v>
      </c>
      <c r="BV47" s="16">
        <f t="shared" ca="1" si="6"/>
        <v>370.4</v>
      </c>
      <c r="BW47" s="16">
        <f t="shared" ca="1" si="6"/>
        <v>2938.8</v>
      </c>
      <c r="BX47" s="16">
        <f t="shared" ca="1" si="6"/>
        <v>85.7</v>
      </c>
      <c r="BY47" s="16">
        <f t="shared" ca="1" si="6"/>
        <v>327.39999999999998</v>
      </c>
      <c r="BZ47" s="16">
        <f t="shared" ca="1" si="6"/>
        <v>237.29999999999998</v>
      </c>
      <c r="CA47" s="16">
        <f t="shared" ca="1" si="6"/>
        <v>486.70000000000005</v>
      </c>
      <c r="CB47" s="16">
        <f t="shared" ca="1" si="6"/>
        <v>864.90000000000009</v>
      </c>
      <c r="CC47" s="16">
        <f t="shared" ca="1" si="6"/>
        <v>305.39999999999998</v>
      </c>
      <c r="CD47" s="16">
        <f t="shared" ca="1" si="6"/>
        <v>1362.2</v>
      </c>
      <c r="CE47" s="16">
        <f t="shared" ca="1" si="6"/>
        <v>234.3</v>
      </c>
      <c r="CF47" s="16">
        <f t="shared" ca="1" si="6"/>
        <v>2160.6</v>
      </c>
    </row>
    <row r="48" spans="1:84" x14ac:dyDescent="0.25">
      <c r="A48" s="225">
        <v>2013</v>
      </c>
      <c r="B48" s="12">
        <v>1</v>
      </c>
      <c r="C48" s="17">
        <v>2.1</v>
      </c>
      <c r="D48" s="17">
        <v>28.8</v>
      </c>
      <c r="E48" s="17">
        <v>76.5</v>
      </c>
      <c r="F48" s="17">
        <v>288.89999999999998</v>
      </c>
      <c r="G48" s="17">
        <v>0.4</v>
      </c>
      <c r="H48" s="17">
        <v>2.7</v>
      </c>
      <c r="I48" s="17">
        <v>20.8</v>
      </c>
      <c r="J48" s="17">
        <v>161.30000000000001</v>
      </c>
      <c r="K48" s="17">
        <v>357</v>
      </c>
      <c r="L48" s="17">
        <v>2558.9</v>
      </c>
      <c r="M48" s="17">
        <v>1.5</v>
      </c>
      <c r="N48" s="17">
        <v>21.9</v>
      </c>
      <c r="O48" s="17">
        <v>0.3</v>
      </c>
      <c r="P48" s="17">
        <v>7.8</v>
      </c>
      <c r="Q48" s="17">
        <v>23.4</v>
      </c>
      <c r="R48" s="17">
        <v>60.8</v>
      </c>
      <c r="S48" s="17">
        <v>0.1</v>
      </c>
      <c r="T48" s="17">
        <v>0.6</v>
      </c>
      <c r="U48" s="17">
        <v>1.1000000000000001</v>
      </c>
      <c r="V48" s="17">
        <v>25.2</v>
      </c>
      <c r="W48" s="17">
        <v>66.2</v>
      </c>
      <c r="X48" s="17">
        <v>257.60000000000002</v>
      </c>
      <c r="Y48" s="17">
        <v>0.2</v>
      </c>
      <c r="Z48" s="17">
        <v>2.9</v>
      </c>
      <c r="AA48" s="17">
        <v>0.7</v>
      </c>
      <c r="AB48" s="17">
        <v>21.5</v>
      </c>
      <c r="AC48" s="17">
        <v>46.2</v>
      </c>
      <c r="AD48" s="17">
        <v>188.4</v>
      </c>
      <c r="AE48" s="17">
        <v>0.3</v>
      </c>
      <c r="AF48" s="17">
        <v>2.8</v>
      </c>
      <c r="AG48" s="17">
        <v>1.7</v>
      </c>
      <c r="AH48" s="17">
        <v>41.5</v>
      </c>
      <c r="AI48" s="17">
        <v>96.5</v>
      </c>
      <c r="AJ48" s="17">
        <v>382.9</v>
      </c>
      <c r="AK48" s="17">
        <v>0.7</v>
      </c>
      <c r="AL48" s="17">
        <v>5.0999999999999996</v>
      </c>
      <c r="AM48" s="17">
        <v>5.3</v>
      </c>
      <c r="AN48" s="17">
        <v>33.4</v>
      </c>
      <c r="AO48" s="17">
        <v>116.5</v>
      </c>
      <c r="AP48" s="17">
        <v>738.2</v>
      </c>
      <c r="AQ48" s="17">
        <v>0.5</v>
      </c>
      <c r="AR48" s="17">
        <v>10</v>
      </c>
      <c r="AS48" s="17">
        <v>1.4</v>
      </c>
      <c r="AT48" s="17">
        <v>23.9</v>
      </c>
      <c r="AU48" s="17">
        <v>67.900000000000006</v>
      </c>
      <c r="AV48" s="17">
        <v>235.5</v>
      </c>
      <c r="AW48" s="17">
        <v>0.4</v>
      </c>
      <c r="AX48" s="17">
        <v>4.0999999999999996</v>
      </c>
      <c r="AY48" s="17">
        <v>10.8</v>
      </c>
      <c r="AZ48" s="17">
        <v>102.9</v>
      </c>
      <c r="BA48" s="17">
        <v>246.5</v>
      </c>
      <c r="BB48" s="17">
        <v>1110.2</v>
      </c>
      <c r="BC48" s="17">
        <v>1.8</v>
      </c>
      <c r="BD48" s="17">
        <v>12.3</v>
      </c>
      <c r="BE48" s="17">
        <v>1.6</v>
      </c>
      <c r="BF48" s="17">
        <v>22.6</v>
      </c>
      <c r="BG48" s="17">
        <v>56.5</v>
      </c>
      <c r="BH48" s="17">
        <v>175.9</v>
      </c>
      <c r="BI48" s="17">
        <v>0.4</v>
      </c>
      <c r="BJ48" s="17">
        <v>1.7</v>
      </c>
      <c r="BK48" s="17">
        <v>11.8</v>
      </c>
      <c r="BL48" s="17">
        <v>164</v>
      </c>
      <c r="BM48" s="17">
        <v>417.8</v>
      </c>
      <c r="BN48" s="17">
        <v>1715.7</v>
      </c>
      <c r="BO48" s="17">
        <v>2.4</v>
      </c>
      <c r="BP48" s="17">
        <v>19.8</v>
      </c>
      <c r="BR48" s="6">
        <f t="shared" si="1"/>
        <v>2013</v>
      </c>
      <c r="BS48" s="6" t="str">
        <f t="shared" si="2"/>
        <v>2012/13</v>
      </c>
      <c r="BT48" s="15">
        <f t="shared" si="3"/>
        <v>9284</v>
      </c>
      <c r="BU48" s="15">
        <f t="shared" si="4"/>
        <v>10067.099999999997</v>
      </c>
      <c r="BV48" s="16">
        <f t="shared" ca="1" si="6"/>
        <v>365.4</v>
      </c>
      <c r="BW48" s="16">
        <f t="shared" ca="1" si="6"/>
        <v>2915.9</v>
      </c>
      <c r="BX48" s="16">
        <f t="shared" ca="1" si="6"/>
        <v>84.199999999999989</v>
      </c>
      <c r="BY48" s="16">
        <f t="shared" ca="1" si="6"/>
        <v>323.8</v>
      </c>
      <c r="BZ48" s="16">
        <f t="shared" ca="1" si="6"/>
        <v>234.60000000000002</v>
      </c>
      <c r="CA48" s="16">
        <f t="shared" ca="1" si="6"/>
        <v>479.4</v>
      </c>
      <c r="CB48" s="16">
        <f t="shared" ca="1" si="6"/>
        <v>854.7</v>
      </c>
      <c r="CC48" s="16">
        <f t="shared" ca="1" si="6"/>
        <v>303.39999999999998</v>
      </c>
      <c r="CD48" s="16">
        <f t="shared" ca="1" si="6"/>
        <v>1356.7</v>
      </c>
      <c r="CE48" s="16">
        <f t="shared" ca="1" si="6"/>
        <v>232.4</v>
      </c>
      <c r="CF48" s="16">
        <f t="shared" ca="1" si="6"/>
        <v>2133.5</v>
      </c>
    </row>
    <row r="49" spans="1:84" x14ac:dyDescent="0.25">
      <c r="A49" s="226"/>
      <c r="B49" s="12">
        <v>2</v>
      </c>
      <c r="C49" s="17">
        <v>2.1</v>
      </c>
      <c r="D49" s="17">
        <v>29.4</v>
      </c>
      <c r="E49" s="17">
        <v>76.900000000000006</v>
      </c>
      <c r="F49" s="17">
        <v>287.7</v>
      </c>
      <c r="G49" s="17">
        <v>0.4</v>
      </c>
      <c r="H49" s="17">
        <v>2.6</v>
      </c>
      <c r="I49" s="17">
        <v>21.2</v>
      </c>
      <c r="J49" s="17">
        <v>164.6</v>
      </c>
      <c r="K49" s="17">
        <v>360.4</v>
      </c>
      <c r="L49" s="17">
        <v>2551.3000000000002</v>
      </c>
      <c r="M49" s="17">
        <v>1.6</v>
      </c>
      <c r="N49" s="17">
        <v>21.5</v>
      </c>
      <c r="O49" s="17">
        <v>0.3</v>
      </c>
      <c r="P49" s="17">
        <v>7.7</v>
      </c>
      <c r="Q49" s="17">
        <v>23.5</v>
      </c>
      <c r="R49" s="17">
        <v>59.7</v>
      </c>
      <c r="S49" s="17">
        <v>0.1</v>
      </c>
      <c r="T49" s="17">
        <v>0.5</v>
      </c>
      <c r="U49" s="17">
        <v>1.2</v>
      </c>
      <c r="V49" s="17">
        <v>25.4</v>
      </c>
      <c r="W49" s="17">
        <v>66.5</v>
      </c>
      <c r="X49" s="17">
        <v>255.4</v>
      </c>
      <c r="Y49" s="17">
        <v>0.2</v>
      </c>
      <c r="Z49" s="17">
        <v>2.8</v>
      </c>
      <c r="AA49" s="17">
        <v>0.8</v>
      </c>
      <c r="AB49" s="17">
        <v>21</v>
      </c>
      <c r="AC49" s="17">
        <v>46.8</v>
      </c>
      <c r="AD49" s="17">
        <v>187.6</v>
      </c>
      <c r="AE49" s="17">
        <v>0.3</v>
      </c>
      <c r="AF49" s="17">
        <v>2.7</v>
      </c>
      <c r="AG49" s="17">
        <v>1.7</v>
      </c>
      <c r="AH49" s="17">
        <v>41.2</v>
      </c>
      <c r="AI49" s="17">
        <v>97.3</v>
      </c>
      <c r="AJ49" s="17">
        <v>380.5</v>
      </c>
      <c r="AK49" s="17">
        <v>0.7</v>
      </c>
      <c r="AL49" s="17">
        <v>5</v>
      </c>
      <c r="AM49" s="17">
        <v>5.5</v>
      </c>
      <c r="AN49" s="17">
        <v>34.1</v>
      </c>
      <c r="AO49" s="17">
        <v>118.3</v>
      </c>
      <c r="AP49" s="17">
        <v>733.6</v>
      </c>
      <c r="AQ49" s="17">
        <v>0.5</v>
      </c>
      <c r="AR49" s="17">
        <v>9.8000000000000007</v>
      </c>
      <c r="AS49" s="17">
        <v>1.4</v>
      </c>
      <c r="AT49" s="17">
        <v>24.7</v>
      </c>
      <c r="AU49" s="17">
        <v>68.7</v>
      </c>
      <c r="AV49" s="17">
        <v>231.6</v>
      </c>
      <c r="AW49" s="17">
        <v>0.4</v>
      </c>
      <c r="AX49" s="17">
        <v>3.9</v>
      </c>
      <c r="AY49" s="17">
        <v>10.5</v>
      </c>
      <c r="AZ49" s="17">
        <v>102.4</v>
      </c>
      <c r="BA49" s="17">
        <v>247.5</v>
      </c>
      <c r="BB49" s="17">
        <v>1101</v>
      </c>
      <c r="BC49" s="17">
        <v>1.9</v>
      </c>
      <c r="BD49" s="17">
        <v>11.7</v>
      </c>
      <c r="BE49" s="17">
        <v>1.6</v>
      </c>
      <c r="BF49" s="17">
        <v>22</v>
      </c>
      <c r="BG49" s="17">
        <v>57.3</v>
      </c>
      <c r="BH49" s="17">
        <v>173.1</v>
      </c>
      <c r="BI49" s="17">
        <v>0.4</v>
      </c>
      <c r="BJ49" s="17">
        <v>1.7</v>
      </c>
      <c r="BK49" s="17">
        <v>11.8</v>
      </c>
      <c r="BL49" s="17">
        <v>163.80000000000001</v>
      </c>
      <c r="BM49" s="17">
        <v>423.5</v>
      </c>
      <c r="BN49" s="17">
        <v>1706.6</v>
      </c>
      <c r="BO49" s="17">
        <v>2.2999999999999998</v>
      </c>
      <c r="BP49" s="17">
        <v>19</v>
      </c>
      <c r="BR49" s="6">
        <f t="shared" si="1"/>
        <v>2013</v>
      </c>
      <c r="BS49" s="6" t="str">
        <f t="shared" si="2"/>
        <v>2012/13</v>
      </c>
      <c r="BT49" s="15">
        <f t="shared" si="3"/>
        <v>9254.8000000000011</v>
      </c>
      <c r="BU49" s="15">
        <f t="shared" si="4"/>
        <v>10039.199999999999</v>
      </c>
      <c r="BV49" s="16">
        <f t="shared" ca="1" si="6"/>
        <v>364.6</v>
      </c>
      <c r="BW49" s="16">
        <f t="shared" ca="1" si="6"/>
        <v>2911.7000000000003</v>
      </c>
      <c r="BX49" s="16">
        <f t="shared" ca="1" si="6"/>
        <v>83.2</v>
      </c>
      <c r="BY49" s="16">
        <f t="shared" ca="1" si="6"/>
        <v>321.89999999999998</v>
      </c>
      <c r="BZ49" s="16">
        <f t="shared" ca="1" si="6"/>
        <v>234.39999999999998</v>
      </c>
      <c r="CA49" s="16">
        <f t="shared" ca="1" si="6"/>
        <v>477.8</v>
      </c>
      <c r="CB49" s="16">
        <f t="shared" ca="1" si="6"/>
        <v>851.9</v>
      </c>
      <c r="CC49" s="16">
        <f t="shared" ca="1" si="6"/>
        <v>300.3</v>
      </c>
      <c r="CD49" s="16">
        <f t="shared" ca="1" si="6"/>
        <v>1348.5</v>
      </c>
      <c r="CE49" s="16">
        <f t="shared" ca="1" si="6"/>
        <v>230.39999999999998</v>
      </c>
      <c r="CF49" s="16">
        <f t="shared" ca="1" si="6"/>
        <v>2130.1</v>
      </c>
    </row>
    <row r="50" spans="1:84" x14ac:dyDescent="0.25">
      <c r="A50" s="226"/>
      <c r="B50" s="12">
        <v>3</v>
      </c>
      <c r="C50" s="17">
        <v>2.1</v>
      </c>
      <c r="D50" s="17">
        <v>29.1</v>
      </c>
      <c r="E50" s="17">
        <v>77.400000000000006</v>
      </c>
      <c r="F50" s="17">
        <v>287.8</v>
      </c>
      <c r="G50" s="17">
        <v>0.4</v>
      </c>
      <c r="H50" s="17">
        <v>2.6</v>
      </c>
      <c r="I50" s="17">
        <v>21.4</v>
      </c>
      <c r="J50" s="17">
        <v>169.5</v>
      </c>
      <c r="K50" s="17">
        <v>369.8</v>
      </c>
      <c r="L50" s="17">
        <v>2580.1999999999998</v>
      </c>
      <c r="M50" s="17">
        <v>1.7</v>
      </c>
      <c r="N50" s="17">
        <v>21.8</v>
      </c>
      <c r="O50" s="17">
        <v>0.4</v>
      </c>
      <c r="P50" s="17">
        <v>7.7</v>
      </c>
      <c r="Q50" s="17">
        <v>24</v>
      </c>
      <c r="R50" s="17">
        <v>59.5</v>
      </c>
      <c r="S50" s="17">
        <v>0.1</v>
      </c>
      <c r="T50" s="17">
        <v>0.5</v>
      </c>
      <c r="U50" s="17">
        <v>1.3</v>
      </c>
      <c r="V50" s="17">
        <v>24.7</v>
      </c>
      <c r="W50" s="17">
        <v>67.099999999999994</v>
      </c>
      <c r="X50" s="17">
        <v>255.5</v>
      </c>
      <c r="Y50" s="17">
        <v>0.2</v>
      </c>
      <c r="Z50" s="17">
        <v>2.7</v>
      </c>
      <c r="AA50" s="17">
        <v>0.8</v>
      </c>
      <c r="AB50" s="17">
        <v>21.7</v>
      </c>
      <c r="AC50" s="17">
        <v>47.7</v>
      </c>
      <c r="AD50" s="17">
        <v>188.5</v>
      </c>
      <c r="AE50" s="17">
        <v>0.3</v>
      </c>
      <c r="AF50" s="17">
        <v>2.8</v>
      </c>
      <c r="AG50" s="17">
        <v>1.8</v>
      </c>
      <c r="AH50" s="17">
        <v>42.1</v>
      </c>
      <c r="AI50" s="17">
        <v>99.3</v>
      </c>
      <c r="AJ50" s="17">
        <v>382.1</v>
      </c>
      <c r="AK50" s="17">
        <v>0.7</v>
      </c>
      <c r="AL50" s="17">
        <v>5.0999999999999996</v>
      </c>
      <c r="AM50" s="17">
        <v>5.4</v>
      </c>
      <c r="AN50" s="17">
        <v>34.5</v>
      </c>
      <c r="AO50" s="17">
        <v>120.6</v>
      </c>
      <c r="AP50" s="17">
        <v>737.5</v>
      </c>
      <c r="AQ50" s="17">
        <v>0.5</v>
      </c>
      <c r="AR50" s="17">
        <v>9.8000000000000007</v>
      </c>
      <c r="AS50" s="17">
        <v>1.5</v>
      </c>
      <c r="AT50" s="17">
        <v>25.1</v>
      </c>
      <c r="AU50" s="17">
        <v>69.3</v>
      </c>
      <c r="AV50" s="17">
        <v>230.5</v>
      </c>
      <c r="AW50" s="17">
        <v>0.4</v>
      </c>
      <c r="AX50" s="17">
        <v>3.8</v>
      </c>
      <c r="AY50" s="17">
        <v>10.6</v>
      </c>
      <c r="AZ50" s="17">
        <v>105</v>
      </c>
      <c r="BA50" s="17">
        <v>255.2</v>
      </c>
      <c r="BB50" s="17">
        <v>1109.5999999999999</v>
      </c>
      <c r="BC50" s="17">
        <v>1.8</v>
      </c>
      <c r="BD50" s="17">
        <v>11.7</v>
      </c>
      <c r="BE50" s="17">
        <v>1.5</v>
      </c>
      <c r="BF50" s="17">
        <v>22.4</v>
      </c>
      <c r="BG50" s="17">
        <v>58</v>
      </c>
      <c r="BH50" s="17">
        <v>173</v>
      </c>
      <c r="BI50" s="17">
        <v>0.4</v>
      </c>
      <c r="BJ50" s="17">
        <v>1.6</v>
      </c>
      <c r="BK50" s="17">
        <v>11.8</v>
      </c>
      <c r="BL50" s="17">
        <v>165.4</v>
      </c>
      <c r="BM50" s="17">
        <v>431.1</v>
      </c>
      <c r="BN50" s="17">
        <v>1717.4</v>
      </c>
      <c r="BO50" s="17">
        <v>2.2999999999999998</v>
      </c>
      <c r="BP50" s="17">
        <v>18.899999999999999</v>
      </c>
      <c r="BR50" s="6">
        <f t="shared" si="1"/>
        <v>2013</v>
      </c>
      <c r="BS50" s="6" t="str">
        <f t="shared" si="2"/>
        <v>2013/14</v>
      </c>
      <c r="BT50" s="15">
        <f t="shared" si="3"/>
        <v>9341.1</v>
      </c>
      <c r="BU50" s="15">
        <f t="shared" si="4"/>
        <v>10136.999999999998</v>
      </c>
      <c r="BV50" s="16">
        <f t="shared" ca="1" si="6"/>
        <v>365.20000000000005</v>
      </c>
      <c r="BW50" s="16">
        <f t="shared" ca="1" si="6"/>
        <v>2950</v>
      </c>
      <c r="BX50" s="16">
        <f t="shared" ca="1" si="6"/>
        <v>83.5</v>
      </c>
      <c r="BY50" s="16">
        <f t="shared" ca="1" si="6"/>
        <v>322.60000000000002</v>
      </c>
      <c r="BZ50" s="16">
        <f t="shared" ca="1" si="6"/>
        <v>236.2</v>
      </c>
      <c r="CA50" s="16">
        <f t="shared" ca="1" si="6"/>
        <v>481.40000000000003</v>
      </c>
      <c r="CB50" s="16">
        <f t="shared" ca="1" si="6"/>
        <v>858.1</v>
      </c>
      <c r="CC50" s="16">
        <f t="shared" ca="1" si="6"/>
        <v>299.8</v>
      </c>
      <c r="CD50" s="16">
        <f t="shared" ca="1" si="6"/>
        <v>1364.8</v>
      </c>
      <c r="CE50" s="16">
        <f t="shared" ca="1" si="6"/>
        <v>231</v>
      </c>
      <c r="CF50" s="16">
        <f t="shared" ca="1" si="6"/>
        <v>2148.5</v>
      </c>
    </row>
    <row r="51" spans="1:84" x14ac:dyDescent="0.25">
      <c r="A51" s="226"/>
      <c r="B51" s="12">
        <v>4</v>
      </c>
      <c r="C51" s="17">
        <v>2</v>
      </c>
      <c r="D51" s="17">
        <v>30</v>
      </c>
      <c r="E51" s="17">
        <v>78.900000000000006</v>
      </c>
      <c r="F51" s="17">
        <v>291.89999999999998</v>
      </c>
      <c r="G51" s="17">
        <v>0.5</v>
      </c>
      <c r="H51" s="17">
        <v>2.8</v>
      </c>
      <c r="I51" s="17">
        <v>21.9</v>
      </c>
      <c r="J51" s="17">
        <v>168</v>
      </c>
      <c r="K51" s="17">
        <v>382.2</v>
      </c>
      <c r="L51" s="17">
        <v>2635.1</v>
      </c>
      <c r="M51" s="17">
        <v>1.6</v>
      </c>
      <c r="N51" s="17">
        <v>22.6</v>
      </c>
      <c r="O51" s="17">
        <v>0.4</v>
      </c>
      <c r="P51" s="17">
        <v>8.1</v>
      </c>
      <c r="Q51" s="17">
        <v>24.5</v>
      </c>
      <c r="R51" s="17">
        <v>60.3</v>
      </c>
      <c r="S51" s="17">
        <v>0.1</v>
      </c>
      <c r="T51" s="17">
        <v>0.5</v>
      </c>
      <c r="U51" s="17">
        <v>1.4</v>
      </c>
      <c r="V51" s="17">
        <v>25.1</v>
      </c>
      <c r="W51" s="17">
        <v>68.7</v>
      </c>
      <c r="X51" s="17">
        <v>260.3</v>
      </c>
      <c r="Y51" s="17">
        <v>0.2</v>
      </c>
      <c r="Z51" s="17">
        <v>2.8</v>
      </c>
      <c r="AA51" s="17">
        <v>0.8</v>
      </c>
      <c r="AB51" s="17">
        <v>22</v>
      </c>
      <c r="AC51" s="17">
        <v>49.1</v>
      </c>
      <c r="AD51" s="17">
        <v>192.5</v>
      </c>
      <c r="AE51" s="17">
        <v>0.3</v>
      </c>
      <c r="AF51" s="17">
        <v>2.8</v>
      </c>
      <c r="AG51" s="17">
        <v>1.8</v>
      </c>
      <c r="AH51" s="17">
        <v>42.7</v>
      </c>
      <c r="AI51" s="17">
        <v>101.3</v>
      </c>
      <c r="AJ51" s="17">
        <v>388.6</v>
      </c>
      <c r="AK51" s="17">
        <v>0.7</v>
      </c>
      <c r="AL51" s="17">
        <v>5.4</v>
      </c>
      <c r="AM51" s="17">
        <v>5.4</v>
      </c>
      <c r="AN51" s="17">
        <v>35</v>
      </c>
      <c r="AO51" s="17">
        <v>122.7</v>
      </c>
      <c r="AP51" s="17">
        <v>754.8</v>
      </c>
      <c r="AQ51" s="17">
        <v>0.5</v>
      </c>
      <c r="AR51" s="17">
        <v>10.3</v>
      </c>
      <c r="AS51" s="17">
        <v>1.5</v>
      </c>
      <c r="AT51" s="17">
        <v>25.2</v>
      </c>
      <c r="AU51" s="17">
        <v>70.8</v>
      </c>
      <c r="AV51" s="17">
        <v>239.8</v>
      </c>
      <c r="AW51" s="17">
        <v>0.4</v>
      </c>
      <c r="AX51" s="17">
        <v>4</v>
      </c>
      <c r="AY51" s="17">
        <v>11.3</v>
      </c>
      <c r="AZ51" s="17">
        <v>110.1</v>
      </c>
      <c r="BA51" s="17">
        <v>268.10000000000002</v>
      </c>
      <c r="BB51" s="17">
        <v>1141.9000000000001</v>
      </c>
      <c r="BC51" s="17">
        <v>1.8</v>
      </c>
      <c r="BD51" s="17">
        <v>12.6</v>
      </c>
      <c r="BE51" s="17">
        <v>1.6</v>
      </c>
      <c r="BF51" s="17">
        <v>23.6</v>
      </c>
      <c r="BG51" s="17">
        <v>59.4</v>
      </c>
      <c r="BH51" s="17">
        <v>177.3</v>
      </c>
      <c r="BI51" s="17">
        <v>0.4</v>
      </c>
      <c r="BJ51" s="17">
        <v>1.7</v>
      </c>
      <c r="BK51" s="17">
        <v>12.2</v>
      </c>
      <c r="BL51" s="17">
        <v>174.5</v>
      </c>
      <c r="BM51" s="17">
        <v>441.7</v>
      </c>
      <c r="BN51" s="17">
        <v>1758.3</v>
      </c>
      <c r="BO51" s="17">
        <v>2.4</v>
      </c>
      <c r="BP51" s="17">
        <v>20.6</v>
      </c>
      <c r="BR51" s="6">
        <f t="shared" si="1"/>
        <v>2013</v>
      </c>
      <c r="BS51" s="6" t="str">
        <f t="shared" si="2"/>
        <v>2013/14</v>
      </c>
      <c r="BT51" s="15">
        <f t="shared" si="3"/>
        <v>9568.2000000000007</v>
      </c>
      <c r="BU51" s="15">
        <f t="shared" si="4"/>
        <v>10387.800000000003</v>
      </c>
      <c r="BV51" s="16">
        <f t="shared" ca="1" si="6"/>
        <v>370.79999999999995</v>
      </c>
      <c r="BW51" s="16">
        <f t="shared" ca="1" si="6"/>
        <v>3017.2999999999997</v>
      </c>
      <c r="BX51" s="16">
        <f t="shared" ca="1" si="6"/>
        <v>84.8</v>
      </c>
      <c r="BY51" s="16">
        <f t="shared" ca="1" si="6"/>
        <v>329</v>
      </c>
      <c r="BZ51" s="16">
        <f t="shared" ca="1" si="6"/>
        <v>241.6</v>
      </c>
      <c r="CA51" s="16">
        <f t="shared" ca="1" si="6"/>
        <v>489.90000000000003</v>
      </c>
      <c r="CB51" s="16">
        <f t="shared" ca="1" si="6"/>
        <v>877.5</v>
      </c>
      <c r="CC51" s="16">
        <f t="shared" ca="1" si="6"/>
        <v>310.60000000000002</v>
      </c>
      <c r="CD51" s="16">
        <f t="shared" ca="1" si="6"/>
        <v>1410</v>
      </c>
      <c r="CE51" s="16">
        <f t="shared" ca="1" si="6"/>
        <v>236.70000000000002</v>
      </c>
      <c r="CF51" s="16">
        <f t="shared" ca="1" si="6"/>
        <v>2200</v>
      </c>
    </row>
    <row r="52" spans="1:84" x14ac:dyDescent="0.25">
      <c r="A52" s="225">
        <v>2014</v>
      </c>
      <c r="B52" s="12">
        <v>1</v>
      </c>
      <c r="C52" s="17">
        <v>2</v>
      </c>
      <c r="D52" s="17">
        <v>29.6</v>
      </c>
      <c r="E52" s="17">
        <v>78.5</v>
      </c>
      <c r="F52" s="17">
        <v>288.10000000000002</v>
      </c>
      <c r="G52" s="17">
        <v>0.4</v>
      </c>
      <c r="H52" s="17">
        <v>2.7</v>
      </c>
      <c r="I52" s="17">
        <v>21.7</v>
      </c>
      <c r="J52" s="17">
        <v>161.30000000000001</v>
      </c>
      <c r="K52" s="17">
        <v>378.2</v>
      </c>
      <c r="L52" s="17">
        <v>2615.9</v>
      </c>
      <c r="M52" s="17">
        <v>1.5</v>
      </c>
      <c r="N52" s="17">
        <v>22.8</v>
      </c>
      <c r="O52" s="17">
        <v>0.3</v>
      </c>
      <c r="P52" s="17">
        <v>8.1999999999999993</v>
      </c>
      <c r="Q52" s="17">
        <v>24.4</v>
      </c>
      <c r="R52" s="17">
        <v>59.3</v>
      </c>
      <c r="S52" s="17">
        <v>0.1</v>
      </c>
      <c r="T52" s="17">
        <v>0.5</v>
      </c>
      <c r="U52" s="17">
        <v>1.2</v>
      </c>
      <c r="V52" s="17">
        <v>25.9</v>
      </c>
      <c r="W52" s="17">
        <v>68.2</v>
      </c>
      <c r="X52" s="17">
        <v>256.89999999999998</v>
      </c>
      <c r="Y52" s="17">
        <v>0.2</v>
      </c>
      <c r="Z52" s="17">
        <v>2.8</v>
      </c>
      <c r="AA52" s="17">
        <v>0.8</v>
      </c>
      <c r="AB52" s="17">
        <v>22</v>
      </c>
      <c r="AC52" s="17">
        <v>48.7</v>
      </c>
      <c r="AD52" s="17">
        <v>190.2</v>
      </c>
      <c r="AE52" s="17">
        <v>0.3</v>
      </c>
      <c r="AF52" s="17">
        <v>2.7</v>
      </c>
      <c r="AG52" s="17">
        <v>1.8</v>
      </c>
      <c r="AH52" s="17">
        <v>42.7</v>
      </c>
      <c r="AI52" s="17">
        <v>100.6</v>
      </c>
      <c r="AJ52" s="17">
        <v>383.8</v>
      </c>
      <c r="AK52" s="17">
        <v>0.7</v>
      </c>
      <c r="AL52" s="17">
        <v>5.3</v>
      </c>
      <c r="AM52" s="17">
        <v>5.3</v>
      </c>
      <c r="AN52" s="17">
        <v>34.4</v>
      </c>
      <c r="AO52" s="17">
        <v>120.9</v>
      </c>
      <c r="AP52" s="17">
        <v>744.8</v>
      </c>
      <c r="AQ52" s="17">
        <v>0.5</v>
      </c>
      <c r="AR52" s="17">
        <v>10</v>
      </c>
      <c r="AS52" s="17">
        <v>1.6</v>
      </c>
      <c r="AT52" s="17">
        <v>25</v>
      </c>
      <c r="AU52" s="17">
        <v>70.7</v>
      </c>
      <c r="AV52" s="17">
        <v>239.4</v>
      </c>
      <c r="AW52" s="17">
        <v>0.4</v>
      </c>
      <c r="AX52" s="17">
        <v>4</v>
      </c>
      <c r="AY52" s="17">
        <v>11.4</v>
      </c>
      <c r="AZ52" s="17">
        <v>108.6</v>
      </c>
      <c r="BA52" s="17">
        <v>267.5</v>
      </c>
      <c r="BB52" s="17">
        <v>1130.5999999999999</v>
      </c>
      <c r="BC52" s="17">
        <v>1.8</v>
      </c>
      <c r="BD52" s="17">
        <v>12.6</v>
      </c>
      <c r="BE52" s="17">
        <v>1.6</v>
      </c>
      <c r="BF52" s="17">
        <v>23.5</v>
      </c>
      <c r="BG52" s="17">
        <v>59.3</v>
      </c>
      <c r="BH52" s="17">
        <v>175.5</v>
      </c>
      <c r="BI52" s="17">
        <v>0.4</v>
      </c>
      <c r="BJ52" s="17">
        <v>1.7</v>
      </c>
      <c r="BK52" s="17">
        <v>12.6</v>
      </c>
      <c r="BL52" s="17">
        <v>178.6</v>
      </c>
      <c r="BM52" s="17">
        <v>438.9</v>
      </c>
      <c r="BN52" s="17">
        <v>1738.8</v>
      </c>
      <c r="BO52" s="17">
        <v>2.5</v>
      </c>
      <c r="BP52" s="17">
        <v>20.6</v>
      </c>
      <c r="BR52" s="6">
        <f t="shared" si="1"/>
        <v>2014</v>
      </c>
      <c r="BS52" s="6" t="str">
        <f t="shared" si="2"/>
        <v>2013/14</v>
      </c>
      <c r="BT52" s="15">
        <f t="shared" si="3"/>
        <v>9479.1999999999989</v>
      </c>
      <c r="BU52" s="15">
        <f t="shared" si="4"/>
        <v>10293.800000000001</v>
      </c>
      <c r="BV52" s="16">
        <f t="shared" ca="1" si="6"/>
        <v>366.6</v>
      </c>
      <c r="BW52" s="16">
        <f t="shared" ca="1" si="6"/>
        <v>2994.1</v>
      </c>
      <c r="BX52" s="16">
        <f t="shared" ca="1" si="6"/>
        <v>83.699999999999989</v>
      </c>
      <c r="BY52" s="16">
        <f t="shared" ca="1" si="6"/>
        <v>325.09999999999997</v>
      </c>
      <c r="BZ52" s="16">
        <f t="shared" ca="1" si="6"/>
        <v>238.89999999999998</v>
      </c>
      <c r="CA52" s="16">
        <f t="shared" ca="1" si="6"/>
        <v>484.4</v>
      </c>
      <c r="CB52" s="16">
        <f t="shared" ca="1" si="6"/>
        <v>865.69999999999993</v>
      </c>
      <c r="CC52" s="16">
        <f t="shared" ca="1" si="6"/>
        <v>310.10000000000002</v>
      </c>
      <c r="CD52" s="16">
        <f t="shared" ca="1" si="6"/>
        <v>1398.1</v>
      </c>
      <c r="CE52" s="16">
        <f t="shared" ca="1" si="6"/>
        <v>234.8</v>
      </c>
      <c r="CF52" s="16">
        <f t="shared" ca="1" si="6"/>
        <v>2177.6999999999998</v>
      </c>
    </row>
    <row r="53" spans="1:84" x14ac:dyDescent="0.25">
      <c r="A53" s="226"/>
      <c r="B53" s="12">
        <v>2</v>
      </c>
      <c r="C53" s="17">
        <v>2.2999999999999998</v>
      </c>
      <c r="D53" s="17">
        <v>30.1</v>
      </c>
      <c r="E53" s="17">
        <v>79.599999999999994</v>
      </c>
      <c r="F53" s="17">
        <v>287.3</v>
      </c>
      <c r="G53" s="17">
        <v>0.4</v>
      </c>
      <c r="H53" s="17">
        <v>2.6</v>
      </c>
      <c r="I53" s="17">
        <v>21.7</v>
      </c>
      <c r="J53" s="17">
        <v>161</v>
      </c>
      <c r="K53" s="17">
        <v>379.6</v>
      </c>
      <c r="L53" s="17">
        <v>2617.8000000000002</v>
      </c>
      <c r="M53" s="17">
        <v>1.5</v>
      </c>
      <c r="N53" s="17">
        <v>22.2</v>
      </c>
      <c r="O53" s="17">
        <v>0.4</v>
      </c>
      <c r="P53" s="17">
        <v>8.1</v>
      </c>
      <c r="Q53" s="17">
        <v>24.7</v>
      </c>
      <c r="R53" s="17">
        <v>58.6</v>
      </c>
      <c r="S53" s="17">
        <v>0.1</v>
      </c>
      <c r="T53" s="17">
        <v>0.5</v>
      </c>
      <c r="U53" s="17">
        <v>1.2</v>
      </c>
      <c r="V53" s="17">
        <v>26.1</v>
      </c>
      <c r="W53" s="17">
        <v>68.900000000000006</v>
      </c>
      <c r="X53" s="17">
        <v>255.9</v>
      </c>
      <c r="Y53" s="17">
        <v>0.2</v>
      </c>
      <c r="Z53" s="17">
        <v>2.7</v>
      </c>
      <c r="AA53" s="17">
        <v>0.9</v>
      </c>
      <c r="AB53" s="17">
        <v>21.7</v>
      </c>
      <c r="AC53" s="17">
        <v>49.2</v>
      </c>
      <c r="AD53" s="17">
        <v>189.8</v>
      </c>
      <c r="AE53" s="17">
        <v>0.3</v>
      </c>
      <c r="AF53" s="17">
        <v>2.6</v>
      </c>
      <c r="AG53" s="17">
        <v>1.9</v>
      </c>
      <c r="AH53" s="17">
        <v>42.9</v>
      </c>
      <c r="AI53" s="17">
        <v>101.9</v>
      </c>
      <c r="AJ53" s="17">
        <v>384.3</v>
      </c>
      <c r="AK53" s="17">
        <v>0.7</v>
      </c>
      <c r="AL53" s="17">
        <v>5.2</v>
      </c>
      <c r="AM53" s="17">
        <v>5.2</v>
      </c>
      <c r="AN53" s="17">
        <v>35.200000000000003</v>
      </c>
      <c r="AO53" s="17">
        <v>122.5</v>
      </c>
      <c r="AP53" s="17">
        <v>741.9</v>
      </c>
      <c r="AQ53" s="17">
        <v>0.5</v>
      </c>
      <c r="AR53" s="17">
        <v>9.8000000000000007</v>
      </c>
      <c r="AS53" s="17">
        <v>1.6</v>
      </c>
      <c r="AT53" s="17">
        <v>25.4</v>
      </c>
      <c r="AU53" s="17">
        <v>71.599999999999994</v>
      </c>
      <c r="AV53" s="17">
        <v>235.7</v>
      </c>
      <c r="AW53" s="17">
        <v>0.4</v>
      </c>
      <c r="AX53" s="17">
        <v>3.9</v>
      </c>
      <c r="AY53" s="17">
        <v>10.9</v>
      </c>
      <c r="AZ53" s="17">
        <v>106.9</v>
      </c>
      <c r="BA53" s="17">
        <v>268.60000000000002</v>
      </c>
      <c r="BB53" s="17">
        <v>1121.4000000000001</v>
      </c>
      <c r="BC53" s="17">
        <v>1.8</v>
      </c>
      <c r="BD53" s="17">
        <v>11.8</v>
      </c>
      <c r="BE53" s="17">
        <v>1.6</v>
      </c>
      <c r="BF53" s="17">
        <v>22.7</v>
      </c>
      <c r="BG53" s="17">
        <v>60.6</v>
      </c>
      <c r="BH53" s="17">
        <v>173.7</v>
      </c>
      <c r="BI53" s="17">
        <v>0.4</v>
      </c>
      <c r="BJ53" s="17">
        <v>1.6</v>
      </c>
      <c r="BK53" s="17">
        <v>12.7</v>
      </c>
      <c r="BL53" s="17">
        <v>177.9</v>
      </c>
      <c r="BM53" s="17">
        <v>446.5</v>
      </c>
      <c r="BN53" s="17">
        <v>1737.2</v>
      </c>
      <c r="BO53" s="17">
        <v>2.6</v>
      </c>
      <c r="BP53" s="17">
        <v>19.899999999999999</v>
      </c>
      <c r="BR53" s="6">
        <f t="shared" si="1"/>
        <v>2014</v>
      </c>
      <c r="BS53" s="6" t="str">
        <f t="shared" si="2"/>
        <v>2013/14</v>
      </c>
      <c r="BT53" s="15">
        <f t="shared" si="3"/>
        <v>9477.3000000000011</v>
      </c>
      <c r="BU53" s="15">
        <f t="shared" si="4"/>
        <v>10287.399999999998</v>
      </c>
      <c r="BV53" s="16">
        <f t="shared" ca="1" si="6"/>
        <v>366.9</v>
      </c>
      <c r="BW53" s="16">
        <f t="shared" ca="1" si="6"/>
        <v>2997.4</v>
      </c>
      <c r="BX53" s="16">
        <f t="shared" ca="1" si="6"/>
        <v>83.3</v>
      </c>
      <c r="BY53" s="16">
        <f t="shared" ca="1" si="6"/>
        <v>324.8</v>
      </c>
      <c r="BZ53" s="16">
        <f t="shared" ca="1" si="6"/>
        <v>239</v>
      </c>
      <c r="CA53" s="16">
        <f t="shared" ca="1" si="6"/>
        <v>486.20000000000005</v>
      </c>
      <c r="CB53" s="16">
        <f t="shared" ca="1" si="6"/>
        <v>864.4</v>
      </c>
      <c r="CC53" s="16">
        <f t="shared" ca="1" si="6"/>
        <v>307.29999999999995</v>
      </c>
      <c r="CD53" s="16">
        <f t="shared" ca="1" si="6"/>
        <v>1390</v>
      </c>
      <c r="CE53" s="16">
        <f t="shared" ca="1" si="6"/>
        <v>234.29999999999998</v>
      </c>
      <c r="CF53" s="16">
        <f t="shared" ca="1" si="6"/>
        <v>2183.6999999999998</v>
      </c>
    </row>
    <row r="54" spans="1:84" x14ac:dyDescent="0.25">
      <c r="A54" s="226"/>
      <c r="B54" s="12">
        <v>3</v>
      </c>
      <c r="C54" s="17">
        <v>2.4</v>
      </c>
      <c r="D54" s="17">
        <v>30.5</v>
      </c>
      <c r="E54" s="17">
        <v>81</v>
      </c>
      <c r="F54" s="17">
        <v>286.2</v>
      </c>
      <c r="G54" s="17">
        <v>0.4</v>
      </c>
      <c r="H54" s="17">
        <v>2.6</v>
      </c>
      <c r="I54" s="17">
        <v>22.4</v>
      </c>
      <c r="J54" s="17">
        <v>164.2</v>
      </c>
      <c r="K54" s="17">
        <v>390.9</v>
      </c>
      <c r="L54" s="17">
        <v>2661.9</v>
      </c>
      <c r="M54" s="17">
        <v>1.5</v>
      </c>
      <c r="N54" s="17">
        <v>22.2</v>
      </c>
      <c r="O54" s="17">
        <v>0.4</v>
      </c>
      <c r="P54" s="17">
        <v>8.1999999999999993</v>
      </c>
      <c r="Q54" s="17">
        <v>25.1</v>
      </c>
      <c r="R54" s="17">
        <v>58.4</v>
      </c>
      <c r="S54" s="17">
        <v>0.1</v>
      </c>
      <c r="T54" s="17">
        <v>0.5</v>
      </c>
      <c r="U54" s="17">
        <v>1.3</v>
      </c>
      <c r="V54" s="17">
        <v>25.3</v>
      </c>
      <c r="W54" s="17">
        <v>69.900000000000006</v>
      </c>
      <c r="X54" s="17">
        <v>257</v>
      </c>
      <c r="Y54" s="17">
        <v>0.2</v>
      </c>
      <c r="Z54" s="17">
        <v>2.7</v>
      </c>
      <c r="AA54" s="17">
        <v>0.9</v>
      </c>
      <c r="AB54" s="17">
        <v>21.9</v>
      </c>
      <c r="AC54" s="17">
        <v>50</v>
      </c>
      <c r="AD54" s="17">
        <v>190.1</v>
      </c>
      <c r="AE54" s="17">
        <v>0.4</v>
      </c>
      <c r="AF54" s="17">
        <v>2.6</v>
      </c>
      <c r="AG54" s="17">
        <v>1.9</v>
      </c>
      <c r="AH54" s="17">
        <v>42.8</v>
      </c>
      <c r="AI54" s="17">
        <v>103.4</v>
      </c>
      <c r="AJ54" s="17">
        <v>386.9</v>
      </c>
      <c r="AK54" s="17">
        <v>0.7</v>
      </c>
      <c r="AL54" s="17">
        <v>5.0999999999999996</v>
      </c>
      <c r="AM54" s="17">
        <v>5.4</v>
      </c>
      <c r="AN54" s="17">
        <v>35.200000000000003</v>
      </c>
      <c r="AO54" s="17">
        <v>125.1</v>
      </c>
      <c r="AP54" s="17">
        <v>747.4</v>
      </c>
      <c r="AQ54" s="17">
        <v>0.5</v>
      </c>
      <c r="AR54" s="17">
        <v>9.8000000000000007</v>
      </c>
      <c r="AS54" s="17">
        <v>1.6</v>
      </c>
      <c r="AT54" s="17">
        <v>26</v>
      </c>
      <c r="AU54" s="17">
        <v>72.8</v>
      </c>
      <c r="AV54" s="17">
        <v>235.6</v>
      </c>
      <c r="AW54" s="17">
        <v>0.4</v>
      </c>
      <c r="AX54" s="17">
        <v>3.8</v>
      </c>
      <c r="AY54" s="17">
        <v>10.7</v>
      </c>
      <c r="AZ54" s="17">
        <v>109.7</v>
      </c>
      <c r="BA54" s="17">
        <v>275.10000000000002</v>
      </c>
      <c r="BB54" s="17">
        <v>1131.9000000000001</v>
      </c>
      <c r="BC54" s="17">
        <v>1.8</v>
      </c>
      <c r="BD54" s="17">
        <v>11.9</v>
      </c>
      <c r="BE54" s="17">
        <v>1.6</v>
      </c>
      <c r="BF54" s="17">
        <v>22.8</v>
      </c>
      <c r="BG54" s="17">
        <v>62.2</v>
      </c>
      <c r="BH54" s="17">
        <v>173.9</v>
      </c>
      <c r="BI54" s="17">
        <v>0.4</v>
      </c>
      <c r="BJ54" s="17">
        <v>1.6</v>
      </c>
      <c r="BK54" s="17">
        <v>12.2</v>
      </c>
      <c r="BL54" s="17">
        <v>181.4</v>
      </c>
      <c r="BM54" s="17">
        <v>457.8</v>
      </c>
      <c r="BN54" s="17">
        <v>1749.4</v>
      </c>
      <c r="BO54" s="17">
        <v>2.5</v>
      </c>
      <c r="BP54" s="17">
        <v>19.8</v>
      </c>
      <c r="BR54" s="6">
        <f t="shared" si="1"/>
        <v>2014</v>
      </c>
      <c r="BS54" s="6" t="str">
        <f t="shared" si="2"/>
        <v>2014/15</v>
      </c>
      <c r="BT54" s="15">
        <f t="shared" si="3"/>
        <v>9592</v>
      </c>
      <c r="BU54" s="15">
        <f t="shared" si="4"/>
        <v>10412.299999999996</v>
      </c>
      <c r="BV54" s="16">
        <f t="shared" ca="1" si="6"/>
        <v>367.2</v>
      </c>
      <c r="BW54" s="16">
        <f t="shared" ca="1" si="6"/>
        <v>3052.8</v>
      </c>
      <c r="BX54" s="16">
        <f t="shared" ca="1" si="6"/>
        <v>83.5</v>
      </c>
      <c r="BY54" s="16">
        <f t="shared" ca="1" si="6"/>
        <v>326.89999999999998</v>
      </c>
      <c r="BZ54" s="16">
        <f t="shared" ca="1" si="6"/>
        <v>240.1</v>
      </c>
      <c r="CA54" s="16">
        <f t="shared" ca="1" si="6"/>
        <v>490.29999999999995</v>
      </c>
      <c r="CB54" s="16">
        <f t="shared" ca="1" si="6"/>
        <v>872.5</v>
      </c>
      <c r="CC54" s="16">
        <f t="shared" ca="1" si="6"/>
        <v>308.39999999999998</v>
      </c>
      <c r="CD54" s="16">
        <f t="shared" ca="1" si="6"/>
        <v>1407</v>
      </c>
      <c r="CE54" s="16">
        <f t="shared" ca="1" si="6"/>
        <v>236.10000000000002</v>
      </c>
      <c r="CF54" s="16">
        <f t="shared" ca="1" si="6"/>
        <v>2207.2000000000003</v>
      </c>
    </row>
    <row r="55" spans="1:84" x14ac:dyDescent="0.25">
      <c r="A55" s="226"/>
      <c r="B55" s="12">
        <v>4</v>
      </c>
      <c r="C55" s="17">
        <v>2.4</v>
      </c>
      <c r="D55" s="17">
        <v>30.5</v>
      </c>
      <c r="E55" s="17">
        <v>82.9</v>
      </c>
      <c r="F55" s="17">
        <v>289.5</v>
      </c>
      <c r="G55" s="17">
        <v>0.4</v>
      </c>
      <c r="H55" s="17">
        <v>2.7</v>
      </c>
      <c r="I55" s="17">
        <v>23.4</v>
      </c>
      <c r="J55" s="17">
        <v>168.8</v>
      </c>
      <c r="K55" s="17">
        <v>407.8</v>
      </c>
      <c r="L55" s="17">
        <v>2738.2</v>
      </c>
      <c r="M55" s="17">
        <v>1.4</v>
      </c>
      <c r="N55" s="17">
        <v>23.1</v>
      </c>
      <c r="O55" s="17">
        <v>0.4</v>
      </c>
      <c r="P55" s="17">
        <v>8.1</v>
      </c>
      <c r="Q55" s="17">
        <v>25.9</v>
      </c>
      <c r="R55" s="17">
        <v>59.3</v>
      </c>
      <c r="S55" s="17">
        <v>0.1</v>
      </c>
      <c r="T55" s="17">
        <v>0.5</v>
      </c>
      <c r="U55" s="17">
        <v>1.3</v>
      </c>
      <c r="V55" s="17">
        <v>25.6</v>
      </c>
      <c r="W55" s="17">
        <v>71.599999999999994</v>
      </c>
      <c r="X55" s="17">
        <v>261.5</v>
      </c>
      <c r="Y55" s="17">
        <v>0.2</v>
      </c>
      <c r="Z55" s="17">
        <v>2.7</v>
      </c>
      <c r="AA55" s="17">
        <v>0.9</v>
      </c>
      <c r="AB55" s="17">
        <v>23.4</v>
      </c>
      <c r="AC55" s="17">
        <v>50.7</v>
      </c>
      <c r="AD55" s="17">
        <v>191.6</v>
      </c>
      <c r="AE55" s="17">
        <v>0.4</v>
      </c>
      <c r="AF55" s="17">
        <v>2.6</v>
      </c>
      <c r="AG55" s="17">
        <v>1.8</v>
      </c>
      <c r="AH55" s="17">
        <v>44.6</v>
      </c>
      <c r="AI55" s="17">
        <v>105.6</v>
      </c>
      <c r="AJ55" s="17">
        <v>392.5</v>
      </c>
      <c r="AK55" s="17">
        <v>0.7</v>
      </c>
      <c r="AL55" s="17">
        <v>5.2</v>
      </c>
      <c r="AM55" s="17">
        <v>5.3</v>
      </c>
      <c r="AN55" s="17">
        <v>35.200000000000003</v>
      </c>
      <c r="AO55" s="17">
        <v>126.7</v>
      </c>
      <c r="AP55" s="17">
        <v>760.8</v>
      </c>
      <c r="AQ55" s="17">
        <v>0.5</v>
      </c>
      <c r="AR55" s="17">
        <v>10</v>
      </c>
      <c r="AS55" s="17">
        <v>1.8</v>
      </c>
      <c r="AT55" s="17">
        <v>26.1</v>
      </c>
      <c r="AU55" s="17">
        <v>74.5</v>
      </c>
      <c r="AV55" s="17">
        <v>244.4</v>
      </c>
      <c r="AW55" s="17">
        <v>0.4</v>
      </c>
      <c r="AX55" s="17">
        <v>4.0999999999999996</v>
      </c>
      <c r="AY55" s="17">
        <v>11.5</v>
      </c>
      <c r="AZ55" s="17">
        <v>114.4</v>
      </c>
      <c r="BA55" s="17">
        <v>285.7</v>
      </c>
      <c r="BB55" s="17">
        <v>1163.5999999999999</v>
      </c>
      <c r="BC55" s="17">
        <v>2</v>
      </c>
      <c r="BD55" s="17">
        <v>12.4</v>
      </c>
      <c r="BE55" s="17">
        <v>1.6</v>
      </c>
      <c r="BF55" s="17">
        <v>24.9</v>
      </c>
      <c r="BG55" s="17">
        <v>63.2</v>
      </c>
      <c r="BH55" s="17">
        <v>176.5</v>
      </c>
      <c r="BI55" s="17">
        <v>0.4</v>
      </c>
      <c r="BJ55" s="17">
        <v>1.6</v>
      </c>
      <c r="BK55" s="17">
        <v>12.5</v>
      </c>
      <c r="BL55" s="17">
        <v>184.5</v>
      </c>
      <c r="BM55" s="17">
        <v>468.7</v>
      </c>
      <c r="BN55" s="17">
        <v>1779.2</v>
      </c>
      <c r="BO55" s="17">
        <v>2.5</v>
      </c>
      <c r="BP55" s="17">
        <v>20.2</v>
      </c>
      <c r="BR55" s="6">
        <f t="shared" si="1"/>
        <v>2014</v>
      </c>
      <c r="BS55" s="6" t="str">
        <f t="shared" si="2"/>
        <v>2014/15</v>
      </c>
      <c r="BT55" s="15">
        <f t="shared" si="3"/>
        <v>9820.4</v>
      </c>
      <c r="BU55" s="15">
        <f t="shared" si="4"/>
        <v>10663.5</v>
      </c>
      <c r="BV55" s="16">
        <f t="shared" ca="1" si="6"/>
        <v>372.4</v>
      </c>
      <c r="BW55" s="16">
        <f t="shared" ca="1" si="6"/>
        <v>3146</v>
      </c>
      <c r="BX55" s="16">
        <f t="shared" ca="1" si="6"/>
        <v>85.199999999999989</v>
      </c>
      <c r="BY55" s="16">
        <f t="shared" ca="1" si="6"/>
        <v>333.1</v>
      </c>
      <c r="BZ55" s="16">
        <f t="shared" ca="1" si="6"/>
        <v>242.3</v>
      </c>
      <c r="CA55" s="16">
        <f t="shared" ca="1" si="6"/>
        <v>498.1</v>
      </c>
      <c r="CB55" s="16">
        <f t="shared" ca="1" si="6"/>
        <v>887.5</v>
      </c>
      <c r="CC55" s="16">
        <f t="shared" ca="1" si="6"/>
        <v>318.89999999999998</v>
      </c>
      <c r="CD55" s="16">
        <f t="shared" ca="1" si="6"/>
        <v>1449.3</v>
      </c>
      <c r="CE55" s="16">
        <f t="shared" ca="1" si="6"/>
        <v>239.7</v>
      </c>
      <c r="CF55" s="16">
        <f t="shared" ca="1" si="6"/>
        <v>2247.9</v>
      </c>
    </row>
    <row r="56" spans="1:84" x14ac:dyDescent="0.25">
      <c r="A56" s="225">
        <v>2015</v>
      </c>
      <c r="B56" s="12">
        <v>1</v>
      </c>
      <c r="C56" s="17">
        <v>2.2000000000000002</v>
      </c>
      <c r="D56" s="17">
        <v>30.6</v>
      </c>
      <c r="E56" s="17">
        <v>82.4</v>
      </c>
      <c r="F56" s="17">
        <v>285.8</v>
      </c>
      <c r="G56" s="17">
        <v>0.3</v>
      </c>
      <c r="H56" s="17">
        <v>2.7</v>
      </c>
      <c r="I56" s="17">
        <v>22.9</v>
      </c>
      <c r="J56" s="17">
        <v>165.3</v>
      </c>
      <c r="K56" s="17">
        <v>408.8</v>
      </c>
      <c r="L56" s="17">
        <v>2737</v>
      </c>
      <c r="M56" s="17">
        <v>1.4</v>
      </c>
      <c r="N56" s="17">
        <v>23.4</v>
      </c>
      <c r="O56" s="17">
        <v>0.4</v>
      </c>
      <c r="P56" s="17">
        <v>8</v>
      </c>
      <c r="Q56" s="17">
        <v>25.6</v>
      </c>
      <c r="R56" s="17">
        <v>58.8</v>
      </c>
      <c r="S56" s="17">
        <v>0.1</v>
      </c>
      <c r="T56" s="17">
        <v>0.5</v>
      </c>
      <c r="U56" s="17">
        <v>1.2</v>
      </c>
      <c r="V56" s="17">
        <v>26.3</v>
      </c>
      <c r="W56" s="17">
        <v>71.3</v>
      </c>
      <c r="X56" s="17">
        <v>259.3</v>
      </c>
      <c r="Y56" s="17">
        <v>0.3</v>
      </c>
      <c r="Z56" s="17">
        <v>2.7</v>
      </c>
      <c r="AA56" s="17">
        <v>1</v>
      </c>
      <c r="AB56" s="17">
        <v>22.8</v>
      </c>
      <c r="AC56" s="17">
        <v>49.9</v>
      </c>
      <c r="AD56" s="17">
        <v>189.6</v>
      </c>
      <c r="AE56" s="17">
        <v>0.3</v>
      </c>
      <c r="AF56" s="17">
        <v>2.6</v>
      </c>
      <c r="AG56" s="17">
        <v>1.8</v>
      </c>
      <c r="AH56" s="17">
        <v>43.9</v>
      </c>
      <c r="AI56" s="17">
        <v>105.2</v>
      </c>
      <c r="AJ56" s="17">
        <v>388.1</v>
      </c>
      <c r="AK56" s="17">
        <v>0.7</v>
      </c>
      <c r="AL56" s="17">
        <v>5.3</v>
      </c>
      <c r="AM56" s="17">
        <v>5.2</v>
      </c>
      <c r="AN56" s="17">
        <v>35.1</v>
      </c>
      <c r="AO56" s="17">
        <v>125.7</v>
      </c>
      <c r="AP56" s="17">
        <v>749.8</v>
      </c>
      <c r="AQ56" s="17">
        <v>0.5</v>
      </c>
      <c r="AR56" s="17">
        <v>10</v>
      </c>
      <c r="AS56" s="17">
        <v>1.8</v>
      </c>
      <c r="AT56" s="17">
        <v>25.8</v>
      </c>
      <c r="AU56" s="17">
        <v>74.3</v>
      </c>
      <c r="AV56" s="17">
        <v>244.5</v>
      </c>
      <c r="AW56" s="17">
        <v>0.4</v>
      </c>
      <c r="AX56" s="17">
        <v>4.0999999999999996</v>
      </c>
      <c r="AY56" s="17">
        <v>11.8</v>
      </c>
      <c r="AZ56" s="17">
        <v>112.5</v>
      </c>
      <c r="BA56" s="17">
        <v>285.10000000000002</v>
      </c>
      <c r="BB56" s="17">
        <v>1159.0999999999999</v>
      </c>
      <c r="BC56" s="17">
        <v>1.9</v>
      </c>
      <c r="BD56" s="17">
        <v>12.5</v>
      </c>
      <c r="BE56" s="17">
        <v>1.6</v>
      </c>
      <c r="BF56" s="17">
        <v>24.4</v>
      </c>
      <c r="BG56" s="17">
        <v>62.9</v>
      </c>
      <c r="BH56" s="17">
        <v>175.2</v>
      </c>
      <c r="BI56" s="17">
        <v>0.4</v>
      </c>
      <c r="BJ56" s="17">
        <v>1.6</v>
      </c>
      <c r="BK56" s="17">
        <v>12.9</v>
      </c>
      <c r="BL56" s="17">
        <v>182</v>
      </c>
      <c r="BM56" s="17">
        <v>466.5</v>
      </c>
      <c r="BN56" s="17">
        <v>1766</v>
      </c>
      <c r="BO56" s="17">
        <v>2.5</v>
      </c>
      <c r="BP56" s="17">
        <v>20.2</v>
      </c>
      <c r="BR56" s="6">
        <f t="shared" si="1"/>
        <v>2015</v>
      </c>
      <c r="BS56" s="6" t="str">
        <f t="shared" si="2"/>
        <v>2014/15</v>
      </c>
      <c r="BT56" s="15">
        <f t="shared" si="3"/>
        <v>9770.9000000000015</v>
      </c>
      <c r="BU56" s="15">
        <f t="shared" si="4"/>
        <v>10604.800000000003</v>
      </c>
      <c r="BV56" s="16">
        <f t="shared" ca="1" si="6"/>
        <v>368.20000000000005</v>
      </c>
      <c r="BW56" s="16">
        <f t="shared" ca="1" si="6"/>
        <v>3145.8</v>
      </c>
      <c r="BX56" s="16">
        <f t="shared" ca="1" si="6"/>
        <v>84.4</v>
      </c>
      <c r="BY56" s="16">
        <f t="shared" ca="1" si="6"/>
        <v>330.6</v>
      </c>
      <c r="BZ56" s="16">
        <f t="shared" ca="1" si="6"/>
        <v>239.5</v>
      </c>
      <c r="CA56" s="16">
        <f t="shared" ca="1" si="6"/>
        <v>493.3</v>
      </c>
      <c r="CB56" s="16">
        <f t="shared" ca="1" si="6"/>
        <v>875.5</v>
      </c>
      <c r="CC56" s="16">
        <f t="shared" ca="1" si="6"/>
        <v>318.8</v>
      </c>
      <c r="CD56" s="16">
        <f t="shared" ca="1" si="6"/>
        <v>1444.1999999999998</v>
      </c>
      <c r="CE56" s="16">
        <f t="shared" ca="1" si="6"/>
        <v>238.1</v>
      </c>
      <c r="CF56" s="16">
        <f t="shared" ca="1" si="6"/>
        <v>2232.5</v>
      </c>
    </row>
    <row r="57" spans="1:84" x14ac:dyDescent="0.25">
      <c r="A57" s="226"/>
      <c r="B57" s="12">
        <v>2</v>
      </c>
      <c r="C57" s="17">
        <v>2.4</v>
      </c>
      <c r="D57" s="17">
        <v>30.7</v>
      </c>
      <c r="E57" s="17">
        <v>83.9</v>
      </c>
      <c r="F57" s="17">
        <v>286.89999999999998</v>
      </c>
      <c r="G57" s="17">
        <v>0.5</v>
      </c>
      <c r="H57" s="17">
        <v>2.7</v>
      </c>
      <c r="I57" s="17">
        <v>22.9</v>
      </c>
      <c r="J57" s="17">
        <v>164.9</v>
      </c>
      <c r="K57" s="17">
        <v>413.1</v>
      </c>
      <c r="L57" s="17">
        <v>2755.1</v>
      </c>
      <c r="M57" s="17">
        <v>1.6</v>
      </c>
      <c r="N57" s="17">
        <v>23.5</v>
      </c>
      <c r="O57" s="17">
        <v>0.4</v>
      </c>
      <c r="P57" s="17">
        <v>8.1</v>
      </c>
      <c r="Q57" s="17">
        <v>26.1</v>
      </c>
      <c r="R57" s="17">
        <v>59</v>
      </c>
      <c r="S57" s="17">
        <v>0.1</v>
      </c>
      <c r="T57" s="17">
        <v>0.5</v>
      </c>
      <c r="U57" s="17">
        <v>1.2</v>
      </c>
      <c r="V57" s="17">
        <v>25.9</v>
      </c>
      <c r="W57" s="17">
        <v>72.099999999999994</v>
      </c>
      <c r="X57" s="17">
        <v>261.2</v>
      </c>
      <c r="Y57" s="17">
        <v>0.3</v>
      </c>
      <c r="Z57" s="17">
        <v>2.7</v>
      </c>
      <c r="AA57" s="17">
        <v>0.9</v>
      </c>
      <c r="AB57" s="17">
        <v>22.6</v>
      </c>
      <c r="AC57" s="17">
        <v>50.7</v>
      </c>
      <c r="AD57" s="17">
        <v>191.3</v>
      </c>
      <c r="AE57" s="17">
        <v>0.3</v>
      </c>
      <c r="AF57" s="17">
        <v>2.7</v>
      </c>
      <c r="AG57" s="17">
        <v>1.8</v>
      </c>
      <c r="AH57" s="17">
        <v>43.4</v>
      </c>
      <c r="AI57" s="17">
        <v>106.8</v>
      </c>
      <c r="AJ57" s="17">
        <v>390.2</v>
      </c>
      <c r="AK57" s="17">
        <v>0.7</v>
      </c>
      <c r="AL57" s="17">
        <v>5.2</v>
      </c>
      <c r="AM57" s="17">
        <v>5.4</v>
      </c>
      <c r="AN57" s="17">
        <v>36.5</v>
      </c>
      <c r="AO57" s="17">
        <v>128.1</v>
      </c>
      <c r="AP57" s="17">
        <v>754.3</v>
      </c>
      <c r="AQ57" s="17">
        <v>0.5</v>
      </c>
      <c r="AR57" s="17">
        <v>10</v>
      </c>
      <c r="AS57" s="17">
        <v>1.7</v>
      </c>
      <c r="AT57" s="17">
        <v>25.4</v>
      </c>
      <c r="AU57" s="17">
        <v>75.099999999999994</v>
      </c>
      <c r="AV57" s="17">
        <v>242.9</v>
      </c>
      <c r="AW57" s="17">
        <v>0.4</v>
      </c>
      <c r="AX57" s="17">
        <v>4</v>
      </c>
      <c r="AY57" s="17">
        <v>11.4</v>
      </c>
      <c r="AZ57" s="17">
        <v>110</v>
      </c>
      <c r="BA57" s="17">
        <v>287.10000000000002</v>
      </c>
      <c r="BB57" s="17">
        <v>1153.7</v>
      </c>
      <c r="BC57" s="17">
        <v>2</v>
      </c>
      <c r="BD57" s="17">
        <v>12.3</v>
      </c>
      <c r="BE57" s="17">
        <v>1.6</v>
      </c>
      <c r="BF57" s="17">
        <v>23.3</v>
      </c>
      <c r="BG57" s="17">
        <v>63.8</v>
      </c>
      <c r="BH57" s="17">
        <v>175.2</v>
      </c>
      <c r="BI57" s="17">
        <v>0.4</v>
      </c>
      <c r="BJ57" s="17">
        <v>1.6</v>
      </c>
      <c r="BK57" s="17">
        <v>12.4</v>
      </c>
      <c r="BL57" s="17">
        <v>182.4</v>
      </c>
      <c r="BM57" s="17">
        <v>474.9</v>
      </c>
      <c r="BN57" s="17">
        <v>1782</v>
      </c>
      <c r="BO57" s="17">
        <v>2.5</v>
      </c>
      <c r="BP57" s="17">
        <v>20</v>
      </c>
      <c r="BR57" s="6">
        <f t="shared" si="1"/>
        <v>2015</v>
      </c>
      <c r="BS57" s="6" t="str">
        <f t="shared" si="2"/>
        <v>2014/15</v>
      </c>
      <c r="BT57" s="15">
        <f t="shared" si="3"/>
        <v>9833.5</v>
      </c>
      <c r="BU57" s="15">
        <f t="shared" si="4"/>
        <v>10663.299999999997</v>
      </c>
      <c r="BV57" s="16">
        <f t="shared" ca="1" si="6"/>
        <v>370.79999999999995</v>
      </c>
      <c r="BW57" s="16">
        <f t="shared" ca="1" si="6"/>
        <v>3168.2</v>
      </c>
      <c r="BX57" s="16">
        <f t="shared" ca="1" si="6"/>
        <v>85.1</v>
      </c>
      <c r="BY57" s="16">
        <f t="shared" ca="1" si="6"/>
        <v>333.29999999999995</v>
      </c>
      <c r="BZ57" s="16">
        <f t="shared" ca="1" si="6"/>
        <v>242</v>
      </c>
      <c r="CA57" s="16">
        <f t="shared" ca="1" si="6"/>
        <v>497</v>
      </c>
      <c r="CB57" s="16">
        <f t="shared" ca="1" si="6"/>
        <v>882.4</v>
      </c>
      <c r="CC57" s="16">
        <f t="shared" ca="1" si="6"/>
        <v>318</v>
      </c>
      <c r="CD57" s="16">
        <f t="shared" ca="1" si="6"/>
        <v>1440.8000000000002</v>
      </c>
      <c r="CE57" s="16">
        <f t="shared" ca="1" si="6"/>
        <v>239</v>
      </c>
      <c r="CF57" s="16">
        <f t="shared" ca="1" si="6"/>
        <v>2256.9</v>
      </c>
    </row>
    <row r="58" spans="1:84" x14ac:dyDescent="0.25">
      <c r="A58" s="226"/>
      <c r="B58" s="12">
        <v>3</v>
      </c>
      <c r="C58" s="17">
        <v>2.5</v>
      </c>
      <c r="D58" s="17">
        <v>30.9</v>
      </c>
      <c r="E58" s="17">
        <v>85.3</v>
      </c>
      <c r="F58" s="17">
        <v>289.60000000000002</v>
      </c>
      <c r="G58" s="17">
        <v>0.3</v>
      </c>
      <c r="H58" s="17">
        <v>2.8</v>
      </c>
      <c r="I58" s="17">
        <v>23</v>
      </c>
      <c r="J58" s="17">
        <v>169.9</v>
      </c>
      <c r="K58" s="17">
        <v>430.4</v>
      </c>
      <c r="L58" s="17">
        <v>2804.4</v>
      </c>
      <c r="M58" s="17">
        <v>1.6</v>
      </c>
      <c r="N58" s="17">
        <v>23.6</v>
      </c>
      <c r="O58" s="17">
        <v>0.4</v>
      </c>
      <c r="P58" s="17">
        <v>7.7</v>
      </c>
      <c r="Q58" s="17">
        <v>26.5</v>
      </c>
      <c r="R58" s="17">
        <v>59.1</v>
      </c>
      <c r="S58" s="17">
        <v>0.1</v>
      </c>
      <c r="T58" s="17">
        <v>0.5</v>
      </c>
      <c r="U58" s="17">
        <v>1.2</v>
      </c>
      <c r="V58" s="17">
        <v>25.1</v>
      </c>
      <c r="W58" s="17">
        <v>73.2</v>
      </c>
      <c r="X58" s="17">
        <v>263.89999999999998</v>
      </c>
      <c r="Y58" s="17">
        <v>0.3</v>
      </c>
      <c r="Z58" s="17">
        <v>2.7</v>
      </c>
      <c r="AA58" s="17">
        <v>0.8</v>
      </c>
      <c r="AB58" s="17">
        <v>22.2</v>
      </c>
      <c r="AC58" s="17">
        <v>51.3</v>
      </c>
      <c r="AD58" s="17">
        <v>192.9</v>
      </c>
      <c r="AE58" s="17">
        <v>0.3</v>
      </c>
      <c r="AF58" s="17">
        <v>2.7</v>
      </c>
      <c r="AG58" s="17">
        <v>1.9</v>
      </c>
      <c r="AH58" s="17">
        <v>44.3</v>
      </c>
      <c r="AI58" s="17">
        <v>109.5</v>
      </c>
      <c r="AJ58" s="17">
        <v>393.7</v>
      </c>
      <c r="AK58" s="17">
        <v>0.6</v>
      </c>
      <c r="AL58" s="17">
        <v>5.3</v>
      </c>
      <c r="AM58" s="17">
        <v>5.5</v>
      </c>
      <c r="AN58" s="17">
        <v>35.799999999999997</v>
      </c>
      <c r="AO58" s="17">
        <v>130.1</v>
      </c>
      <c r="AP58" s="17">
        <v>762.2</v>
      </c>
      <c r="AQ58" s="17">
        <v>0.5</v>
      </c>
      <c r="AR58" s="17">
        <v>10</v>
      </c>
      <c r="AS58" s="17">
        <v>1.7</v>
      </c>
      <c r="AT58" s="17">
        <v>25.2</v>
      </c>
      <c r="AU58" s="17">
        <v>76.400000000000006</v>
      </c>
      <c r="AV58" s="17">
        <v>246.9</v>
      </c>
      <c r="AW58" s="17">
        <v>0.4</v>
      </c>
      <c r="AX58" s="17">
        <v>4.0999999999999996</v>
      </c>
      <c r="AY58" s="17">
        <v>11.6</v>
      </c>
      <c r="AZ58" s="17">
        <v>110.5</v>
      </c>
      <c r="BA58" s="17">
        <v>290.2</v>
      </c>
      <c r="BB58" s="17">
        <v>1164.9000000000001</v>
      </c>
      <c r="BC58" s="17">
        <v>1.8</v>
      </c>
      <c r="BD58" s="17">
        <v>12.3</v>
      </c>
      <c r="BE58" s="17">
        <v>1.7</v>
      </c>
      <c r="BF58" s="17">
        <v>24.1</v>
      </c>
      <c r="BG58" s="17">
        <v>65</v>
      </c>
      <c r="BH58" s="17">
        <v>176.3</v>
      </c>
      <c r="BI58" s="17">
        <v>0.4</v>
      </c>
      <c r="BJ58" s="17">
        <v>1.5</v>
      </c>
      <c r="BK58" s="17">
        <v>12</v>
      </c>
      <c r="BL58" s="17">
        <v>186.1</v>
      </c>
      <c r="BM58" s="17">
        <v>484.8</v>
      </c>
      <c r="BN58" s="17">
        <v>1805.4</v>
      </c>
      <c r="BO58" s="17">
        <v>2.5</v>
      </c>
      <c r="BP58" s="17">
        <v>19.899999999999999</v>
      </c>
      <c r="BR58" s="6">
        <f t="shared" si="1"/>
        <v>2015</v>
      </c>
      <c r="BS58" s="6" t="str">
        <f t="shared" si="2"/>
        <v>2015/16</v>
      </c>
      <c r="BT58" s="15">
        <f t="shared" si="3"/>
        <v>9981.9999999999982</v>
      </c>
      <c r="BU58" s="15">
        <f t="shared" si="4"/>
        <v>10820.299999999997</v>
      </c>
      <c r="BV58" s="16">
        <f t="shared" ca="1" si="6"/>
        <v>374.90000000000003</v>
      </c>
      <c r="BW58" s="16">
        <f t="shared" ca="1" si="6"/>
        <v>3234.8</v>
      </c>
      <c r="BX58" s="16">
        <f t="shared" ca="1" si="6"/>
        <v>85.6</v>
      </c>
      <c r="BY58" s="16">
        <f t="shared" ca="1" si="6"/>
        <v>337.09999999999997</v>
      </c>
      <c r="BZ58" s="16">
        <f t="shared" ca="1" si="6"/>
        <v>244.2</v>
      </c>
      <c r="CA58" s="16">
        <f t="shared" ca="1" si="6"/>
        <v>503.2</v>
      </c>
      <c r="CB58" s="16">
        <f t="shared" ca="1" si="6"/>
        <v>892.30000000000007</v>
      </c>
      <c r="CC58" s="16">
        <f t="shared" ca="1" si="6"/>
        <v>323.3</v>
      </c>
      <c r="CD58" s="16">
        <f t="shared" ca="1" si="6"/>
        <v>1455.1000000000001</v>
      </c>
      <c r="CE58" s="16">
        <f t="shared" ca="1" si="6"/>
        <v>241.3</v>
      </c>
      <c r="CF58" s="16">
        <f t="shared" ca="1" si="6"/>
        <v>2290.2000000000003</v>
      </c>
    </row>
    <row r="59" spans="1:84" x14ac:dyDescent="0.25">
      <c r="A59" s="226"/>
      <c r="B59" s="12">
        <v>4</v>
      </c>
      <c r="C59" s="17">
        <v>2.5</v>
      </c>
      <c r="D59" s="17">
        <v>30.7</v>
      </c>
      <c r="E59" s="17">
        <v>87</v>
      </c>
      <c r="F59" s="17">
        <v>293.7</v>
      </c>
      <c r="G59" s="17">
        <v>0.3</v>
      </c>
      <c r="H59" s="17">
        <v>2.8</v>
      </c>
      <c r="I59" s="17">
        <v>23.6</v>
      </c>
      <c r="J59" s="17">
        <v>173.1</v>
      </c>
      <c r="K59" s="17">
        <v>454.1</v>
      </c>
      <c r="L59" s="17">
        <v>2874.7</v>
      </c>
      <c r="M59" s="17">
        <v>1.6</v>
      </c>
      <c r="N59" s="17">
        <v>24.5</v>
      </c>
      <c r="O59" s="17">
        <v>0.4</v>
      </c>
      <c r="P59" s="17">
        <v>7.5</v>
      </c>
      <c r="Q59" s="17">
        <v>27.1</v>
      </c>
      <c r="R59" s="17">
        <v>59.9</v>
      </c>
      <c r="S59" s="17">
        <v>0.1</v>
      </c>
      <c r="T59" s="17">
        <v>0.5</v>
      </c>
      <c r="U59" s="17">
        <v>1.1000000000000001</v>
      </c>
      <c r="V59" s="17">
        <v>25.8</v>
      </c>
      <c r="W59" s="17">
        <v>75</v>
      </c>
      <c r="X59" s="17">
        <v>268</v>
      </c>
      <c r="Y59" s="17">
        <v>0.3</v>
      </c>
      <c r="Z59" s="17">
        <v>2.8</v>
      </c>
      <c r="AA59" s="17">
        <v>1</v>
      </c>
      <c r="AB59" s="17">
        <v>23.4</v>
      </c>
      <c r="AC59" s="17">
        <v>52</v>
      </c>
      <c r="AD59" s="17">
        <v>195</v>
      </c>
      <c r="AE59" s="17">
        <v>0.3</v>
      </c>
      <c r="AF59" s="17">
        <v>2.7</v>
      </c>
      <c r="AG59" s="17">
        <v>2</v>
      </c>
      <c r="AH59" s="17">
        <v>44.7</v>
      </c>
      <c r="AI59" s="17">
        <v>112</v>
      </c>
      <c r="AJ59" s="17">
        <v>399.1</v>
      </c>
      <c r="AK59" s="17">
        <v>0.6</v>
      </c>
      <c r="AL59" s="17">
        <v>5.4</v>
      </c>
      <c r="AM59" s="17">
        <v>5.4</v>
      </c>
      <c r="AN59" s="17">
        <v>37</v>
      </c>
      <c r="AO59" s="17">
        <v>132.5</v>
      </c>
      <c r="AP59" s="17">
        <v>774.6</v>
      </c>
      <c r="AQ59" s="17">
        <v>0.5</v>
      </c>
      <c r="AR59" s="17">
        <v>10.3</v>
      </c>
      <c r="AS59" s="17">
        <v>1.7</v>
      </c>
      <c r="AT59" s="17">
        <v>25.5</v>
      </c>
      <c r="AU59" s="17">
        <v>78.2</v>
      </c>
      <c r="AV59" s="17">
        <v>258.2</v>
      </c>
      <c r="AW59" s="17">
        <v>0.4</v>
      </c>
      <c r="AX59" s="17">
        <v>4.3</v>
      </c>
      <c r="AY59" s="17">
        <v>12.6</v>
      </c>
      <c r="AZ59" s="17">
        <v>115.5</v>
      </c>
      <c r="BA59" s="17">
        <v>299.10000000000002</v>
      </c>
      <c r="BB59" s="17">
        <v>1197.5999999999999</v>
      </c>
      <c r="BC59" s="17">
        <v>1.9</v>
      </c>
      <c r="BD59" s="17">
        <v>13.2</v>
      </c>
      <c r="BE59" s="17">
        <v>1.7</v>
      </c>
      <c r="BF59" s="17">
        <v>25.5</v>
      </c>
      <c r="BG59" s="17">
        <v>65.900000000000006</v>
      </c>
      <c r="BH59" s="17">
        <v>180.4</v>
      </c>
      <c r="BI59" s="17">
        <v>0.4</v>
      </c>
      <c r="BJ59" s="17">
        <v>1.6</v>
      </c>
      <c r="BK59" s="17">
        <v>12.3</v>
      </c>
      <c r="BL59" s="17">
        <v>188.4</v>
      </c>
      <c r="BM59" s="17">
        <v>496.5</v>
      </c>
      <c r="BN59" s="17">
        <v>1849</v>
      </c>
      <c r="BO59" s="17">
        <v>2.5</v>
      </c>
      <c r="BP59" s="17">
        <v>20.6</v>
      </c>
      <c r="BR59" s="6">
        <f t="shared" si="1"/>
        <v>2015</v>
      </c>
      <c r="BS59" s="6" t="str">
        <f t="shared" si="2"/>
        <v>2015/16</v>
      </c>
      <c r="BT59" s="15">
        <f t="shared" si="3"/>
        <v>10229.6</v>
      </c>
      <c r="BU59" s="15">
        <f t="shared" si="4"/>
        <v>11088.6</v>
      </c>
      <c r="BV59" s="16">
        <f t="shared" ca="1" si="6"/>
        <v>380.7</v>
      </c>
      <c r="BW59" s="16">
        <f t="shared" ca="1" si="6"/>
        <v>3328.7999999999997</v>
      </c>
      <c r="BX59" s="16">
        <f t="shared" ca="1" si="6"/>
        <v>87</v>
      </c>
      <c r="BY59" s="16">
        <f t="shared" ca="1" si="6"/>
        <v>343</v>
      </c>
      <c r="BZ59" s="16">
        <f t="shared" ca="1" si="6"/>
        <v>247</v>
      </c>
      <c r="CA59" s="16">
        <f t="shared" ca="1" si="6"/>
        <v>511.1</v>
      </c>
      <c r="CB59" s="16">
        <f t="shared" ca="1" si="6"/>
        <v>907.1</v>
      </c>
      <c r="CC59" s="16">
        <f t="shared" ca="1" si="6"/>
        <v>336.4</v>
      </c>
      <c r="CD59" s="16">
        <f t="shared" ca="1" si="6"/>
        <v>1496.6999999999998</v>
      </c>
      <c r="CE59" s="16">
        <f t="shared" ca="1" si="6"/>
        <v>246.3</v>
      </c>
      <c r="CF59" s="16">
        <f t="shared" ca="1" si="6"/>
        <v>2345.5</v>
      </c>
    </row>
    <row r="60" spans="1:84" x14ac:dyDescent="0.25">
      <c r="A60" s="225">
        <v>2016</v>
      </c>
      <c r="B60" s="12">
        <v>1</v>
      </c>
      <c r="C60" s="17">
        <v>2.5</v>
      </c>
      <c r="D60" s="17">
        <v>30.5</v>
      </c>
      <c r="E60" s="17">
        <v>87.6</v>
      </c>
      <c r="F60" s="17">
        <v>292.39999999999998</v>
      </c>
      <c r="G60" s="17">
        <v>0.3</v>
      </c>
      <c r="H60" s="17">
        <v>2.8</v>
      </c>
      <c r="I60" s="17">
        <v>24</v>
      </c>
      <c r="J60" s="17">
        <v>171.6</v>
      </c>
      <c r="K60" s="17">
        <v>461.7</v>
      </c>
      <c r="L60" s="17">
        <v>2899.8</v>
      </c>
      <c r="M60" s="17">
        <v>1.7</v>
      </c>
      <c r="N60" s="17">
        <v>24.6</v>
      </c>
      <c r="O60" s="17">
        <v>0.4</v>
      </c>
      <c r="P60" s="17">
        <v>7.6</v>
      </c>
      <c r="Q60" s="17">
        <v>27.1</v>
      </c>
      <c r="R60" s="17">
        <v>59.5</v>
      </c>
      <c r="S60" s="17">
        <v>0.1</v>
      </c>
      <c r="T60" s="17">
        <v>0.5</v>
      </c>
      <c r="U60" s="17">
        <v>1.1000000000000001</v>
      </c>
      <c r="V60" s="17">
        <v>26.5</v>
      </c>
      <c r="W60" s="17">
        <v>75.599999999999994</v>
      </c>
      <c r="X60" s="17">
        <v>268.7</v>
      </c>
      <c r="Y60" s="17">
        <v>0.3</v>
      </c>
      <c r="Z60" s="17">
        <v>3</v>
      </c>
      <c r="AA60" s="17">
        <v>0.9</v>
      </c>
      <c r="AB60" s="17">
        <v>23.3</v>
      </c>
      <c r="AC60" s="17">
        <v>52.3</v>
      </c>
      <c r="AD60" s="17">
        <v>195.3</v>
      </c>
      <c r="AE60" s="17">
        <v>0.3</v>
      </c>
      <c r="AF60" s="17">
        <v>2.7</v>
      </c>
      <c r="AG60" s="17">
        <v>1.9</v>
      </c>
      <c r="AH60" s="17">
        <v>45</v>
      </c>
      <c r="AI60" s="17">
        <v>112.9</v>
      </c>
      <c r="AJ60" s="17">
        <v>399.2</v>
      </c>
      <c r="AK60" s="17">
        <v>0.6</v>
      </c>
      <c r="AL60" s="17">
        <v>5.4</v>
      </c>
      <c r="AM60" s="17">
        <v>5.0999999999999996</v>
      </c>
      <c r="AN60" s="17">
        <v>37.6</v>
      </c>
      <c r="AO60" s="17">
        <v>133.30000000000001</v>
      </c>
      <c r="AP60" s="17">
        <v>774.5</v>
      </c>
      <c r="AQ60" s="17">
        <v>0.6</v>
      </c>
      <c r="AR60" s="17">
        <v>10.4</v>
      </c>
      <c r="AS60" s="17">
        <v>1.7</v>
      </c>
      <c r="AT60" s="17">
        <v>25.4</v>
      </c>
      <c r="AU60" s="17">
        <v>79</v>
      </c>
      <c r="AV60" s="17">
        <v>262.3</v>
      </c>
      <c r="AW60" s="17">
        <v>0.4</v>
      </c>
      <c r="AX60" s="17">
        <v>4.3</v>
      </c>
      <c r="AY60" s="17">
        <v>13.2</v>
      </c>
      <c r="AZ60" s="17">
        <v>114.9</v>
      </c>
      <c r="BA60" s="17">
        <v>302.3</v>
      </c>
      <c r="BB60" s="17">
        <v>1209.5999999999999</v>
      </c>
      <c r="BC60" s="17">
        <v>1.8</v>
      </c>
      <c r="BD60" s="17">
        <v>13.4</v>
      </c>
      <c r="BE60" s="17">
        <v>1.8</v>
      </c>
      <c r="BF60" s="17">
        <v>24.7</v>
      </c>
      <c r="BG60" s="17">
        <v>66.900000000000006</v>
      </c>
      <c r="BH60" s="17">
        <v>181.1</v>
      </c>
      <c r="BI60" s="17">
        <v>0.4</v>
      </c>
      <c r="BJ60" s="17">
        <v>1.6</v>
      </c>
      <c r="BK60" s="17">
        <v>12.8</v>
      </c>
      <c r="BL60" s="17">
        <v>188.1</v>
      </c>
      <c r="BM60" s="17">
        <v>501.3</v>
      </c>
      <c r="BN60" s="17">
        <v>1859.9</v>
      </c>
      <c r="BO60" s="17">
        <v>2.4</v>
      </c>
      <c r="BP60" s="17">
        <v>20.8</v>
      </c>
      <c r="BR60" s="6">
        <f t="shared" si="1"/>
        <v>2016</v>
      </c>
      <c r="BS60" s="6" t="str">
        <f t="shared" si="2"/>
        <v>2015/16</v>
      </c>
      <c r="BT60" s="15">
        <f t="shared" si="3"/>
        <v>10302.299999999999</v>
      </c>
      <c r="BU60" s="15">
        <f t="shared" si="4"/>
        <v>11161.299999999996</v>
      </c>
      <c r="BV60" s="16">
        <f t="shared" ca="1" si="6"/>
        <v>380</v>
      </c>
      <c r="BW60" s="16">
        <f t="shared" ca="1" si="6"/>
        <v>3361.5</v>
      </c>
      <c r="BX60" s="16">
        <f t="shared" ref="BW60:CF81" ca="1" si="7">OFFSET($A60,,MATCH(BX$3,$A$2:$BP$2,0)+1)+OFFSET($A60,,MATCH(BX$3,$A$2:$BP$2,0)+2)</f>
        <v>86.6</v>
      </c>
      <c r="BY60" s="16">
        <f t="shared" ca="1" si="7"/>
        <v>344.29999999999995</v>
      </c>
      <c r="BZ60" s="16">
        <f t="shared" ca="1" si="7"/>
        <v>247.60000000000002</v>
      </c>
      <c r="CA60" s="16">
        <f t="shared" ca="1" si="7"/>
        <v>512.1</v>
      </c>
      <c r="CB60" s="16">
        <f t="shared" ca="1" si="7"/>
        <v>907.8</v>
      </c>
      <c r="CC60" s="16">
        <f t="shared" ca="1" si="7"/>
        <v>341.3</v>
      </c>
      <c r="CD60" s="16">
        <f t="shared" ca="1" si="7"/>
        <v>1511.8999999999999</v>
      </c>
      <c r="CE60" s="16">
        <f t="shared" ca="1" si="7"/>
        <v>248</v>
      </c>
      <c r="CF60" s="16">
        <f t="shared" ca="1" si="7"/>
        <v>2361.2000000000003</v>
      </c>
    </row>
    <row r="61" spans="1:84" x14ac:dyDescent="0.25">
      <c r="A61" s="226"/>
      <c r="B61" s="12">
        <v>2</v>
      </c>
      <c r="C61" s="17">
        <v>2.4</v>
      </c>
      <c r="D61" s="17">
        <v>31.5</v>
      </c>
      <c r="E61" s="17">
        <v>88.5</v>
      </c>
      <c r="F61" s="17">
        <v>292.89999999999998</v>
      </c>
      <c r="G61" s="17">
        <v>0.4</v>
      </c>
      <c r="H61" s="17">
        <v>2.9</v>
      </c>
      <c r="I61" s="17">
        <v>23.9</v>
      </c>
      <c r="J61" s="17">
        <v>172.9</v>
      </c>
      <c r="K61" s="17">
        <v>466.8</v>
      </c>
      <c r="L61" s="17">
        <v>2891.6</v>
      </c>
      <c r="M61" s="17">
        <v>1.7</v>
      </c>
      <c r="N61" s="17">
        <v>24.4</v>
      </c>
      <c r="O61" s="17">
        <v>0.4</v>
      </c>
      <c r="P61" s="17">
        <v>7.6</v>
      </c>
      <c r="Q61" s="17">
        <v>27.3</v>
      </c>
      <c r="R61" s="17">
        <v>59.2</v>
      </c>
      <c r="S61" s="17">
        <v>0.1</v>
      </c>
      <c r="T61" s="17">
        <v>0.5</v>
      </c>
      <c r="U61" s="17">
        <v>1.1000000000000001</v>
      </c>
      <c r="V61" s="17">
        <v>26.3</v>
      </c>
      <c r="W61" s="17">
        <v>76.900000000000006</v>
      </c>
      <c r="X61" s="17">
        <v>269</v>
      </c>
      <c r="Y61" s="17">
        <v>0.3</v>
      </c>
      <c r="Z61" s="17">
        <v>2.7</v>
      </c>
      <c r="AA61" s="17">
        <v>0.8</v>
      </c>
      <c r="AB61" s="17">
        <v>22.7</v>
      </c>
      <c r="AC61" s="17">
        <v>52.6</v>
      </c>
      <c r="AD61" s="17">
        <v>195.2</v>
      </c>
      <c r="AE61" s="17">
        <v>0.3</v>
      </c>
      <c r="AF61" s="17">
        <v>2.7</v>
      </c>
      <c r="AG61" s="17">
        <v>1.9</v>
      </c>
      <c r="AH61" s="17">
        <v>44.5</v>
      </c>
      <c r="AI61" s="17">
        <v>114.2</v>
      </c>
      <c r="AJ61" s="17">
        <v>399.8</v>
      </c>
      <c r="AK61" s="17">
        <v>0.6</v>
      </c>
      <c r="AL61" s="17">
        <v>5.3</v>
      </c>
      <c r="AM61" s="17">
        <v>5.2</v>
      </c>
      <c r="AN61" s="17">
        <v>37.299999999999997</v>
      </c>
      <c r="AO61" s="17">
        <v>134.4</v>
      </c>
      <c r="AP61" s="17">
        <v>776.2</v>
      </c>
      <c r="AQ61" s="17">
        <v>0.6</v>
      </c>
      <c r="AR61" s="17">
        <v>10.4</v>
      </c>
      <c r="AS61" s="17">
        <v>1.7</v>
      </c>
      <c r="AT61" s="17">
        <v>25.7</v>
      </c>
      <c r="AU61" s="17">
        <v>79.5</v>
      </c>
      <c r="AV61" s="17">
        <v>260.2</v>
      </c>
      <c r="AW61" s="17">
        <v>0.4</v>
      </c>
      <c r="AX61" s="17">
        <v>4.3</v>
      </c>
      <c r="AY61" s="17">
        <v>12.6</v>
      </c>
      <c r="AZ61" s="17">
        <v>110.6</v>
      </c>
      <c r="BA61" s="17">
        <v>300.10000000000002</v>
      </c>
      <c r="BB61" s="17">
        <v>1197</v>
      </c>
      <c r="BC61" s="17">
        <v>1.8</v>
      </c>
      <c r="BD61" s="17">
        <v>12.9</v>
      </c>
      <c r="BE61" s="17">
        <v>1.8</v>
      </c>
      <c r="BF61" s="17">
        <v>23.6</v>
      </c>
      <c r="BG61" s="17">
        <v>67</v>
      </c>
      <c r="BH61" s="17">
        <v>180.3</v>
      </c>
      <c r="BI61" s="17">
        <v>0.4</v>
      </c>
      <c r="BJ61" s="17">
        <v>1.6</v>
      </c>
      <c r="BK61" s="17">
        <v>12.9</v>
      </c>
      <c r="BL61" s="17">
        <v>185.6</v>
      </c>
      <c r="BM61" s="17">
        <v>507.5</v>
      </c>
      <c r="BN61" s="17">
        <v>1861.3</v>
      </c>
      <c r="BO61" s="17">
        <v>2.5</v>
      </c>
      <c r="BP61" s="17">
        <v>20.399999999999999</v>
      </c>
      <c r="BR61" s="6">
        <f t="shared" si="1"/>
        <v>2016</v>
      </c>
      <c r="BS61" s="6" t="str">
        <f t="shared" si="2"/>
        <v>2015/16</v>
      </c>
      <c r="BT61" s="15">
        <f t="shared" si="3"/>
        <v>10297.5</v>
      </c>
      <c r="BU61" s="15">
        <f t="shared" si="4"/>
        <v>11147.699999999995</v>
      </c>
      <c r="BV61" s="16">
        <f t="shared" ref="BV61:BV81" ca="1" si="8">OFFSET($A61,,MATCH(BV$3,$A$2:$BP$2,0)+1)+OFFSET($A61,,MATCH(BV$3,$A$2:$BP$2,0)+2)</f>
        <v>381.4</v>
      </c>
      <c r="BW61" s="16">
        <f t="shared" ca="1" si="7"/>
        <v>3358.4</v>
      </c>
      <c r="BX61" s="16">
        <f t="shared" ca="1" si="7"/>
        <v>86.5</v>
      </c>
      <c r="BY61" s="16">
        <f t="shared" ca="1" si="7"/>
        <v>345.9</v>
      </c>
      <c r="BZ61" s="16">
        <f t="shared" ca="1" si="7"/>
        <v>247.79999999999998</v>
      </c>
      <c r="CA61" s="16">
        <f t="shared" ca="1" si="7"/>
        <v>514</v>
      </c>
      <c r="CB61" s="16">
        <f t="shared" ca="1" si="7"/>
        <v>910.6</v>
      </c>
      <c r="CC61" s="16">
        <f t="shared" ca="1" si="7"/>
        <v>339.7</v>
      </c>
      <c r="CD61" s="16">
        <f t="shared" ca="1" si="7"/>
        <v>1497.1</v>
      </c>
      <c r="CE61" s="16">
        <f t="shared" ca="1" si="7"/>
        <v>247.3</v>
      </c>
      <c r="CF61" s="16">
        <f t="shared" ca="1" si="7"/>
        <v>2368.8000000000002</v>
      </c>
    </row>
    <row r="62" spans="1:84" x14ac:dyDescent="0.25">
      <c r="A62" s="226"/>
      <c r="B62" s="12">
        <v>3</v>
      </c>
      <c r="C62" s="17">
        <v>2.4</v>
      </c>
      <c r="D62" s="17">
        <v>32.4</v>
      </c>
      <c r="E62" s="17">
        <v>90.8</v>
      </c>
      <c r="F62" s="17">
        <v>295.7</v>
      </c>
      <c r="G62" s="17">
        <v>0.4</v>
      </c>
      <c r="H62" s="17">
        <v>2.8</v>
      </c>
      <c r="I62" s="17">
        <v>24.5</v>
      </c>
      <c r="J62" s="17">
        <v>178.1</v>
      </c>
      <c r="K62" s="17">
        <v>486.3</v>
      </c>
      <c r="L62" s="17">
        <v>2931.6</v>
      </c>
      <c r="M62" s="17">
        <v>1.7</v>
      </c>
      <c r="N62" s="17">
        <v>24.6</v>
      </c>
      <c r="O62" s="17">
        <v>0.4</v>
      </c>
      <c r="P62" s="17">
        <v>8</v>
      </c>
      <c r="Q62" s="17">
        <v>27.6</v>
      </c>
      <c r="R62" s="17">
        <v>59.3</v>
      </c>
      <c r="S62" s="17">
        <v>0.1</v>
      </c>
      <c r="T62" s="17">
        <v>0.5</v>
      </c>
      <c r="U62" s="17">
        <v>1.1000000000000001</v>
      </c>
      <c r="V62" s="17">
        <v>25.7</v>
      </c>
      <c r="W62" s="17">
        <v>78.2</v>
      </c>
      <c r="X62" s="17">
        <v>272.3</v>
      </c>
      <c r="Y62" s="17">
        <v>0.3</v>
      </c>
      <c r="Z62" s="17">
        <v>2.8</v>
      </c>
      <c r="AA62" s="17">
        <v>0.9</v>
      </c>
      <c r="AB62" s="17">
        <v>22.2</v>
      </c>
      <c r="AC62" s="17">
        <v>53.2</v>
      </c>
      <c r="AD62" s="17">
        <v>197.5</v>
      </c>
      <c r="AE62" s="17">
        <v>0.4</v>
      </c>
      <c r="AF62" s="17">
        <v>2.7</v>
      </c>
      <c r="AG62" s="17">
        <v>1.9</v>
      </c>
      <c r="AH62" s="17">
        <v>45.3</v>
      </c>
      <c r="AI62" s="17">
        <v>116.5</v>
      </c>
      <c r="AJ62" s="17">
        <v>404.2</v>
      </c>
      <c r="AK62" s="17">
        <v>0.6</v>
      </c>
      <c r="AL62" s="17">
        <v>5.4</v>
      </c>
      <c r="AM62" s="17">
        <v>5.3</v>
      </c>
      <c r="AN62" s="17">
        <v>37.799999999999997</v>
      </c>
      <c r="AO62" s="17">
        <v>138.30000000000001</v>
      </c>
      <c r="AP62" s="17">
        <v>785.6</v>
      </c>
      <c r="AQ62" s="17">
        <v>0.6</v>
      </c>
      <c r="AR62" s="17">
        <v>10.4</v>
      </c>
      <c r="AS62" s="17">
        <v>1.6</v>
      </c>
      <c r="AT62" s="17">
        <v>25.9</v>
      </c>
      <c r="AU62" s="17">
        <v>81.2</v>
      </c>
      <c r="AV62" s="17">
        <v>264</v>
      </c>
      <c r="AW62" s="17">
        <v>0.4</v>
      </c>
      <c r="AX62" s="17">
        <v>4.2</v>
      </c>
      <c r="AY62" s="17">
        <v>12.8</v>
      </c>
      <c r="AZ62" s="17">
        <v>111.8</v>
      </c>
      <c r="BA62" s="17">
        <v>304.2</v>
      </c>
      <c r="BB62" s="17">
        <v>1203.9000000000001</v>
      </c>
      <c r="BC62" s="17">
        <v>1.9</v>
      </c>
      <c r="BD62" s="17">
        <v>12.7</v>
      </c>
      <c r="BE62" s="17">
        <v>1.7</v>
      </c>
      <c r="BF62" s="17">
        <v>24.2</v>
      </c>
      <c r="BG62" s="17">
        <v>68.099999999999994</v>
      </c>
      <c r="BH62" s="17">
        <v>181.5</v>
      </c>
      <c r="BI62" s="17">
        <v>0.5</v>
      </c>
      <c r="BJ62" s="17">
        <v>1.6</v>
      </c>
      <c r="BK62" s="17">
        <v>12.7</v>
      </c>
      <c r="BL62" s="17">
        <v>190.4</v>
      </c>
      <c r="BM62" s="17">
        <v>521.5</v>
      </c>
      <c r="BN62" s="17">
        <v>1885.4</v>
      </c>
      <c r="BO62" s="17">
        <v>2.6</v>
      </c>
      <c r="BP62" s="17">
        <v>20.5</v>
      </c>
      <c r="BR62" s="6">
        <f t="shared" si="1"/>
        <v>2016</v>
      </c>
      <c r="BS62" s="6" t="str">
        <f t="shared" si="2"/>
        <v>2016/17</v>
      </c>
      <c r="BT62" s="15">
        <f t="shared" si="3"/>
        <v>10446.9</v>
      </c>
      <c r="BU62" s="15">
        <f t="shared" si="4"/>
        <v>11311.700000000003</v>
      </c>
      <c r="BV62" s="16">
        <f t="shared" ca="1" si="8"/>
        <v>386.5</v>
      </c>
      <c r="BW62" s="16">
        <f t="shared" ca="1" si="7"/>
        <v>3417.9</v>
      </c>
      <c r="BX62" s="16">
        <f t="shared" ca="1" si="7"/>
        <v>86.9</v>
      </c>
      <c r="BY62" s="16">
        <f t="shared" ca="1" si="7"/>
        <v>350.5</v>
      </c>
      <c r="BZ62" s="16">
        <f t="shared" ca="1" si="7"/>
        <v>250.7</v>
      </c>
      <c r="CA62" s="16">
        <f t="shared" ca="1" si="7"/>
        <v>520.70000000000005</v>
      </c>
      <c r="CB62" s="16">
        <f t="shared" ca="1" si="7"/>
        <v>923.90000000000009</v>
      </c>
      <c r="CC62" s="16">
        <f t="shared" ca="1" si="7"/>
        <v>345.2</v>
      </c>
      <c r="CD62" s="16">
        <f t="shared" ca="1" si="7"/>
        <v>1508.1000000000001</v>
      </c>
      <c r="CE62" s="16">
        <f t="shared" ca="1" si="7"/>
        <v>249.6</v>
      </c>
      <c r="CF62" s="16">
        <f t="shared" ca="1" si="7"/>
        <v>2406.9</v>
      </c>
    </row>
    <row r="63" spans="1:84" x14ac:dyDescent="0.25">
      <c r="A63" s="226"/>
      <c r="B63" s="12">
        <v>4</v>
      </c>
      <c r="C63" s="17">
        <v>2.7</v>
      </c>
      <c r="D63" s="17">
        <v>33.1</v>
      </c>
      <c r="E63" s="17">
        <v>92.3</v>
      </c>
      <c r="F63" s="17">
        <v>298.7</v>
      </c>
      <c r="G63" s="17">
        <v>0.3</v>
      </c>
      <c r="H63" s="17">
        <v>3</v>
      </c>
      <c r="I63" s="17">
        <v>26.3</v>
      </c>
      <c r="J63" s="17">
        <v>180.9</v>
      </c>
      <c r="K63" s="17">
        <v>512.4</v>
      </c>
      <c r="L63" s="17">
        <v>2999.9</v>
      </c>
      <c r="M63" s="17">
        <v>1.8</v>
      </c>
      <c r="N63" s="17">
        <v>25.3</v>
      </c>
      <c r="O63" s="17">
        <v>0.4</v>
      </c>
      <c r="P63" s="17">
        <v>8.1999999999999993</v>
      </c>
      <c r="Q63" s="17">
        <v>28</v>
      </c>
      <c r="R63" s="17">
        <v>60</v>
      </c>
      <c r="S63" s="17">
        <v>0.1</v>
      </c>
      <c r="T63" s="17">
        <v>0.6</v>
      </c>
      <c r="U63" s="17">
        <v>1.2</v>
      </c>
      <c r="V63" s="17">
        <v>26.4</v>
      </c>
      <c r="W63" s="17">
        <v>80</v>
      </c>
      <c r="X63" s="17">
        <v>276</v>
      </c>
      <c r="Y63" s="17">
        <v>0.3</v>
      </c>
      <c r="Z63" s="17">
        <v>3</v>
      </c>
      <c r="AA63" s="17">
        <v>1.2</v>
      </c>
      <c r="AB63" s="17">
        <v>22.4</v>
      </c>
      <c r="AC63" s="17">
        <v>54</v>
      </c>
      <c r="AD63" s="17">
        <v>199.2</v>
      </c>
      <c r="AE63" s="17">
        <v>0.4</v>
      </c>
      <c r="AF63" s="17">
        <v>2.7</v>
      </c>
      <c r="AG63" s="17">
        <v>1.9</v>
      </c>
      <c r="AH63" s="17">
        <v>46.7</v>
      </c>
      <c r="AI63" s="17">
        <v>118</v>
      </c>
      <c r="AJ63" s="17">
        <v>407.1</v>
      </c>
      <c r="AK63" s="17">
        <v>0.6</v>
      </c>
      <c r="AL63" s="17">
        <v>5.4</v>
      </c>
      <c r="AM63" s="17">
        <v>5.3</v>
      </c>
      <c r="AN63" s="17">
        <v>38.9</v>
      </c>
      <c r="AO63" s="17">
        <v>141.4</v>
      </c>
      <c r="AP63" s="17">
        <v>796.1</v>
      </c>
      <c r="AQ63" s="17">
        <v>0.5</v>
      </c>
      <c r="AR63" s="17">
        <v>10.6</v>
      </c>
      <c r="AS63" s="17">
        <v>1.7</v>
      </c>
      <c r="AT63" s="17">
        <v>26.7</v>
      </c>
      <c r="AU63" s="17">
        <v>83</v>
      </c>
      <c r="AV63" s="17">
        <v>272.60000000000002</v>
      </c>
      <c r="AW63" s="17">
        <v>0.5</v>
      </c>
      <c r="AX63" s="17">
        <v>4.3</v>
      </c>
      <c r="AY63" s="17">
        <v>13.6</v>
      </c>
      <c r="AZ63" s="17">
        <v>116.6</v>
      </c>
      <c r="BA63" s="17">
        <v>314.10000000000002</v>
      </c>
      <c r="BB63" s="17">
        <v>1234.8</v>
      </c>
      <c r="BC63" s="17">
        <v>1.9</v>
      </c>
      <c r="BD63" s="17">
        <v>13.2</v>
      </c>
      <c r="BE63" s="17">
        <v>1.7</v>
      </c>
      <c r="BF63" s="17">
        <v>25.8</v>
      </c>
      <c r="BG63" s="17">
        <v>69.099999999999994</v>
      </c>
      <c r="BH63" s="17">
        <v>183.8</v>
      </c>
      <c r="BI63" s="17">
        <v>0.5</v>
      </c>
      <c r="BJ63" s="17">
        <v>1.7</v>
      </c>
      <c r="BK63" s="17">
        <v>13</v>
      </c>
      <c r="BL63" s="17">
        <v>194.1</v>
      </c>
      <c r="BM63" s="17">
        <v>536</v>
      </c>
      <c r="BN63" s="17">
        <v>1910.3</v>
      </c>
      <c r="BO63" s="17">
        <v>2.6</v>
      </c>
      <c r="BP63" s="17">
        <v>21</v>
      </c>
      <c r="BR63" s="6">
        <f t="shared" si="1"/>
        <v>2016</v>
      </c>
      <c r="BS63" s="6" t="str">
        <f t="shared" si="2"/>
        <v>2016/17</v>
      </c>
      <c r="BT63" s="15">
        <f t="shared" si="3"/>
        <v>10666.800000000001</v>
      </c>
      <c r="BU63" s="15">
        <f t="shared" si="4"/>
        <v>11555.900000000001</v>
      </c>
      <c r="BV63" s="16">
        <f t="shared" ca="1" si="8"/>
        <v>391</v>
      </c>
      <c r="BW63" s="16">
        <f t="shared" ca="1" si="7"/>
        <v>3512.3</v>
      </c>
      <c r="BX63" s="16">
        <f t="shared" ca="1" si="7"/>
        <v>88</v>
      </c>
      <c r="BY63" s="16">
        <f t="shared" ca="1" si="7"/>
        <v>356</v>
      </c>
      <c r="BZ63" s="16">
        <f t="shared" ca="1" si="7"/>
        <v>253.2</v>
      </c>
      <c r="CA63" s="16">
        <f t="shared" ca="1" si="7"/>
        <v>525.1</v>
      </c>
      <c r="CB63" s="16">
        <f t="shared" ca="1" si="7"/>
        <v>937.5</v>
      </c>
      <c r="CC63" s="16">
        <f t="shared" ca="1" si="7"/>
        <v>355.6</v>
      </c>
      <c r="CD63" s="16">
        <f t="shared" ca="1" si="7"/>
        <v>1548.9</v>
      </c>
      <c r="CE63" s="16">
        <f t="shared" ca="1" si="7"/>
        <v>252.9</v>
      </c>
      <c r="CF63" s="16">
        <f t="shared" ca="1" si="7"/>
        <v>2446.3000000000002</v>
      </c>
    </row>
    <row r="64" spans="1:84" x14ac:dyDescent="0.25">
      <c r="A64" s="225">
        <v>2017</v>
      </c>
      <c r="B64" s="12">
        <v>1</v>
      </c>
      <c r="C64" s="17">
        <v>2.2999999999999998</v>
      </c>
      <c r="D64" s="17">
        <v>32</v>
      </c>
      <c r="E64" s="17">
        <v>91.9</v>
      </c>
      <c r="F64" s="17">
        <v>294.60000000000002</v>
      </c>
      <c r="G64" s="17">
        <v>0.3</v>
      </c>
      <c r="H64" s="17">
        <v>2.8</v>
      </c>
      <c r="I64" s="17">
        <v>26.9</v>
      </c>
      <c r="J64" s="17">
        <v>178.5</v>
      </c>
      <c r="K64" s="17">
        <v>515.6</v>
      </c>
      <c r="L64" s="17">
        <v>2991.8</v>
      </c>
      <c r="M64" s="17">
        <v>1.8</v>
      </c>
      <c r="N64" s="17">
        <v>25.4</v>
      </c>
      <c r="O64" s="17">
        <v>0.4</v>
      </c>
      <c r="P64" s="17">
        <v>8.3000000000000007</v>
      </c>
      <c r="Q64" s="17">
        <v>27.6</v>
      </c>
      <c r="R64" s="17">
        <v>59</v>
      </c>
      <c r="S64" s="17">
        <v>0.1</v>
      </c>
      <c r="T64" s="17">
        <v>0.6</v>
      </c>
      <c r="U64" s="17">
        <v>1.2</v>
      </c>
      <c r="V64" s="17">
        <v>27.8</v>
      </c>
      <c r="W64" s="17">
        <v>80</v>
      </c>
      <c r="X64" s="17">
        <v>272.89999999999998</v>
      </c>
      <c r="Y64" s="17">
        <v>0.3</v>
      </c>
      <c r="Z64" s="17">
        <v>2.7</v>
      </c>
      <c r="AA64" s="17">
        <v>0.9</v>
      </c>
      <c r="AB64" s="17">
        <v>22.4</v>
      </c>
      <c r="AC64" s="17">
        <v>53.4</v>
      </c>
      <c r="AD64" s="17">
        <v>196.4</v>
      </c>
      <c r="AE64" s="17">
        <v>0.4</v>
      </c>
      <c r="AF64" s="17">
        <v>2.6</v>
      </c>
      <c r="AG64" s="17">
        <v>2</v>
      </c>
      <c r="AH64" s="17">
        <v>45.9</v>
      </c>
      <c r="AI64" s="17">
        <v>117.8</v>
      </c>
      <c r="AJ64" s="17">
        <v>401.3</v>
      </c>
      <c r="AK64" s="17">
        <v>0.6</v>
      </c>
      <c r="AL64" s="17">
        <v>5.3</v>
      </c>
      <c r="AM64" s="17">
        <v>5.2</v>
      </c>
      <c r="AN64" s="17">
        <v>39</v>
      </c>
      <c r="AO64" s="17">
        <v>141.9</v>
      </c>
      <c r="AP64" s="17">
        <v>785.7</v>
      </c>
      <c r="AQ64" s="17">
        <v>0.5</v>
      </c>
      <c r="AR64" s="17">
        <v>10.4</v>
      </c>
      <c r="AS64" s="17">
        <v>1.7</v>
      </c>
      <c r="AT64" s="17">
        <v>27.2</v>
      </c>
      <c r="AU64" s="17">
        <v>83.1</v>
      </c>
      <c r="AV64" s="17">
        <v>272.10000000000002</v>
      </c>
      <c r="AW64" s="17">
        <v>0.5</v>
      </c>
      <c r="AX64" s="17">
        <v>4.3</v>
      </c>
      <c r="AY64" s="17">
        <v>13.8</v>
      </c>
      <c r="AZ64" s="17">
        <v>115.6</v>
      </c>
      <c r="BA64" s="17">
        <v>314</v>
      </c>
      <c r="BB64" s="17">
        <v>1229.3</v>
      </c>
      <c r="BC64" s="17">
        <v>1.9</v>
      </c>
      <c r="BD64" s="17">
        <v>13.1</v>
      </c>
      <c r="BE64" s="17">
        <v>1.7</v>
      </c>
      <c r="BF64" s="17">
        <v>25.3</v>
      </c>
      <c r="BG64" s="17">
        <v>68.900000000000006</v>
      </c>
      <c r="BH64" s="17">
        <v>181.5</v>
      </c>
      <c r="BI64" s="17">
        <v>0.5</v>
      </c>
      <c r="BJ64" s="17">
        <v>1.6</v>
      </c>
      <c r="BK64" s="17">
        <v>13.4</v>
      </c>
      <c r="BL64" s="17">
        <v>194.2</v>
      </c>
      <c r="BM64" s="17">
        <v>535.29999999999995</v>
      </c>
      <c r="BN64" s="17">
        <v>1885.9</v>
      </c>
      <c r="BO64" s="17">
        <v>2.6</v>
      </c>
      <c r="BP64" s="17">
        <v>20.7</v>
      </c>
      <c r="BR64" s="6">
        <f t="shared" si="1"/>
        <v>2017</v>
      </c>
      <c r="BS64" s="6" t="str">
        <f t="shared" si="2"/>
        <v>2016/17</v>
      </c>
      <c r="BT64" s="15">
        <f t="shared" si="3"/>
        <v>10599.999999999998</v>
      </c>
      <c r="BU64" s="15">
        <f t="shared" si="4"/>
        <v>11484.7</v>
      </c>
      <c r="BV64" s="16">
        <f t="shared" ca="1" si="8"/>
        <v>386.5</v>
      </c>
      <c r="BW64" s="16">
        <f t="shared" ca="1" si="7"/>
        <v>3507.4</v>
      </c>
      <c r="BX64" s="16">
        <f t="shared" ca="1" si="7"/>
        <v>86.6</v>
      </c>
      <c r="BY64" s="16">
        <f t="shared" ca="1" si="7"/>
        <v>352.9</v>
      </c>
      <c r="BZ64" s="16">
        <f t="shared" ca="1" si="7"/>
        <v>249.8</v>
      </c>
      <c r="CA64" s="16">
        <f t="shared" ca="1" si="7"/>
        <v>519.1</v>
      </c>
      <c r="CB64" s="16">
        <f t="shared" ca="1" si="7"/>
        <v>927.6</v>
      </c>
      <c r="CC64" s="16">
        <f t="shared" ca="1" si="7"/>
        <v>355.20000000000005</v>
      </c>
      <c r="CD64" s="16">
        <f t="shared" ca="1" si="7"/>
        <v>1543.3</v>
      </c>
      <c r="CE64" s="16">
        <f t="shared" ca="1" si="7"/>
        <v>250.4</v>
      </c>
      <c r="CF64" s="16">
        <f t="shared" ca="1" si="7"/>
        <v>2421.1999999999998</v>
      </c>
    </row>
    <row r="65" spans="1:84" x14ac:dyDescent="0.25">
      <c r="A65" s="226"/>
      <c r="B65" s="12">
        <v>2</v>
      </c>
      <c r="C65" s="17">
        <v>2.5</v>
      </c>
      <c r="D65" s="17">
        <v>32.200000000000003</v>
      </c>
      <c r="E65" s="17">
        <v>94</v>
      </c>
      <c r="F65" s="17">
        <v>297.10000000000002</v>
      </c>
      <c r="G65" s="17">
        <v>0.3</v>
      </c>
      <c r="H65" s="17">
        <v>2.8</v>
      </c>
      <c r="I65" s="17">
        <v>27.3</v>
      </c>
      <c r="J65" s="17">
        <v>182.5</v>
      </c>
      <c r="K65" s="17">
        <v>524.20000000000005</v>
      </c>
      <c r="L65" s="17">
        <v>3010.4</v>
      </c>
      <c r="M65" s="17">
        <v>1.9</v>
      </c>
      <c r="N65" s="17">
        <v>25.4</v>
      </c>
      <c r="O65" s="17">
        <v>0.4</v>
      </c>
      <c r="P65" s="17">
        <v>8.9</v>
      </c>
      <c r="Q65" s="17">
        <v>28.1</v>
      </c>
      <c r="R65" s="17">
        <v>58.9</v>
      </c>
      <c r="S65" s="17">
        <v>0.1</v>
      </c>
      <c r="T65" s="17">
        <v>0.5</v>
      </c>
      <c r="U65" s="17">
        <v>1.2</v>
      </c>
      <c r="V65" s="17">
        <v>28.5</v>
      </c>
      <c r="W65" s="17">
        <v>82.1</v>
      </c>
      <c r="X65" s="17">
        <v>276.3</v>
      </c>
      <c r="Y65" s="17">
        <v>0.3</v>
      </c>
      <c r="Z65" s="17">
        <v>2.7</v>
      </c>
      <c r="AA65" s="17">
        <v>0.9</v>
      </c>
      <c r="AB65" s="17">
        <v>22.4</v>
      </c>
      <c r="AC65" s="17">
        <v>54.5</v>
      </c>
      <c r="AD65" s="17">
        <v>198.3</v>
      </c>
      <c r="AE65" s="17">
        <v>0.3</v>
      </c>
      <c r="AF65" s="17">
        <v>2.6</v>
      </c>
      <c r="AG65" s="17">
        <v>2.1</v>
      </c>
      <c r="AH65" s="17">
        <v>46.4</v>
      </c>
      <c r="AI65" s="17">
        <v>120.7</v>
      </c>
      <c r="AJ65" s="17">
        <v>405</v>
      </c>
      <c r="AK65" s="17">
        <v>0.6</v>
      </c>
      <c r="AL65" s="17">
        <v>5.3</v>
      </c>
      <c r="AM65" s="17">
        <v>5.4</v>
      </c>
      <c r="AN65" s="17">
        <v>39.4</v>
      </c>
      <c r="AO65" s="17">
        <v>145.6</v>
      </c>
      <c r="AP65" s="17">
        <v>794.1</v>
      </c>
      <c r="AQ65" s="17">
        <v>0.6</v>
      </c>
      <c r="AR65" s="17">
        <v>10.5</v>
      </c>
      <c r="AS65" s="17">
        <v>1.7</v>
      </c>
      <c r="AT65" s="17">
        <v>28.1</v>
      </c>
      <c r="AU65" s="17">
        <v>84.6</v>
      </c>
      <c r="AV65" s="17">
        <v>272.89999999999998</v>
      </c>
      <c r="AW65" s="17">
        <v>0.5</v>
      </c>
      <c r="AX65" s="17">
        <v>4.4000000000000004</v>
      </c>
      <c r="AY65" s="17">
        <v>13.9</v>
      </c>
      <c r="AZ65" s="17">
        <v>115.5</v>
      </c>
      <c r="BA65" s="17">
        <v>313.60000000000002</v>
      </c>
      <c r="BB65" s="17">
        <v>1216.5999999999999</v>
      </c>
      <c r="BC65" s="17">
        <v>1.9</v>
      </c>
      <c r="BD65" s="17">
        <v>13</v>
      </c>
      <c r="BE65" s="17">
        <v>1.7</v>
      </c>
      <c r="BF65" s="17">
        <v>24.6</v>
      </c>
      <c r="BG65" s="17">
        <v>70.900000000000006</v>
      </c>
      <c r="BH65" s="17">
        <v>182.5</v>
      </c>
      <c r="BI65" s="17">
        <v>0.5</v>
      </c>
      <c r="BJ65" s="17">
        <v>1.8</v>
      </c>
      <c r="BK65" s="17">
        <v>12.9</v>
      </c>
      <c r="BL65" s="17">
        <v>195.8</v>
      </c>
      <c r="BM65" s="17">
        <v>548.4</v>
      </c>
      <c r="BN65" s="17">
        <v>1906.3</v>
      </c>
      <c r="BO65" s="17">
        <v>2.5</v>
      </c>
      <c r="BP65" s="17">
        <v>20.7</v>
      </c>
      <c r="BR65" s="6">
        <f t="shared" si="1"/>
        <v>2017</v>
      </c>
      <c r="BS65" s="6" t="str">
        <f t="shared" si="2"/>
        <v>2016/17</v>
      </c>
      <c r="BT65" s="15">
        <f t="shared" si="3"/>
        <v>10685.1</v>
      </c>
      <c r="BU65" s="15">
        <f t="shared" si="4"/>
        <v>11578.599999999999</v>
      </c>
      <c r="BV65" s="16">
        <f t="shared" ca="1" si="8"/>
        <v>391.1</v>
      </c>
      <c r="BW65" s="16">
        <f t="shared" ca="1" si="7"/>
        <v>3534.6000000000004</v>
      </c>
      <c r="BX65" s="16">
        <f t="shared" ca="1" si="7"/>
        <v>87</v>
      </c>
      <c r="BY65" s="16">
        <f t="shared" ca="1" si="7"/>
        <v>358.4</v>
      </c>
      <c r="BZ65" s="16">
        <f t="shared" ca="1" si="7"/>
        <v>252.8</v>
      </c>
      <c r="CA65" s="16">
        <f t="shared" ca="1" si="7"/>
        <v>525.70000000000005</v>
      </c>
      <c r="CB65" s="16">
        <f t="shared" ca="1" si="7"/>
        <v>939.7</v>
      </c>
      <c r="CC65" s="16">
        <f t="shared" ca="1" si="7"/>
        <v>357.5</v>
      </c>
      <c r="CD65" s="16">
        <f t="shared" ca="1" si="7"/>
        <v>1530.1999999999998</v>
      </c>
      <c r="CE65" s="16">
        <f t="shared" ca="1" si="7"/>
        <v>253.4</v>
      </c>
      <c r="CF65" s="16">
        <f t="shared" ca="1" si="7"/>
        <v>2454.6999999999998</v>
      </c>
    </row>
    <row r="66" spans="1:84" x14ac:dyDescent="0.25">
      <c r="A66" s="226"/>
      <c r="B66" s="12">
        <v>3</v>
      </c>
      <c r="C66" s="17">
        <v>2.5</v>
      </c>
      <c r="D66" s="17">
        <v>32.9</v>
      </c>
      <c r="E66" s="17">
        <v>96.3</v>
      </c>
      <c r="F66" s="17">
        <v>299.10000000000002</v>
      </c>
      <c r="G66" s="17">
        <v>0.3</v>
      </c>
      <c r="H66" s="17">
        <v>2.8</v>
      </c>
      <c r="I66" s="17">
        <v>28.1</v>
      </c>
      <c r="J66" s="17">
        <v>188.9</v>
      </c>
      <c r="K66" s="17">
        <v>539.5</v>
      </c>
      <c r="L66" s="17">
        <v>3045</v>
      </c>
      <c r="M66" s="17">
        <v>2</v>
      </c>
      <c r="N66" s="17">
        <v>25.8</v>
      </c>
      <c r="O66" s="17">
        <v>0.4</v>
      </c>
      <c r="P66" s="17">
        <v>9.3000000000000007</v>
      </c>
      <c r="Q66" s="17">
        <v>28.6</v>
      </c>
      <c r="R66" s="17">
        <v>59.2</v>
      </c>
      <c r="S66" s="17">
        <v>0.1</v>
      </c>
      <c r="T66" s="17">
        <v>0.5</v>
      </c>
      <c r="U66" s="17">
        <v>1.2</v>
      </c>
      <c r="V66" s="17">
        <v>28.3</v>
      </c>
      <c r="W66" s="17">
        <v>83.8</v>
      </c>
      <c r="X66" s="17">
        <v>279.5</v>
      </c>
      <c r="Y66" s="17">
        <v>0.2</v>
      </c>
      <c r="Z66" s="17">
        <v>2.7</v>
      </c>
      <c r="AA66" s="17">
        <v>0.8</v>
      </c>
      <c r="AB66" s="17">
        <v>22.4</v>
      </c>
      <c r="AC66" s="17">
        <v>55.7</v>
      </c>
      <c r="AD66" s="17">
        <v>199.7</v>
      </c>
      <c r="AE66" s="17">
        <v>0.3</v>
      </c>
      <c r="AF66" s="17">
        <v>2.6</v>
      </c>
      <c r="AG66" s="17">
        <v>2.2000000000000002</v>
      </c>
      <c r="AH66" s="17">
        <v>47.7</v>
      </c>
      <c r="AI66" s="17">
        <v>124.3</v>
      </c>
      <c r="AJ66" s="17">
        <v>409.4</v>
      </c>
      <c r="AK66" s="17">
        <v>0.6</v>
      </c>
      <c r="AL66" s="17">
        <v>5.2</v>
      </c>
      <c r="AM66" s="17">
        <v>5.3</v>
      </c>
      <c r="AN66" s="17">
        <v>40.1</v>
      </c>
      <c r="AO66" s="17">
        <v>149.6</v>
      </c>
      <c r="AP66" s="17">
        <v>802.9</v>
      </c>
      <c r="AQ66" s="17">
        <v>0.6</v>
      </c>
      <c r="AR66" s="17">
        <v>10.7</v>
      </c>
      <c r="AS66" s="17">
        <v>1.7</v>
      </c>
      <c r="AT66" s="17">
        <v>28.5</v>
      </c>
      <c r="AU66" s="17">
        <v>86.8</v>
      </c>
      <c r="AV66" s="17">
        <v>275.5</v>
      </c>
      <c r="AW66" s="17">
        <v>0.5</v>
      </c>
      <c r="AX66" s="17">
        <v>4.3</v>
      </c>
      <c r="AY66" s="17">
        <v>13.7</v>
      </c>
      <c r="AZ66" s="17">
        <v>118.1</v>
      </c>
      <c r="BA66" s="17">
        <v>318.10000000000002</v>
      </c>
      <c r="BB66" s="17">
        <v>1223.0999999999999</v>
      </c>
      <c r="BC66" s="17">
        <v>2</v>
      </c>
      <c r="BD66" s="17">
        <v>12.8</v>
      </c>
      <c r="BE66" s="17">
        <v>1.7</v>
      </c>
      <c r="BF66" s="17">
        <v>24.7</v>
      </c>
      <c r="BG66" s="17">
        <v>72.400000000000006</v>
      </c>
      <c r="BH66" s="17">
        <v>183.5</v>
      </c>
      <c r="BI66" s="17">
        <v>0.5</v>
      </c>
      <c r="BJ66" s="17">
        <v>1.6</v>
      </c>
      <c r="BK66" s="17">
        <v>12.9</v>
      </c>
      <c r="BL66" s="17">
        <v>202.6</v>
      </c>
      <c r="BM66" s="17">
        <v>565.1</v>
      </c>
      <c r="BN66" s="17">
        <v>1925.3</v>
      </c>
      <c r="BO66" s="17">
        <v>2.6</v>
      </c>
      <c r="BP66" s="17">
        <v>20.8</v>
      </c>
      <c r="BR66" s="6">
        <f t="shared" si="1"/>
        <v>2017</v>
      </c>
      <c r="BS66" s="6" t="str">
        <f t="shared" si="2"/>
        <v>2017/18</v>
      </c>
      <c r="BT66" s="15">
        <f t="shared" si="3"/>
        <v>10822.4</v>
      </c>
      <c r="BU66" s="15">
        <f t="shared" si="4"/>
        <v>11735.900000000001</v>
      </c>
      <c r="BV66" s="16">
        <f t="shared" ca="1" si="8"/>
        <v>395.40000000000003</v>
      </c>
      <c r="BW66" s="16">
        <f t="shared" ca="1" si="7"/>
        <v>3584.5</v>
      </c>
      <c r="BX66" s="16">
        <f t="shared" ca="1" si="7"/>
        <v>87.800000000000011</v>
      </c>
      <c r="BY66" s="16">
        <f t="shared" ca="1" si="7"/>
        <v>363.3</v>
      </c>
      <c r="BZ66" s="16">
        <f t="shared" ca="1" si="7"/>
        <v>255.39999999999998</v>
      </c>
      <c r="CA66" s="16">
        <f t="shared" ca="1" si="7"/>
        <v>533.69999999999993</v>
      </c>
      <c r="CB66" s="16">
        <f t="shared" ca="1" si="7"/>
        <v>952.5</v>
      </c>
      <c r="CC66" s="16">
        <f t="shared" ca="1" si="7"/>
        <v>362.3</v>
      </c>
      <c r="CD66" s="16">
        <f t="shared" ca="1" si="7"/>
        <v>1541.1999999999998</v>
      </c>
      <c r="CE66" s="16">
        <f t="shared" ca="1" si="7"/>
        <v>255.9</v>
      </c>
      <c r="CF66" s="16">
        <f t="shared" ca="1" si="7"/>
        <v>2490.4</v>
      </c>
    </row>
    <row r="67" spans="1:84" x14ac:dyDescent="0.25">
      <c r="A67" s="226"/>
      <c r="B67" s="12">
        <v>4</v>
      </c>
      <c r="C67" s="17">
        <v>2.4</v>
      </c>
      <c r="D67" s="17">
        <v>33.4</v>
      </c>
      <c r="E67" s="17">
        <v>98.7</v>
      </c>
      <c r="F67" s="17">
        <v>301.2</v>
      </c>
      <c r="G67" s="17">
        <v>0.3</v>
      </c>
      <c r="H67" s="17">
        <v>2.8</v>
      </c>
      <c r="I67" s="17">
        <v>29.4</v>
      </c>
      <c r="J67" s="17">
        <v>190.9</v>
      </c>
      <c r="K67" s="17">
        <v>560.70000000000005</v>
      </c>
      <c r="L67" s="17">
        <v>3097.9</v>
      </c>
      <c r="M67" s="17">
        <v>2.1</v>
      </c>
      <c r="N67" s="17">
        <v>26.8</v>
      </c>
      <c r="O67" s="17">
        <v>0.4</v>
      </c>
      <c r="P67" s="17">
        <v>9.6</v>
      </c>
      <c r="Q67" s="17">
        <v>29.3</v>
      </c>
      <c r="R67" s="17">
        <v>59.4</v>
      </c>
      <c r="S67" s="17">
        <v>0.1</v>
      </c>
      <c r="T67" s="17">
        <v>0.6</v>
      </c>
      <c r="U67" s="17">
        <v>1.2</v>
      </c>
      <c r="V67" s="17">
        <v>28.9</v>
      </c>
      <c r="W67" s="17">
        <v>86.3</v>
      </c>
      <c r="X67" s="17">
        <v>281.7</v>
      </c>
      <c r="Y67" s="17">
        <v>0.2</v>
      </c>
      <c r="Z67" s="17">
        <v>2.8</v>
      </c>
      <c r="AA67" s="17">
        <v>0.8</v>
      </c>
      <c r="AB67" s="17">
        <v>23.3</v>
      </c>
      <c r="AC67" s="17">
        <v>56.5</v>
      </c>
      <c r="AD67" s="17">
        <v>201.3</v>
      </c>
      <c r="AE67" s="17">
        <v>0.3</v>
      </c>
      <c r="AF67" s="17">
        <v>2.7</v>
      </c>
      <c r="AG67" s="17">
        <v>2.2000000000000002</v>
      </c>
      <c r="AH67" s="17">
        <v>48.5</v>
      </c>
      <c r="AI67" s="17">
        <v>125.7</v>
      </c>
      <c r="AJ67" s="17">
        <v>412.5</v>
      </c>
      <c r="AK67" s="17">
        <v>0.6</v>
      </c>
      <c r="AL67" s="17">
        <v>5.2</v>
      </c>
      <c r="AM67" s="17">
        <v>5.4</v>
      </c>
      <c r="AN67" s="17">
        <v>40.799999999999997</v>
      </c>
      <c r="AO67" s="17">
        <v>153</v>
      </c>
      <c r="AP67" s="17">
        <v>812.9</v>
      </c>
      <c r="AQ67" s="17">
        <v>0.6</v>
      </c>
      <c r="AR67" s="17">
        <v>10.9</v>
      </c>
      <c r="AS67" s="17">
        <v>1.7</v>
      </c>
      <c r="AT67" s="17">
        <v>29.2</v>
      </c>
      <c r="AU67" s="17">
        <v>89.2</v>
      </c>
      <c r="AV67" s="17">
        <v>284.89999999999998</v>
      </c>
      <c r="AW67" s="17">
        <v>0.5</v>
      </c>
      <c r="AX67" s="17">
        <v>4.5</v>
      </c>
      <c r="AY67" s="17">
        <v>14.4</v>
      </c>
      <c r="AZ67" s="17">
        <v>123.4</v>
      </c>
      <c r="BA67" s="17">
        <v>329.4</v>
      </c>
      <c r="BB67" s="17">
        <v>1257</v>
      </c>
      <c r="BC67" s="17">
        <v>1.9</v>
      </c>
      <c r="BD67" s="17">
        <v>13.4</v>
      </c>
      <c r="BE67" s="17">
        <v>1.7</v>
      </c>
      <c r="BF67" s="17">
        <v>26.7</v>
      </c>
      <c r="BG67" s="17">
        <v>73.8</v>
      </c>
      <c r="BH67" s="17">
        <v>185.2</v>
      </c>
      <c r="BI67" s="17">
        <v>0.4</v>
      </c>
      <c r="BJ67" s="17">
        <v>1.7</v>
      </c>
      <c r="BK67" s="17">
        <v>13.6</v>
      </c>
      <c r="BL67" s="17">
        <v>205.8</v>
      </c>
      <c r="BM67" s="17">
        <v>580.9</v>
      </c>
      <c r="BN67" s="17">
        <v>1946.9</v>
      </c>
      <c r="BO67" s="17">
        <v>2.6</v>
      </c>
      <c r="BP67" s="17">
        <v>21.6</v>
      </c>
      <c r="BR67" s="6">
        <f t="shared" si="1"/>
        <v>2017</v>
      </c>
      <c r="BS67" s="6" t="str">
        <f t="shared" si="2"/>
        <v>2017/18</v>
      </c>
      <c r="BT67" s="15">
        <f t="shared" si="3"/>
        <v>11024.399999999998</v>
      </c>
      <c r="BU67" s="15">
        <f t="shared" si="4"/>
        <v>11960.7</v>
      </c>
      <c r="BV67" s="16">
        <f t="shared" ca="1" si="8"/>
        <v>399.9</v>
      </c>
      <c r="BW67" s="16">
        <f t="shared" ca="1" si="7"/>
        <v>3658.6000000000004</v>
      </c>
      <c r="BX67" s="16">
        <f t="shared" ca="1" si="7"/>
        <v>88.7</v>
      </c>
      <c r="BY67" s="16">
        <f t="shared" ca="1" si="7"/>
        <v>368</v>
      </c>
      <c r="BZ67" s="16">
        <f t="shared" ca="1" si="7"/>
        <v>257.8</v>
      </c>
      <c r="CA67" s="16">
        <f t="shared" ca="1" si="7"/>
        <v>538.20000000000005</v>
      </c>
      <c r="CB67" s="16">
        <f t="shared" ca="1" si="7"/>
        <v>965.9</v>
      </c>
      <c r="CC67" s="16">
        <f t="shared" ca="1" si="7"/>
        <v>374.09999999999997</v>
      </c>
      <c r="CD67" s="16">
        <f t="shared" ca="1" si="7"/>
        <v>1586.4</v>
      </c>
      <c r="CE67" s="16">
        <f t="shared" ca="1" si="7"/>
        <v>259</v>
      </c>
      <c r="CF67" s="16">
        <f t="shared" ca="1" si="7"/>
        <v>2527.8000000000002</v>
      </c>
    </row>
    <row r="68" spans="1:84" x14ac:dyDescent="0.25">
      <c r="A68" s="225">
        <v>2018</v>
      </c>
      <c r="B68" s="12">
        <v>1</v>
      </c>
      <c r="C68" s="17">
        <v>2.2999999999999998</v>
      </c>
      <c r="D68" s="17">
        <v>33</v>
      </c>
      <c r="E68" s="17">
        <v>98.4</v>
      </c>
      <c r="F68" s="17">
        <v>296.5</v>
      </c>
      <c r="G68" s="17">
        <v>0.3</v>
      </c>
      <c r="H68" s="17">
        <v>2.7</v>
      </c>
      <c r="I68" s="17">
        <v>29.2</v>
      </c>
      <c r="J68" s="17">
        <v>188.5</v>
      </c>
      <c r="K68" s="17">
        <v>558.20000000000005</v>
      </c>
      <c r="L68" s="17">
        <v>3075.7</v>
      </c>
      <c r="M68" s="17">
        <v>2.1</v>
      </c>
      <c r="N68" s="17">
        <v>26.7</v>
      </c>
      <c r="O68" s="17">
        <v>0.4</v>
      </c>
      <c r="P68" s="17">
        <v>9.1</v>
      </c>
      <c r="Q68" s="17">
        <v>29.2</v>
      </c>
      <c r="R68" s="17">
        <v>58.2</v>
      </c>
      <c r="S68" s="17">
        <v>0.1</v>
      </c>
      <c r="T68" s="17">
        <v>0.6</v>
      </c>
      <c r="U68" s="17">
        <v>1.2</v>
      </c>
      <c r="V68" s="17">
        <v>29.2</v>
      </c>
      <c r="W68" s="17">
        <v>86</v>
      </c>
      <c r="X68" s="17">
        <v>277.7</v>
      </c>
      <c r="Y68" s="17">
        <v>0.3</v>
      </c>
      <c r="Z68" s="17">
        <v>2.8</v>
      </c>
      <c r="AA68" s="17">
        <v>0.9</v>
      </c>
      <c r="AB68" s="17">
        <v>22.9</v>
      </c>
      <c r="AC68" s="17">
        <v>56.2</v>
      </c>
      <c r="AD68" s="17">
        <v>198.7</v>
      </c>
      <c r="AE68" s="17">
        <v>0.3</v>
      </c>
      <c r="AF68" s="17">
        <v>2.7</v>
      </c>
      <c r="AG68" s="17">
        <v>2.2000000000000002</v>
      </c>
      <c r="AH68" s="17">
        <v>48.3</v>
      </c>
      <c r="AI68" s="17">
        <v>125.2</v>
      </c>
      <c r="AJ68" s="17">
        <v>406.1</v>
      </c>
      <c r="AK68" s="17">
        <v>0.7</v>
      </c>
      <c r="AL68" s="17">
        <v>5.2</v>
      </c>
      <c r="AM68" s="17">
        <v>5.4</v>
      </c>
      <c r="AN68" s="17">
        <v>40.299999999999997</v>
      </c>
      <c r="AO68" s="17">
        <v>153.19999999999999</v>
      </c>
      <c r="AP68" s="17">
        <v>800.1</v>
      </c>
      <c r="AQ68" s="17">
        <v>0.6</v>
      </c>
      <c r="AR68" s="17">
        <v>10.9</v>
      </c>
      <c r="AS68" s="17">
        <v>1.8</v>
      </c>
      <c r="AT68" s="17">
        <v>28.7</v>
      </c>
      <c r="AU68" s="17">
        <v>89.2</v>
      </c>
      <c r="AV68" s="17">
        <v>285</v>
      </c>
      <c r="AW68" s="17">
        <v>0.5</v>
      </c>
      <c r="AX68" s="17">
        <v>4.5</v>
      </c>
      <c r="AY68" s="17">
        <v>14.7</v>
      </c>
      <c r="AZ68" s="17">
        <v>121.8</v>
      </c>
      <c r="BA68" s="17">
        <v>329.1</v>
      </c>
      <c r="BB68" s="17">
        <v>1249.9000000000001</v>
      </c>
      <c r="BC68" s="17">
        <v>1.9</v>
      </c>
      <c r="BD68" s="17">
        <v>13.4</v>
      </c>
      <c r="BE68" s="17">
        <v>1.8</v>
      </c>
      <c r="BF68" s="17">
        <v>26.6</v>
      </c>
      <c r="BG68" s="17">
        <v>73.599999999999994</v>
      </c>
      <c r="BH68" s="17">
        <v>181.9</v>
      </c>
      <c r="BI68" s="17">
        <v>0.4</v>
      </c>
      <c r="BJ68" s="17">
        <v>1.7</v>
      </c>
      <c r="BK68" s="17">
        <v>13.6</v>
      </c>
      <c r="BL68" s="17">
        <v>200.9</v>
      </c>
      <c r="BM68" s="17">
        <v>580.5</v>
      </c>
      <c r="BN68" s="17">
        <v>1917.3</v>
      </c>
      <c r="BO68" s="17">
        <v>2.6</v>
      </c>
      <c r="BP68" s="17">
        <v>21.8</v>
      </c>
      <c r="BR68" s="6">
        <f t="shared" si="1"/>
        <v>2018</v>
      </c>
      <c r="BS68" s="6" t="str">
        <f t="shared" si="2"/>
        <v>2017/18</v>
      </c>
      <c r="BT68" s="15">
        <f t="shared" si="3"/>
        <v>10925.9</v>
      </c>
      <c r="BU68" s="15">
        <f t="shared" si="4"/>
        <v>11851.499999999996</v>
      </c>
      <c r="BV68" s="16">
        <f t="shared" ca="1" si="8"/>
        <v>394.9</v>
      </c>
      <c r="BW68" s="16">
        <f t="shared" ca="1" si="7"/>
        <v>3633.8999999999996</v>
      </c>
      <c r="BX68" s="16">
        <f t="shared" ca="1" si="7"/>
        <v>87.4</v>
      </c>
      <c r="BY68" s="16">
        <f t="shared" ca="1" si="7"/>
        <v>363.7</v>
      </c>
      <c r="BZ68" s="16">
        <f t="shared" ca="1" si="7"/>
        <v>254.89999999999998</v>
      </c>
      <c r="CA68" s="16">
        <f t="shared" ca="1" si="7"/>
        <v>531.30000000000007</v>
      </c>
      <c r="CB68" s="16">
        <f t="shared" ca="1" si="7"/>
        <v>953.3</v>
      </c>
      <c r="CC68" s="16">
        <f t="shared" ca="1" si="7"/>
        <v>374.2</v>
      </c>
      <c r="CD68" s="16">
        <f t="shared" ca="1" si="7"/>
        <v>1579</v>
      </c>
      <c r="CE68" s="16">
        <f t="shared" ca="1" si="7"/>
        <v>255.5</v>
      </c>
      <c r="CF68" s="16">
        <f t="shared" ca="1" si="7"/>
        <v>2497.8000000000002</v>
      </c>
    </row>
    <row r="69" spans="1:84" x14ac:dyDescent="0.25">
      <c r="A69" s="226"/>
      <c r="B69" s="12">
        <v>2</v>
      </c>
      <c r="C69" s="17">
        <v>2.5</v>
      </c>
      <c r="D69" s="17">
        <v>33.5</v>
      </c>
      <c r="E69" s="17">
        <v>100.9</v>
      </c>
      <c r="F69" s="17">
        <v>298.5</v>
      </c>
      <c r="G69" s="17">
        <v>0.4</v>
      </c>
      <c r="H69" s="17">
        <v>2.8</v>
      </c>
      <c r="I69" s="17">
        <v>29.5</v>
      </c>
      <c r="J69" s="17">
        <v>192.5</v>
      </c>
      <c r="K69" s="17">
        <v>563.1</v>
      </c>
      <c r="L69" s="17">
        <v>3067.9</v>
      </c>
      <c r="M69" s="17">
        <v>2.1</v>
      </c>
      <c r="N69" s="17">
        <v>26.8</v>
      </c>
      <c r="O69" s="17">
        <v>0.3</v>
      </c>
      <c r="P69" s="17">
        <v>6.9</v>
      </c>
      <c r="Q69" s="17">
        <v>29.9</v>
      </c>
      <c r="R69" s="17">
        <v>58.1</v>
      </c>
      <c r="S69" s="17">
        <v>0.1</v>
      </c>
      <c r="T69" s="17">
        <v>0.5</v>
      </c>
      <c r="U69" s="17">
        <v>1.3</v>
      </c>
      <c r="V69" s="17">
        <v>30.2</v>
      </c>
      <c r="W69" s="17">
        <v>88.4</v>
      </c>
      <c r="X69" s="17">
        <v>279.10000000000002</v>
      </c>
      <c r="Y69" s="17">
        <v>0.3</v>
      </c>
      <c r="Z69" s="17">
        <v>2.8</v>
      </c>
      <c r="AA69" s="17">
        <v>0.8</v>
      </c>
      <c r="AB69" s="17">
        <v>22.8</v>
      </c>
      <c r="AC69" s="17">
        <v>57.4</v>
      </c>
      <c r="AD69" s="17">
        <v>200.2</v>
      </c>
      <c r="AE69" s="17">
        <v>0.3</v>
      </c>
      <c r="AF69" s="17">
        <v>2.7</v>
      </c>
      <c r="AG69" s="17">
        <v>2.2000000000000002</v>
      </c>
      <c r="AH69" s="17">
        <v>49.5</v>
      </c>
      <c r="AI69" s="17">
        <v>128.6</v>
      </c>
      <c r="AJ69" s="17">
        <v>408.7</v>
      </c>
      <c r="AK69" s="17">
        <v>0.6</v>
      </c>
      <c r="AL69" s="17">
        <v>5.2</v>
      </c>
      <c r="AM69" s="17">
        <v>5.3</v>
      </c>
      <c r="AN69" s="17">
        <v>41.1</v>
      </c>
      <c r="AO69" s="17">
        <v>156.9</v>
      </c>
      <c r="AP69" s="17">
        <v>806.5</v>
      </c>
      <c r="AQ69" s="17">
        <v>0.6</v>
      </c>
      <c r="AR69" s="17">
        <v>11</v>
      </c>
      <c r="AS69" s="17">
        <v>1.7</v>
      </c>
      <c r="AT69" s="17">
        <v>28.6</v>
      </c>
      <c r="AU69" s="17">
        <v>90.3</v>
      </c>
      <c r="AV69" s="17">
        <v>285</v>
      </c>
      <c r="AW69" s="17">
        <v>0.5</v>
      </c>
      <c r="AX69" s="17">
        <v>4.4000000000000004</v>
      </c>
      <c r="AY69" s="17">
        <v>14.3</v>
      </c>
      <c r="AZ69" s="17">
        <v>118.9</v>
      </c>
      <c r="BA69" s="17">
        <v>327.2</v>
      </c>
      <c r="BB69" s="17">
        <v>1242.2</v>
      </c>
      <c r="BC69" s="17">
        <v>1.9</v>
      </c>
      <c r="BD69" s="17">
        <v>13.1</v>
      </c>
      <c r="BE69" s="17">
        <v>1.8</v>
      </c>
      <c r="BF69" s="17">
        <v>25</v>
      </c>
      <c r="BG69" s="17">
        <v>75.099999999999994</v>
      </c>
      <c r="BH69" s="17">
        <v>181.4</v>
      </c>
      <c r="BI69" s="17">
        <v>0.4</v>
      </c>
      <c r="BJ69" s="17">
        <v>1.6</v>
      </c>
      <c r="BK69" s="17">
        <v>13.9</v>
      </c>
      <c r="BL69" s="17">
        <v>200.8</v>
      </c>
      <c r="BM69" s="17">
        <v>594.4</v>
      </c>
      <c r="BN69" s="17">
        <v>1934.9</v>
      </c>
      <c r="BO69" s="17">
        <v>2.6</v>
      </c>
      <c r="BP69" s="17">
        <v>21.7</v>
      </c>
      <c r="BR69" s="6">
        <f t="shared" ref="BR69:BR81" si="9">IF(A69="",BR68,A69)</f>
        <v>2018</v>
      </c>
      <c r="BS69" s="6" t="str">
        <f t="shared" ref="BS69:BS81" si="10">IF(B69&lt;3,(BR69-1)&amp;"/"&amp;RIGHT(BR69,2),(BR69)&amp;"/"&amp;RIGHT(BR69+1,2))</f>
        <v>2017/18</v>
      </c>
      <c r="BT69" s="15">
        <f t="shared" ref="BT69:BT81" si="11">SUM(E69:F69,K69:L69,Q69:R69,W69:X69,AC69:AD69,AI69:AJ69,AO69:AP69,AU69:AV69,BA69:BB69,BG69:BH69,BM69:BN69)</f>
        <v>10974.699999999999</v>
      </c>
      <c r="BU69" s="15">
        <f t="shared" ref="BU69:BU81" si="12">SUM(C69:BP69)</f>
        <v>11900.5</v>
      </c>
      <c r="BV69" s="16">
        <f t="shared" ca="1" si="8"/>
        <v>399.4</v>
      </c>
      <c r="BW69" s="16">
        <f t="shared" ca="1" si="7"/>
        <v>3631</v>
      </c>
      <c r="BX69" s="16">
        <f t="shared" ca="1" si="7"/>
        <v>88</v>
      </c>
      <c r="BY69" s="16">
        <f t="shared" ca="1" si="7"/>
        <v>367.5</v>
      </c>
      <c r="BZ69" s="16">
        <f t="shared" ca="1" si="7"/>
        <v>257.59999999999997</v>
      </c>
      <c r="CA69" s="16">
        <f t="shared" ca="1" si="7"/>
        <v>537.29999999999995</v>
      </c>
      <c r="CB69" s="16">
        <f t="shared" ca="1" si="7"/>
        <v>963.4</v>
      </c>
      <c r="CC69" s="16">
        <f t="shared" ca="1" si="7"/>
        <v>375.3</v>
      </c>
      <c r="CD69" s="16">
        <f t="shared" ca="1" si="7"/>
        <v>1569.4</v>
      </c>
      <c r="CE69" s="16">
        <f t="shared" ca="1" si="7"/>
        <v>256.5</v>
      </c>
      <c r="CF69" s="16">
        <f t="shared" ca="1" si="7"/>
        <v>2529.3000000000002</v>
      </c>
    </row>
    <row r="70" spans="1:84" x14ac:dyDescent="0.25">
      <c r="A70" s="226"/>
      <c r="B70" s="12">
        <v>3</v>
      </c>
      <c r="C70" s="17">
        <v>2.6</v>
      </c>
      <c r="D70" s="17">
        <v>33.6</v>
      </c>
      <c r="E70" s="17">
        <v>103.6</v>
      </c>
      <c r="F70" s="17">
        <v>300.5</v>
      </c>
      <c r="G70" s="17">
        <v>0.4</v>
      </c>
      <c r="H70" s="17">
        <v>2.8</v>
      </c>
      <c r="I70" s="17">
        <v>30.7</v>
      </c>
      <c r="J70" s="17">
        <v>197.6</v>
      </c>
      <c r="K70" s="17">
        <v>576</v>
      </c>
      <c r="L70" s="17">
        <v>3083.6</v>
      </c>
      <c r="M70" s="17">
        <v>2.1</v>
      </c>
      <c r="N70" s="17">
        <v>27</v>
      </c>
      <c r="O70" s="17">
        <v>0.2</v>
      </c>
      <c r="P70" s="17">
        <v>6.1</v>
      </c>
      <c r="Q70" s="17">
        <v>30.7</v>
      </c>
      <c r="R70" s="17">
        <v>58.2</v>
      </c>
      <c r="S70" s="17">
        <v>0.1</v>
      </c>
      <c r="T70" s="17">
        <v>0.6</v>
      </c>
      <c r="U70" s="17">
        <v>1.3</v>
      </c>
      <c r="V70" s="17">
        <v>30</v>
      </c>
      <c r="W70" s="17">
        <v>90.9</v>
      </c>
      <c r="X70" s="17">
        <v>280.5</v>
      </c>
      <c r="Y70" s="17">
        <v>0.3</v>
      </c>
      <c r="Z70" s="17">
        <v>2.8</v>
      </c>
      <c r="AA70" s="17">
        <v>0.8</v>
      </c>
      <c r="AB70" s="17">
        <v>22.3</v>
      </c>
      <c r="AC70" s="17">
        <v>57.9</v>
      </c>
      <c r="AD70" s="17">
        <v>200.3</v>
      </c>
      <c r="AE70" s="17">
        <v>0.3</v>
      </c>
      <c r="AF70" s="17">
        <v>2.7</v>
      </c>
      <c r="AG70" s="17">
        <v>2.2999999999999998</v>
      </c>
      <c r="AH70" s="17">
        <v>50.8</v>
      </c>
      <c r="AI70" s="17">
        <v>131</v>
      </c>
      <c r="AJ70" s="17">
        <v>412.2</v>
      </c>
      <c r="AK70" s="17">
        <v>0.6</v>
      </c>
      <c r="AL70" s="17">
        <v>5.2</v>
      </c>
      <c r="AM70" s="17">
        <v>5.8</v>
      </c>
      <c r="AN70" s="17">
        <v>40.9</v>
      </c>
      <c r="AO70" s="17">
        <v>160.69999999999999</v>
      </c>
      <c r="AP70" s="17">
        <v>814.8</v>
      </c>
      <c r="AQ70" s="17">
        <v>0.6</v>
      </c>
      <c r="AR70" s="17">
        <v>11.2</v>
      </c>
      <c r="AS70" s="17">
        <v>1.7</v>
      </c>
      <c r="AT70" s="17">
        <v>28.2</v>
      </c>
      <c r="AU70" s="17">
        <v>91.5</v>
      </c>
      <c r="AV70" s="17">
        <v>285.60000000000002</v>
      </c>
      <c r="AW70" s="17">
        <v>0.4</v>
      </c>
      <c r="AX70" s="17">
        <v>4.5999999999999996</v>
      </c>
      <c r="AY70" s="17">
        <v>14.3</v>
      </c>
      <c r="AZ70" s="17">
        <v>119.8</v>
      </c>
      <c r="BA70" s="17">
        <v>331.9</v>
      </c>
      <c r="BB70" s="17">
        <v>1250</v>
      </c>
      <c r="BC70" s="17">
        <v>1.9</v>
      </c>
      <c r="BD70" s="17">
        <v>13.3</v>
      </c>
      <c r="BE70" s="17">
        <v>1.8</v>
      </c>
      <c r="BF70" s="17">
        <v>25.4</v>
      </c>
      <c r="BG70" s="17">
        <v>77</v>
      </c>
      <c r="BH70" s="17">
        <v>182.9</v>
      </c>
      <c r="BI70" s="17">
        <v>0.4</v>
      </c>
      <c r="BJ70" s="17">
        <v>1.6</v>
      </c>
      <c r="BK70" s="17">
        <v>14</v>
      </c>
      <c r="BL70" s="17">
        <v>207</v>
      </c>
      <c r="BM70" s="17">
        <v>610</v>
      </c>
      <c r="BN70" s="17">
        <v>1956</v>
      </c>
      <c r="BO70" s="17">
        <v>2.7</v>
      </c>
      <c r="BP70" s="17">
        <v>22</v>
      </c>
      <c r="BR70" s="6">
        <f t="shared" si="9"/>
        <v>2018</v>
      </c>
      <c r="BS70" s="6" t="str">
        <f t="shared" si="10"/>
        <v>2018/19</v>
      </c>
      <c r="BT70" s="15">
        <f t="shared" si="11"/>
        <v>11085.799999999997</v>
      </c>
      <c r="BU70" s="15">
        <f t="shared" si="12"/>
        <v>12026.6</v>
      </c>
      <c r="BV70" s="16">
        <f t="shared" ca="1" si="8"/>
        <v>404.1</v>
      </c>
      <c r="BW70" s="16">
        <f t="shared" ca="1" si="7"/>
        <v>3659.6</v>
      </c>
      <c r="BX70" s="16">
        <f t="shared" ca="1" si="7"/>
        <v>88.9</v>
      </c>
      <c r="BY70" s="16">
        <f t="shared" ca="1" si="7"/>
        <v>371.4</v>
      </c>
      <c r="BZ70" s="16">
        <f t="shared" ca="1" si="7"/>
        <v>258.2</v>
      </c>
      <c r="CA70" s="16">
        <f t="shared" ca="1" si="7"/>
        <v>543.20000000000005</v>
      </c>
      <c r="CB70" s="16">
        <f t="shared" ca="1" si="7"/>
        <v>975.5</v>
      </c>
      <c r="CC70" s="16">
        <f t="shared" ca="1" si="7"/>
        <v>377.1</v>
      </c>
      <c r="CD70" s="16">
        <f t="shared" ca="1" si="7"/>
        <v>1581.9</v>
      </c>
      <c r="CE70" s="16">
        <f t="shared" ca="1" si="7"/>
        <v>259.89999999999998</v>
      </c>
      <c r="CF70" s="16">
        <f t="shared" ca="1" si="7"/>
        <v>2566</v>
      </c>
    </row>
    <row r="71" spans="1:84" x14ac:dyDescent="0.25">
      <c r="A71" s="226"/>
      <c r="B71" s="12">
        <v>4</v>
      </c>
      <c r="C71" s="17">
        <v>2.5</v>
      </c>
      <c r="D71" s="17">
        <v>33.6</v>
      </c>
      <c r="E71" s="17">
        <v>105.7</v>
      </c>
      <c r="F71" s="17">
        <v>301.8</v>
      </c>
      <c r="G71" s="17">
        <v>0.3</v>
      </c>
      <c r="H71" s="17">
        <v>2.9</v>
      </c>
      <c r="I71" s="17">
        <v>32.4</v>
      </c>
      <c r="J71" s="17">
        <v>196.2</v>
      </c>
      <c r="K71" s="17">
        <v>598.6</v>
      </c>
      <c r="L71" s="17">
        <v>3120.4</v>
      </c>
      <c r="M71" s="17">
        <v>2.1</v>
      </c>
      <c r="N71" s="17">
        <v>27.8</v>
      </c>
      <c r="O71" s="17">
        <v>0.3</v>
      </c>
      <c r="P71" s="17">
        <v>8.6</v>
      </c>
      <c r="Q71" s="17">
        <v>31.2</v>
      </c>
      <c r="R71" s="17">
        <v>58.5</v>
      </c>
      <c r="S71" s="17">
        <v>0.1</v>
      </c>
      <c r="T71" s="17">
        <v>0.5</v>
      </c>
      <c r="U71" s="17">
        <v>1.3</v>
      </c>
      <c r="V71" s="17">
        <v>30.6</v>
      </c>
      <c r="W71" s="17">
        <v>92.8</v>
      </c>
      <c r="X71" s="17">
        <v>281.60000000000002</v>
      </c>
      <c r="Y71" s="17">
        <v>0.3</v>
      </c>
      <c r="Z71" s="17">
        <v>2.9</v>
      </c>
      <c r="AA71" s="17">
        <v>0.9</v>
      </c>
      <c r="AB71" s="17">
        <v>23.7</v>
      </c>
      <c r="AC71" s="17">
        <v>58.6</v>
      </c>
      <c r="AD71" s="17">
        <v>201</v>
      </c>
      <c r="AE71" s="17">
        <v>0.4</v>
      </c>
      <c r="AF71" s="17">
        <v>2.8</v>
      </c>
      <c r="AG71" s="17">
        <v>2.4</v>
      </c>
      <c r="AH71" s="17">
        <v>52.1</v>
      </c>
      <c r="AI71" s="17">
        <v>132.5</v>
      </c>
      <c r="AJ71" s="17">
        <v>413.7</v>
      </c>
      <c r="AK71" s="17">
        <v>0.6</v>
      </c>
      <c r="AL71" s="17">
        <v>5.3</v>
      </c>
      <c r="AM71" s="17">
        <v>5.5</v>
      </c>
      <c r="AN71" s="17">
        <v>41.6</v>
      </c>
      <c r="AO71" s="17">
        <v>164.3</v>
      </c>
      <c r="AP71" s="17">
        <v>818.7</v>
      </c>
      <c r="AQ71" s="17">
        <v>0.6</v>
      </c>
      <c r="AR71" s="17">
        <v>11.5</v>
      </c>
      <c r="AS71" s="17">
        <v>1.7</v>
      </c>
      <c r="AT71" s="17">
        <v>28</v>
      </c>
      <c r="AU71" s="17">
        <v>93.2</v>
      </c>
      <c r="AV71" s="17">
        <v>292.2</v>
      </c>
      <c r="AW71" s="17">
        <v>0.4</v>
      </c>
      <c r="AX71" s="17">
        <v>4.5999999999999996</v>
      </c>
      <c r="AY71" s="17">
        <v>15.4</v>
      </c>
      <c r="AZ71" s="17">
        <v>122.7</v>
      </c>
      <c r="BA71" s="17">
        <v>341.1</v>
      </c>
      <c r="BB71" s="17">
        <v>1273.3</v>
      </c>
      <c r="BC71" s="17">
        <v>1.9</v>
      </c>
      <c r="BD71" s="17">
        <v>14</v>
      </c>
      <c r="BE71" s="17">
        <v>1.9</v>
      </c>
      <c r="BF71" s="17">
        <v>27.2</v>
      </c>
      <c r="BG71" s="17">
        <v>77.900000000000006</v>
      </c>
      <c r="BH71" s="17">
        <v>184.6</v>
      </c>
      <c r="BI71" s="17">
        <v>0.4</v>
      </c>
      <c r="BJ71" s="17">
        <v>1.7</v>
      </c>
      <c r="BK71" s="17">
        <v>14</v>
      </c>
      <c r="BL71" s="17">
        <v>209.6</v>
      </c>
      <c r="BM71" s="17">
        <v>624.5</v>
      </c>
      <c r="BN71" s="17">
        <v>1973.6</v>
      </c>
      <c r="BO71" s="17">
        <v>2.8</v>
      </c>
      <c r="BP71" s="17">
        <v>22.6</v>
      </c>
      <c r="BR71" s="6">
        <f t="shared" si="9"/>
        <v>2018</v>
      </c>
      <c r="BS71" s="6" t="str">
        <f t="shared" si="10"/>
        <v>2018/19</v>
      </c>
      <c r="BT71" s="15">
        <f t="shared" si="11"/>
        <v>11239.800000000001</v>
      </c>
      <c r="BU71" s="15">
        <f t="shared" si="12"/>
        <v>12198.500000000002</v>
      </c>
      <c r="BV71" s="16">
        <f t="shared" ca="1" si="8"/>
        <v>407.5</v>
      </c>
      <c r="BW71" s="16">
        <f t="shared" ca="1" si="7"/>
        <v>3719</v>
      </c>
      <c r="BX71" s="16">
        <f t="shared" ca="1" si="7"/>
        <v>89.7</v>
      </c>
      <c r="BY71" s="16">
        <f t="shared" ca="1" si="7"/>
        <v>374.40000000000003</v>
      </c>
      <c r="BZ71" s="16">
        <f t="shared" ca="1" si="7"/>
        <v>259.60000000000002</v>
      </c>
      <c r="CA71" s="16">
        <f t="shared" ca="1" si="7"/>
        <v>546.20000000000005</v>
      </c>
      <c r="CB71" s="16">
        <f t="shared" ca="1" si="7"/>
        <v>983</v>
      </c>
      <c r="CC71" s="16">
        <f t="shared" ca="1" si="7"/>
        <v>385.4</v>
      </c>
      <c r="CD71" s="16">
        <f t="shared" ca="1" si="7"/>
        <v>1614.4</v>
      </c>
      <c r="CE71" s="16">
        <f t="shared" ca="1" si="7"/>
        <v>262.5</v>
      </c>
      <c r="CF71" s="16">
        <f t="shared" ca="1" si="7"/>
        <v>2598.1</v>
      </c>
    </row>
    <row r="72" spans="1:84" x14ac:dyDescent="0.25">
      <c r="A72" s="225">
        <v>2019</v>
      </c>
      <c r="B72" s="12">
        <v>1</v>
      </c>
      <c r="C72" s="17">
        <v>2.4</v>
      </c>
      <c r="D72" s="17">
        <v>33.200000000000003</v>
      </c>
      <c r="E72" s="17">
        <v>104.7</v>
      </c>
      <c r="F72" s="17">
        <v>296.3</v>
      </c>
      <c r="G72" s="17">
        <v>0.3</v>
      </c>
      <c r="H72" s="17">
        <v>2.8</v>
      </c>
      <c r="I72" s="17">
        <v>32.4</v>
      </c>
      <c r="J72" s="17">
        <v>190.9</v>
      </c>
      <c r="K72" s="17">
        <v>591.4</v>
      </c>
      <c r="L72" s="17">
        <v>3068.8</v>
      </c>
      <c r="M72" s="17">
        <v>2</v>
      </c>
      <c r="N72" s="17">
        <v>27.4</v>
      </c>
      <c r="O72" s="17">
        <v>0.4</v>
      </c>
      <c r="P72" s="17">
        <v>10.3</v>
      </c>
      <c r="Q72" s="17">
        <v>31</v>
      </c>
      <c r="R72" s="17">
        <v>57.5</v>
      </c>
      <c r="S72" s="17">
        <v>0.1</v>
      </c>
      <c r="T72" s="17">
        <v>0.5</v>
      </c>
      <c r="U72" s="17">
        <v>1.3</v>
      </c>
      <c r="V72" s="17">
        <v>30.9</v>
      </c>
      <c r="W72" s="17">
        <v>92.6</v>
      </c>
      <c r="X72" s="17">
        <v>276.8</v>
      </c>
      <c r="Y72" s="17">
        <v>0.3</v>
      </c>
      <c r="Z72" s="17">
        <v>3</v>
      </c>
      <c r="AA72" s="17">
        <v>0.9</v>
      </c>
      <c r="AB72" s="17">
        <v>23.6</v>
      </c>
      <c r="AC72" s="17">
        <v>58.4</v>
      </c>
      <c r="AD72" s="17">
        <v>197.7</v>
      </c>
      <c r="AE72" s="17">
        <v>0.4</v>
      </c>
      <c r="AF72" s="17">
        <v>2.8</v>
      </c>
      <c r="AG72" s="17">
        <v>2.4</v>
      </c>
      <c r="AH72" s="17">
        <v>51.4</v>
      </c>
      <c r="AI72" s="17">
        <v>131.1</v>
      </c>
      <c r="AJ72" s="17">
        <v>405.9</v>
      </c>
      <c r="AK72" s="17">
        <v>0.6</v>
      </c>
      <c r="AL72" s="17">
        <v>5.3</v>
      </c>
      <c r="AM72" s="17">
        <v>6.1</v>
      </c>
      <c r="AN72" s="17">
        <v>41.3</v>
      </c>
      <c r="AO72" s="17">
        <v>163.9</v>
      </c>
      <c r="AP72" s="17">
        <v>803.2</v>
      </c>
      <c r="AQ72" s="17">
        <v>0.6</v>
      </c>
      <c r="AR72" s="17">
        <v>11.3</v>
      </c>
      <c r="AS72" s="17">
        <v>1.7</v>
      </c>
      <c r="AT72" s="17">
        <v>28.2</v>
      </c>
      <c r="AU72" s="17">
        <v>92.5</v>
      </c>
      <c r="AV72" s="17">
        <v>291.2</v>
      </c>
      <c r="AW72" s="17">
        <v>0.5</v>
      </c>
      <c r="AX72" s="17">
        <v>4.5</v>
      </c>
      <c r="AY72" s="17">
        <v>15.3</v>
      </c>
      <c r="AZ72" s="17">
        <v>119.1</v>
      </c>
      <c r="BA72" s="17">
        <v>340.3</v>
      </c>
      <c r="BB72" s="17">
        <v>1257.7</v>
      </c>
      <c r="BC72" s="17">
        <v>1.9</v>
      </c>
      <c r="BD72" s="17">
        <v>13.6</v>
      </c>
      <c r="BE72" s="17">
        <v>1.8</v>
      </c>
      <c r="BF72" s="17">
        <v>26.7</v>
      </c>
      <c r="BG72" s="17">
        <v>77</v>
      </c>
      <c r="BH72" s="17">
        <v>181.6</v>
      </c>
      <c r="BI72" s="17">
        <v>0.4</v>
      </c>
      <c r="BJ72" s="17">
        <v>1.6</v>
      </c>
      <c r="BK72" s="17">
        <v>14.5</v>
      </c>
      <c r="BL72" s="17">
        <v>205.3</v>
      </c>
      <c r="BM72" s="17">
        <v>620.79999999999995</v>
      </c>
      <c r="BN72" s="17">
        <v>1938.1</v>
      </c>
      <c r="BO72" s="17">
        <v>2.7</v>
      </c>
      <c r="BP72" s="17">
        <v>22.4</v>
      </c>
      <c r="BR72" s="6">
        <f t="shared" si="9"/>
        <v>2019</v>
      </c>
      <c r="BS72" s="6" t="str">
        <f t="shared" si="10"/>
        <v>2018/19</v>
      </c>
      <c r="BT72" s="15">
        <f t="shared" si="11"/>
        <v>11078.5</v>
      </c>
      <c r="BU72" s="15">
        <f t="shared" si="12"/>
        <v>12023.6</v>
      </c>
      <c r="BV72" s="16">
        <f t="shared" ca="1" si="8"/>
        <v>401</v>
      </c>
      <c r="BW72" s="16">
        <f t="shared" ca="1" si="7"/>
        <v>3660.2000000000003</v>
      </c>
      <c r="BX72" s="16">
        <f t="shared" ca="1" si="7"/>
        <v>88.5</v>
      </c>
      <c r="BY72" s="16">
        <f t="shared" ca="1" si="7"/>
        <v>369.4</v>
      </c>
      <c r="BZ72" s="16">
        <f t="shared" ca="1" si="7"/>
        <v>256.09999999999997</v>
      </c>
      <c r="CA72" s="16">
        <f t="shared" ca="1" si="7"/>
        <v>537</v>
      </c>
      <c r="CB72" s="16">
        <f t="shared" ca="1" si="7"/>
        <v>967.1</v>
      </c>
      <c r="CC72" s="16">
        <f t="shared" ca="1" si="7"/>
        <v>383.7</v>
      </c>
      <c r="CD72" s="16">
        <f t="shared" ca="1" si="7"/>
        <v>1598</v>
      </c>
      <c r="CE72" s="16">
        <f t="shared" ca="1" si="7"/>
        <v>258.60000000000002</v>
      </c>
      <c r="CF72" s="16">
        <f t="shared" ca="1" si="7"/>
        <v>2558.8999999999996</v>
      </c>
    </row>
    <row r="73" spans="1:84" x14ac:dyDescent="0.25">
      <c r="A73" s="226"/>
      <c r="B73" s="12">
        <v>2</v>
      </c>
      <c r="C73" s="17">
        <v>2.4</v>
      </c>
      <c r="D73" s="17">
        <v>33.700000000000003</v>
      </c>
      <c r="E73" s="17">
        <v>106.3</v>
      </c>
      <c r="F73" s="17">
        <v>294.7</v>
      </c>
      <c r="G73" s="17">
        <v>0.3</v>
      </c>
      <c r="H73" s="17">
        <v>2.8</v>
      </c>
      <c r="I73" s="17">
        <v>31.5</v>
      </c>
      <c r="J73" s="17">
        <v>191.9</v>
      </c>
      <c r="K73" s="17">
        <v>588.29999999999995</v>
      </c>
      <c r="L73" s="17">
        <v>3034.7</v>
      </c>
      <c r="M73" s="17">
        <v>2.1</v>
      </c>
      <c r="N73" s="17">
        <v>26.9</v>
      </c>
      <c r="O73" s="17">
        <v>0.5</v>
      </c>
      <c r="P73" s="17">
        <v>10.7</v>
      </c>
      <c r="Q73" s="17">
        <v>31.7</v>
      </c>
      <c r="R73" s="17">
        <v>57.4</v>
      </c>
      <c r="S73" s="17">
        <v>0.1</v>
      </c>
      <c r="T73" s="17">
        <v>0.5</v>
      </c>
      <c r="U73" s="17">
        <v>1.3</v>
      </c>
      <c r="V73" s="17">
        <v>30.6</v>
      </c>
      <c r="W73" s="17">
        <v>94.3</v>
      </c>
      <c r="X73" s="17">
        <v>278</v>
      </c>
      <c r="Y73" s="17">
        <v>0.3</v>
      </c>
      <c r="Z73" s="17">
        <v>2.8</v>
      </c>
      <c r="AA73" s="17">
        <v>0.9</v>
      </c>
      <c r="AB73" s="17">
        <v>23.3</v>
      </c>
      <c r="AC73" s="17">
        <v>59.5</v>
      </c>
      <c r="AD73" s="17">
        <v>197.7</v>
      </c>
      <c r="AE73" s="17">
        <v>0.4</v>
      </c>
      <c r="AF73" s="17">
        <v>2.7</v>
      </c>
      <c r="AG73" s="17">
        <v>2.4</v>
      </c>
      <c r="AH73" s="17">
        <v>52.2</v>
      </c>
      <c r="AI73" s="17">
        <v>133.1</v>
      </c>
      <c r="AJ73" s="17">
        <v>406.4</v>
      </c>
      <c r="AK73" s="17">
        <v>0.6</v>
      </c>
      <c r="AL73" s="17">
        <v>5.2</v>
      </c>
      <c r="AM73" s="17">
        <v>7</v>
      </c>
      <c r="AN73" s="17">
        <v>41.4</v>
      </c>
      <c r="AO73" s="17">
        <v>167.2</v>
      </c>
      <c r="AP73" s="17">
        <v>804.7</v>
      </c>
      <c r="AQ73" s="17">
        <v>0.6</v>
      </c>
      <c r="AR73" s="17">
        <v>11.2</v>
      </c>
      <c r="AS73" s="17">
        <v>1.7</v>
      </c>
      <c r="AT73" s="17">
        <v>28.2</v>
      </c>
      <c r="AU73" s="17">
        <v>93.6</v>
      </c>
      <c r="AV73" s="17">
        <v>288.2</v>
      </c>
      <c r="AW73" s="17">
        <v>0.4</v>
      </c>
      <c r="AX73" s="17">
        <v>4.5</v>
      </c>
      <c r="AY73" s="17">
        <v>14.2</v>
      </c>
      <c r="AZ73" s="17">
        <v>116.6</v>
      </c>
      <c r="BA73" s="17">
        <v>338.5</v>
      </c>
      <c r="BB73" s="17">
        <v>1242.4000000000001</v>
      </c>
      <c r="BC73" s="17">
        <v>1.9</v>
      </c>
      <c r="BD73" s="17">
        <v>13.2</v>
      </c>
      <c r="BE73" s="17">
        <v>1.8</v>
      </c>
      <c r="BF73" s="17">
        <v>25.6</v>
      </c>
      <c r="BG73" s="17">
        <v>78.400000000000006</v>
      </c>
      <c r="BH73" s="17">
        <v>180.5</v>
      </c>
      <c r="BI73" s="17">
        <v>0.4</v>
      </c>
      <c r="BJ73" s="17">
        <v>1.6</v>
      </c>
      <c r="BK73" s="17">
        <v>15.2</v>
      </c>
      <c r="BL73" s="17">
        <v>205.3</v>
      </c>
      <c r="BM73" s="17">
        <v>632.29999999999995</v>
      </c>
      <c r="BN73" s="17">
        <v>1933.8</v>
      </c>
      <c r="BO73" s="17">
        <v>2.7</v>
      </c>
      <c r="BP73" s="17">
        <v>22.1</v>
      </c>
      <c r="BR73" s="6">
        <f t="shared" si="9"/>
        <v>2019</v>
      </c>
      <c r="BS73" s="6" t="str">
        <f t="shared" si="10"/>
        <v>2018/19</v>
      </c>
      <c r="BT73" s="15">
        <f t="shared" si="11"/>
        <v>11041.699999999997</v>
      </c>
      <c r="BU73" s="15">
        <f t="shared" si="12"/>
        <v>11983.399999999998</v>
      </c>
      <c r="BV73" s="16">
        <f t="shared" ca="1" si="8"/>
        <v>401</v>
      </c>
      <c r="BW73" s="16">
        <f t="shared" ca="1" si="7"/>
        <v>3623</v>
      </c>
      <c r="BX73" s="16">
        <f t="shared" ca="1" si="7"/>
        <v>89.1</v>
      </c>
      <c r="BY73" s="16">
        <f t="shared" ca="1" si="7"/>
        <v>372.3</v>
      </c>
      <c r="BZ73" s="16">
        <f t="shared" ca="1" si="7"/>
        <v>257.2</v>
      </c>
      <c r="CA73" s="16">
        <f t="shared" ca="1" si="7"/>
        <v>539.5</v>
      </c>
      <c r="CB73" s="16">
        <f t="shared" ca="1" si="7"/>
        <v>971.90000000000009</v>
      </c>
      <c r="CC73" s="16">
        <f t="shared" ca="1" si="7"/>
        <v>381.79999999999995</v>
      </c>
      <c r="CD73" s="16">
        <f t="shared" ca="1" si="7"/>
        <v>1580.9</v>
      </c>
      <c r="CE73" s="16">
        <f t="shared" ca="1" si="7"/>
        <v>258.89999999999998</v>
      </c>
      <c r="CF73" s="16">
        <f t="shared" ca="1" si="7"/>
        <v>2566.1</v>
      </c>
    </row>
    <row r="74" spans="1:84" x14ac:dyDescent="0.25">
      <c r="A74" s="226"/>
      <c r="B74" s="12">
        <v>3</v>
      </c>
      <c r="C74" s="17">
        <v>2.4</v>
      </c>
      <c r="D74" s="17">
        <v>34</v>
      </c>
      <c r="E74" s="17">
        <v>107.3</v>
      </c>
      <c r="F74" s="17">
        <v>291.7</v>
      </c>
      <c r="G74" s="17">
        <v>0.3</v>
      </c>
      <c r="H74" s="17">
        <v>2.8</v>
      </c>
      <c r="I74" s="17">
        <v>31</v>
      </c>
      <c r="J74" s="17">
        <v>194.4</v>
      </c>
      <c r="K74" s="17">
        <v>593</v>
      </c>
      <c r="L74" s="17">
        <v>2998.9</v>
      </c>
      <c r="M74" s="17">
        <v>2.1</v>
      </c>
      <c r="N74" s="17">
        <v>26.4</v>
      </c>
      <c r="O74" s="17">
        <v>0.4</v>
      </c>
      <c r="P74" s="17">
        <v>11</v>
      </c>
      <c r="Q74" s="17">
        <v>32.1</v>
      </c>
      <c r="R74" s="17">
        <v>56.8</v>
      </c>
      <c r="S74" s="17">
        <v>0.1</v>
      </c>
      <c r="T74" s="17">
        <v>0.5</v>
      </c>
      <c r="U74" s="17">
        <v>1.3</v>
      </c>
      <c r="V74" s="17">
        <v>30.6</v>
      </c>
      <c r="W74" s="17">
        <v>95.5</v>
      </c>
      <c r="X74" s="17">
        <v>276.5</v>
      </c>
      <c r="Y74" s="17">
        <v>0.3</v>
      </c>
      <c r="Z74" s="17">
        <v>2.9</v>
      </c>
      <c r="AA74" s="17">
        <v>0.8</v>
      </c>
      <c r="AB74" s="17">
        <v>23.3</v>
      </c>
      <c r="AC74" s="17">
        <v>60.4</v>
      </c>
      <c r="AD74" s="17">
        <v>197.7</v>
      </c>
      <c r="AE74" s="17">
        <v>0.4</v>
      </c>
      <c r="AF74" s="17">
        <v>2.7</v>
      </c>
      <c r="AG74" s="17">
        <v>2.2999999999999998</v>
      </c>
      <c r="AH74" s="17">
        <v>53.3</v>
      </c>
      <c r="AI74" s="17">
        <v>135.1</v>
      </c>
      <c r="AJ74" s="17">
        <v>405.1</v>
      </c>
      <c r="AK74" s="17">
        <v>0.6</v>
      </c>
      <c r="AL74" s="17">
        <v>5.3</v>
      </c>
      <c r="AM74" s="17">
        <v>7.3</v>
      </c>
      <c r="AN74" s="17">
        <v>41.2</v>
      </c>
      <c r="AO74" s="17">
        <v>169.2</v>
      </c>
      <c r="AP74" s="17">
        <v>799.8</v>
      </c>
      <c r="AQ74" s="17">
        <v>0.6</v>
      </c>
      <c r="AR74" s="17">
        <v>11.1</v>
      </c>
      <c r="AS74" s="17">
        <v>1.7</v>
      </c>
      <c r="AT74" s="17">
        <v>28</v>
      </c>
      <c r="AU74" s="17">
        <v>94</v>
      </c>
      <c r="AV74" s="17">
        <v>286.89999999999998</v>
      </c>
      <c r="AW74" s="17">
        <v>0.4</v>
      </c>
      <c r="AX74" s="17">
        <v>4.5</v>
      </c>
      <c r="AY74" s="17">
        <v>13.8</v>
      </c>
      <c r="AZ74" s="17">
        <v>117.9</v>
      </c>
      <c r="BA74" s="17">
        <v>337.5</v>
      </c>
      <c r="BB74" s="17">
        <v>1224.8</v>
      </c>
      <c r="BC74" s="17">
        <v>1.9</v>
      </c>
      <c r="BD74" s="17">
        <v>13</v>
      </c>
      <c r="BE74" s="17">
        <v>1.8</v>
      </c>
      <c r="BF74" s="17">
        <v>25.8</v>
      </c>
      <c r="BG74" s="17">
        <v>79.099999999999994</v>
      </c>
      <c r="BH74" s="17">
        <v>178.6</v>
      </c>
      <c r="BI74" s="17">
        <v>0.4</v>
      </c>
      <c r="BJ74" s="17">
        <v>1.6</v>
      </c>
      <c r="BK74" s="17">
        <v>15</v>
      </c>
      <c r="BL74" s="17">
        <v>210</v>
      </c>
      <c r="BM74" s="17">
        <v>639</v>
      </c>
      <c r="BN74" s="17">
        <v>1922.2</v>
      </c>
      <c r="BO74" s="17">
        <v>2.8</v>
      </c>
      <c r="BP74" s="17">
        <v>22</v>
      </c>
      <c r="BR74" s="6">
        <f t="shared" si="9"/>
        <v>2019</v>
      </c>
      <c r="BS74" s="6" t="str">
        <f t="shared" si="10"/>
        <v>2019/20</v>
      </c>
      <c r="BT74" s="15">
        <f t="shared" si="11"/>
        <v>10981.2</v>
      </c>
      <c r="BU74" s="15">
        <f t="shared" si="12"/>
        <v>11931.2</v>
      </c>
      <c r="BV74" s="16">
        <f t="shared" ca="1" si="8"/>
        <v>399</v>
      </c>
      <c r="BW74" s="16">
        <f t="shared" ca="1" si="7"/>
        <v>3591.9</v>
      </c>
      <c r="BX74" s="16">
        <f t="shared" ca="1" si="7"/>
        <v>88.9</v>
      </c>
      <c r="BY74" s="16">
        <f t="shared" ca="1" si="7"/>
        <v>372</v>
      </c>
      <c r="BZ74" s="16">
        <f t="shared" ca="1" si="7"/>
        <v>258.09999999999997</v>
      </c>
      <c r="CA74" s="16">
        <f t="shared" ca="1" si="7"/>
        <v>540.20000000000005</v>
      </c>
      <c r="CB74" s="16">
        <f t="shared" ca="1" si="7"/>
        <v>969</v>
      </c>
      <c r="CC74" s="16">
        <f t="shared" ca="1" si="7"/>
        <v>380.9</v>
      </c>
      <c r="CD74" s="16">
        <f t="shared" ca="1" si="7"/>
        <v>1562.3</v>
      </c>
      <c r="CE74" s="16">
        <f t="shared" ca="1" si="7"/>
        <v>257.7</v>
      </c>
      <c r="CF74" s="16">
        <f t="shared" ca="1" si="7"/>
        <v>2561.1999999999998</v>
      </c>
    </row>
    <row r="75" spans="1:84" x14ac:dyDescent="0.25">
      <c r="A75" s="226"/>
      <c r="B75" s="12">
        <v>4</v>
      </c>
      <c r="C75" s="17">
        <v>2.2000000000000002</v>
      </c>
      <c r="D75" s="17">
        <v>33</v>
      </c>
      <c r="E75" s="17">
        <v>106.7</v>
      </c>
      <c r="F75" s="17">
        <v>286.2</v>
      </c>
      <c r="G75" s="17">
        <v>0.3</v>
      </c>
      <c r="H75" s="17">
        <v>2.9</v>
      </c>
      <c r="I75" s="17">
        <v>30.6</v>
      </c>
      <c r="J75" s="17">
        <v>192</v>
      </c>
      <c r="K75" s="17">
        <v>600.4</v>
      </c>
      <c r="L75" s="17">
        <v>2949.3</v>
      </c>
      <c r="M75" s="17">
        <v>2</v>
      </c>
      <c r="N75" s="17">
        <v>26</v>
      </c>
      <c r="O75" s="17">
        <v>0.4</v>
      </c>
      <c r="P75" s="17">
        <v>10.9</v>
      </c>
      <c r="Q75" s="17">
        <v>32.200000000000003</v>
      </c>
      <c r="R75" s="17">
        <v>56.3</v>
      </c>
      <c r="S75" s="17">
        <v>0.1</v>
      </c>
      <c r="T75" s="17">
        <v>0.5</v>
      </c>
      <c r="U75" s="17">
        <v>1.3</v>
      </c>
      <c r="V75" s="17">
        <v>30.4</v>
      </c>
      <c r="W75" s="17">
        <v>95.7</v>
      </c>
      <c r="X75" s="17">
        <v>272.3</v>
      </c>
      <c r="Y75" s="17">
        <v>0.3</v>
      </c>
      <c r="Z75" s="17">
        <v>2.9</v>
      </c>
      <c r="AA75" s="17">
        <v>0.8</v>
      </c>
      <c r="AB75" s="17">
        <v>24.1</v>
      </c>
      <c r="AC75" s="17">
        <v>60.6</v>
      </c>
      <c r="AD75" s="17">
        <v>195.2</v>
      </c>
      <c r="AE75" s="17">
        <v>0.5</v>
      </c>
      <c r="AF75" s="17">
        <v>2.9</v>
      </c>
      <c r="AG75" s="17">
        <v>2.1</v>
      </c>
      <c r="AH75" s="17">
        <v>53.3</v>
      </c>
      <c r="AI75" s="17">
        <v>134.9</v>
      </c>
      <c r="AJ75" s="17">
        <v>398.3</v>
      </c>
      <c r="AK75" s="17">
        <v>0.6</v>
      </c>
      <c r="AL75" s="17">
        <v>5.2</v>
      </c>
      <c r="AM75" s="17">
        <v>7.1</v>
      </c>
      <c r="AN75" s="17">
        <v>40.6</v>
      </c>
      <c r="AO75" s="17">
        <v>169</v>
      </c>
      <c r="AP75" s="17">
        <v>786.4</v>
      </c>
      <c r="AQ75" s="17">
        <v>0.6</v>
      </c>
      <c r="AR75" s="17">
        <v>11.1</v>
      </c>
      <c r="AS75" s="17">
        <v>1.6</v>
      </c>
      <c r="AT75" s="17">
        <v>26.8</v>
      </c>
      <c r="AU75" s="17">
        <v>94.8</v>
      </c>
      <c r="AV75" s="17">
        <v>283.8</v>
      </c>
      <c r="AW75" s="17">
        <v>0.4</v>
      </c>
      <c r="AX75" s="17">
        <v>4.5</v>
      </c>
      <c r="AY75" s="17">
        <v>13.7</v>
      </c>
      <c r="AZ75" s="17">
        <v>118.5</v>
      </c>
      <c r="BA75" s="17">
        <v>338.6</v>
      </c>
      <c r="BB75" s="17">
        <v>1216</v>
      </c>
      <c r="BC75" s="17">
        <v>1.9</v>
      </c>
      <c r="BD75" s="17">
        <v>13.2</v>
      </c>
      <c r="BE75" s="17">
        <v>1.6</v>
      </c>
      <c r="BF75" s="17">
        <v>26.5</v>
      </c>
      <c r="BG75" s="17">
        <v>78.900000000000006</v>
      </c>
      <c r="BH75" s="17">
        <v>176.1</v>
      </c>
      <c r="BI75" s="17">
        <v>0.4</v>
      </c>
      <c r="BJ75" s="17">
        <v>1.6</v>
      </c>
      <c r="BK75" s="17">
        <v>14.5</v>
      </c>
      <c r="BL75" s="17">
        <v>207.6</v>
      </c>
      <c r="BM75" s="17">
        <v>640.20000000000005</v>
      </c>
      <c r="BN75" s="17">
        <v>1891</v>
      </c>
      <c r="BO75" s="17">
        <v>2.8</v>
      </c>
      <c r="BP75" s="17">
        <v>22.1</v>
      </c>
      <c r="BR75" s="6">
        <f t="shared" si="9"/>
        <v>2019</v>
      </c>
      <c r="BS75" s="6" t="str">
        <f t="shared" si="10"/>
        <v>2019/20</v>
      </c>
      <c r="BT75" s="15">
        <f t="shared" si="11"/>
        <v>10862.900000000001</v>
      </c>
      <c r="BU75" s="15">
        <f t="shared" si="12"/>
        <v>11805.300000000003</v>
      </c>
      <c r="BV75" s="16">
        <f t="shared" ca="1" si="8"/>
        <v>392.9</v>
      </c>
      <c r="BW75" s="16">
        <f t="shared" ca="1" si="7"/>
        <v>3549.7000000000003</v>
      </c>
      <c r="BX75" s="16">
        <f t="shared" ca="1" si="7"/>
        <v>88.5</v>
      </c>
      <c r="BY75" s="16">
        <f t="shared" ca="1" si="7"/>
        <v>368</v>
      </c>
      <c r="BZ75" s="16">
        <f t="shared" ca="1" si="7"/>
        <v>255.79999999999998</v>
      </c>
      <c r="CA75" s="16">
        <f t="shared" ca="1" si="7"/>
        <v>533.20000000000005</v>
      </c>
      <c r="CB75" s="16">
        <f t="shared" ca="1" si="7"/>
        <v>955.4</v>
      </c>
      <c r="CC75" s="16">
        <f t="shared" ca="1" si="7"/>
        <v>378.6</v>
      </c>
      <c r="CD75" s="16">
        <f t="shared" ca="1" si="7"/>
        <v>1554.6</v>
      </c>
      <c r="CE75" s="16">
        <f t="shared" ca="1" si="7"/>
        <v>255</v>
      </c>
      <c r="CF75" s="16">
        <f t="shared" ca="1" si="7"/>
        <v>2531.1999999999998</v>
      </c>
    </row>
    <row r="76" spans="1:84" x14ac:dyDescent="0.25">
      <c r="A76" s="225">
        <v>2020</v>
      </c>
      <c r="B76" s="12">
        <v>1</v>
      </c>
      <c r="C76" s="17">
        <v>2</v>
      </c>
      <c r="D76" s="17">
        <v>31</v>
      </c>
      <c r="E76" s="17">
        <v>105.2</v>
      </c>
      <c r="F76" s="17">
        <v>276.7</v>
      </c>
      <c r="G76" s="17">
        <v>0.3</v>
      </c>
      <c r="H76" s="17">
        <v>2.9</v>
      </c>
      <c r="I76" s="17">
        <v>28.3</v>
      </c>
      <c r="J76" s="17">
        <v>182.9</v>
      </c>
      <c r="K76" s="17">
        <v>586.29999999999995</v>
      </c>
      <c r="L76" s="17">
        <v>2837.3</v>
      </c>
      <c r="M76" s="17">
        <v>2</v>
      </c>
      <c r="N76" s="17">
        <v>25.3</v>
      </c>
      <c r="O76" s="17">
        <v>0.4</v>
      </c>
      <c r="P76" s="17">
        <v>10.3</v>
      </c>
      <c r="Q76" s="17">
        <v>31.6</v>
      </c>
      <c r="R76" s="17">
        <v>54.3</v>
      </c>
      <c r="S76" s="17">
        <v>0.1</v>
      </c>
      <c r="T76" s="17">
        <v>0.5</v>
      </c>
      <c r="U76" s="17">
        <v>1.2</v>
      </c>
      <c r="V76" s="17">
        <v>29.8</v>
      </c>
      <c r="W76" s="17">
        <v>94.9</v>
      </c>
      <c r="X76" s="17">
        <v>263.10000000000002</v>
      </c>
      <c r="Y76" s="17">
        <v>0.3</v>
      </c>
      <c r="Z76" s="17">
        <v>2.9</v>
      </c>
      <c r="AA76" s="17">
        <v>0.8</v>
      </c>
      <c r="AB76" s="17">
        <v>23</v>
      </c>
      <c r="AC76" s="17">
        <v>59.3</v>
      </c>
      <c r="AD76" s="17">
        <v>189.4</v>
      </c>
      <c r="AE76" s="17">
        <v>0.5</v>
      </c>
      <c r="AF76" s="17">
        <v>2.9</v>
      </c>
      <c r="AG76" s="17">
        <v>2</v>
      </c>
      <c r="AH76" s="17">
        <v>50.4</v>
      </c>
      <c r="AI76" s="17">
        <v>133.9</v>
      </c>
      <c r="AJ76" s="17">
        <v>385</v>
      </c>
      <c r="AK76" s="17">
        <v>0.6</v>
      </c>
      <c r="AL76" s="17">
        <v>5.2</v>
      </c>
      <c r="AM76" s="17">
        <v>6.6</v>
      </c>
      <c r="AN76" s="17">
        <v>39.299999999999997</v>
      </c>
      <c r="AO76" s="17">
        <v>165.8</v>
      </c>
      <c r="AP76" s="17">
        <v>757.5</v>
      </c>
      <c r="AQ76" s="17">
        <v>0.6</v>
      </c>
      <c r="AR76" s="17">
        <v>10.8</v>
      </c>
      <c r="AS76" s="17">
        <v>1.5</v>
      </c>
      <c r="AT76" s="17">
        <v>26.3</v>
      </c>
      <c r="AU76" s="17">
        <v>94.2</v>
      </c>
      <c r="AV76" s="17">
        <v>276.10000000000002</v>
      </c>
      <c r="AW76" s="17">
        <v>0.4</v>
      </c>
      <c r="AX76" s="17">
        <v>4.5</v>
      </c>
      <c r="AY76" s="17">
        <v>12.5</v>
      </c>
      <c r="AZ76" s="17">
        <v>112.1</v>
      </c>
      <c r="BA76" s="17">
        <v>329.6</v>
      </c>
      <c r="BB76" s="17">
        <v>1174.5</v>
      </c>
      <c r="BC76" s="17">
        <v>1.9</v>
      </c>
      <c r="BD76" s="17">
        <v>13.1</v>
      </c>
      <c r="BE76" s="17">
        <v>1.4</v>
      </c>
      <c r="BF76" s="17">
        <v>26.3</v>
      </c>
      <c r="BG76" s="17">
        <v>77.900000000000006</v>
      </c>
      <c r="BH76" s="17">
        <v>170.6</v>
      </c>
      <c r="BI76" s="17">
        <v>0.4</v>
      </c>
      <c r="BJ76" s="17">
        <v>1.5</v>
      </c>
      <c r="BK76" s="17">
        <v>13.1</v>
      </c>
      <c r="BL76" s="17">
        <v>198.2</v>
      </c>
      <c r="BM76" s="17">
        <v>629.20000000000005</v>
      </c>
      <c r="BN76" s="17">
        <v>1820.1</v>
      </c>
      <c r="BO76" s="17">
        <v>2.7</v>
      </c>
      <c r="BP76" s="17">
        <v>21.7</v>
      </c>
      <c r="BR76" s="6">
        <f t="shared" si="9"/>
        <v>2020</v>
      </c>
      <c r="BS76" s="6" t="str">
        <f t="shared" si="10"/>
        <v>2019/20</v>
      </c>
      <c r="BT76" s="15">
        <f t="shared" si="11"/>
        <v>10512.500000000002</v>
      </c>
      <c r="BU76" s="15">
        <f t="shared" si="12"/>
        <v>11413.000000000004</v>
      </c>
      <c r="BV76" s="16">
        <f t="shared" ca="1" si="8"/>
        <v>381.9</v>
      </c>
      <c r="BW76" s="16">
        <f t="shared" ca="1" si="7"/>
        <v>3423.6000000000004</v>
      </c>
      <c r="BX76" s="16">
        <f t="shared" ca="1" si="7"/>
        <v>85.9</v>
      </c>
      <c r="BY76" s="16">
        <f t="shared" ca="1" si="7"/>
        <v>358</v>
      </c>
      <c r="BZ76" s="16">
        <f t="shared" ca="1" si="7"/>
        <v>248.7</v>
      </c>
      <c r="CA76" s="16">
        <f t="shared" ca="1" si="7"/>
        <v>518.9</v>
      </c>
      <c r="CB76" s="16">
        <f t="shared" ca="1" si="7"/>
        <v>923.3</v>
      </c>
      <c r="CC76" s="16">
        <f t="shared" ca="1" si="7"/>
        <v>370.3</v>
      </c>
      <c r="CD76" s="16">
        <f t="shared" ca="1" si="7"/>
        <v>1504.1</v>
      </c>
      <c r="CE76" s="16">
        <f t="shared" ca="1" si="7"/>
        <v>248.5</v>
      </c>
      <c r="CF76" s="16">
        <f t="shared" ca="1" si="7"/>
        <v>2449.3000000000002</v>
      </c>
    </row>
    <row r="77" spans="1:84" x14ac:dyDescent="0.25">
      <c r="A77" s="226"/>
      <c r="B77" s="12">
        <v>2</v>
      </c>
      <c r="C77" s="17">
        <v>2.1</v>
      </c>
      <c r="D77" s="17">
        <v>31.3</v>
      </c>
      <c r="E77" s="17">
        <v>105.4</v>
      </c>
      <c r="F77" s="17">
        <v>274.39999999999998</v>
      </c>
      <c r="G77" s="17">
        <v>0.3</v>
      </c>
      <c r="H77" s="17">
        <v>2.9</v>
      </c>
      <c r="I77" s="17">
        <v>27.2</v>
      </c>
      <c r="J77" s="17">
        <v>184.6</v>
      </c>
      <c r="K77" s="17">
        <v>575.9</v>
      </c>
      <c r="L77" s="17">
        <v>2756.2</v>
      </c>
      <c r="M77" s="17">
        <v>2</v>
      </c>
      <c r="N77" s="17">
        <v>24.3</v>
      </c>
      <c r="O77" s="17">
        <v>0.4</v>
      </c>
      <c r="P77" s="17">
        <v>10.3</v>
      </c>
      <c r="Q77" s="17">
        <v>31.6</v>
      </c>
      <c r="R77" s="17">
        <v>53.9</v>
      </c>
      <c r="S77" s="17">
        <v>0.1</v>
      </c>
      <c r="T77" s="17">
        <v>0.5</v>
      </c>
      <c r="U77" s="17">
        <v>1.1000000000000001</v>
      </c>
      <c r="V77" s="17">
        <v>29.7</v>
      </c>
      <c r="W77" s="17">
        <v>95.3</v>
      </c>
      <c r="X77" s="17">
        <v>260.7</v>
      </c>
      <c r="Y77" s="17">
        <v>0.3</v>
      </c>
      <c r="Z77" s="17">
        <v>2.8</v>
      </c>
      <c r="AA77" s="17">
        <v>0.7</v>
      </c>
      <c r="AB77" s="17">
        <v>22.8</v>
      </c>
      <c r="AC77" s="17">
        <v>59.5</v>
      </c>
      <c r="AD77" s="17">
        <v>188.2</v>
      </c>
      <c r="AE77" s="17">
        <v>0.5</v>
      </c>
      <c r="AF77" s="17">
        <v>2.9</v>
      </c>
      <c r="AG77" s="17">
        <v>2.2000000000000002</v>
      </c>
      <c r="AH77" s="17">
        <v>47.8</v>
      </c>
      <c r="AI77" s="17">
        <v>134.69999999999999</v>
      </c>
      <c r="AJ77" s="17">
        <v>381.4</v>
      </c>
      <c r="AK77" s="17">
        <v>0.6</v>
      </c>
      <c r="AL77" s="17">
        <v>5</v>
      </c>
      <c r="AM77" s="17">
        <v>6.5</v>
      </c>
      <c r="AN77" s="17">
        <v>39.799999999999997</v>
      </c>
      <c r="AO77" s="17">
        <v>165.7</v>
      </c>
      <c r="AP77" s="17">
        <v>750</v>
      </c>
      <c r="AQ77" s="17">
        <v>0.6</v>
      </c>
      <c r="AR77" s="17">
        <v>10.5</v>
      </c>
      <c r="AS77" s="17">
        <v>1.4</v>
      </c>
      <c r="AT77" s="17">
        <v>26.6</v>
      </c>
      <c r="AU77" s="17">
        <v>94.3</v>
      </c>
      <c r="AV77" s="17">
        <v>271.89999999999998</v>
      </c>
      <c r="AW77" s="17">
        <v>0.4</v>
      </c>
      <c r="AX77" s="17">
        <v>4.5</v>
      </c>
      <c r="AY77" s="17">
        <v>11.7</v>
      </c>
      <c r="AZ77" s="17">
        <v>108.7</v>
      </c>
      <c r="BA77" s="17">
        <v>323.8</v>
      </c>
      <c r="BB77" s="17">
        <v>1154.4000000000001</v>
      </c>
      <c r="BC77" s="17">
        <v>1.9</v>
      </c>
      <c r="BD77" s="17">
        <v>12.7</v>
      </c>
      <c r="BE77" s="17">
        <v>1.4</v>
      </c>
      <c r="BF77" s="17">
        <v>25.7</v>
      </c>
      <c r="BG77" s="17">
        <v>77.900000000000006</v>
      </c>
      <c r="BH77" s="17">
        <v>169.2</v>
      </c>
      <c r="BI77" s="17">
        <v>0.4</v>
      </c>
      <c r="BJ77" s="17">
        <v>1.5</v>
      </c>
      <c r="BK77" s="17">
        <v>12.7</v>
      </c>
      <c r="BL77" s="17">
        <v>194.4</v>
      </c>
      <c r="BM77" s="17">
        <v>628.79999999999995</v>
      </c>
      <c r="BN77" s="17">
        <v>1800.2</v>
      </c>
      <c r="BO77" s="17">
        <v>2.7</v>
      </c>
      <c r="BP77" s="17">
        <v>21.6</v>
      </c>
      <c r="BR77" s="6">
        <f t="shared" si="9"/>
        <v>2020</v>
      </c>
      <c r="BS77" s="6" t="str">
        <f t="shared" si="10"/>
        <v>2019/20</v>
      </c>
      <c r="BT77" s="15">
        <f t="shared" si="11"/>
        <v>10353.4</v>
      </c>
      <c r="BU77" s="15">
        <f t="shared" si="12"/>
        <v>11241.500000000002</v>
      </c>
      <c r="BV77" s="16">
        <f t="shared" ca="1" si="8"/>
        <v>379.79999999999995</v>
      </c>
      <c r="BW77" s="16">
        <f t="shared" ca="1" si="7"/>
        <v>3332.1</v>
      </c>
      <c r="BX77" s="16">
        <f t="shared" ca="1" si="7"/>
        <v>85.5</v>
      </c>
      <c r="BY77" s="16">
        <f t="shared" ca="1" si="7"/>
        <v>356</v>
      </c>
      <c r="BZ77" s="16">
        <f t="shared" ca="1" si="7"/>
        <v>247.7</v>
      </c>
      <c r="CA77" s="16">
        <f t="shared" ca="1" si="7"/>
        <v>516.09999999999991</v>
      </c>
      <c r="CB77" s="16">
        <f t="shared" ca="1" si="7"/>
        <v>915.7</v>
      </c>
      <c r="CC77" s="16">
        <f t="shared" ca="1" si="7"/>
        <v>366.2</v>
      </c>
      <c r="CD77" s="16">
        <f t="shared" ca="1" si="7"/>
        <v>1478.2</v>
      </c>
      <c r="CE77" s="16">
        <f t="shared" ca="1" si="7"/>
        <v>247.1</v>
      </c>
      <c r="CF77" s="16">
        <f t="shared" ca="1" si="7"/>
        <v>2429</v>
      </c>
    </row>
    <row r="78" spans="1:84" x14ac:dyDescent="0.25">
      <c r="A78" s="226"/>
      <c r="B78" s="12">
        <v>3</v>
      </c>
      <c r="C78" s="17">
        <v>2.1</v>
      </c>
      <c r="D78" s="17">
        <v>33.4</v>
      </c>
      <c r="E78" s="17">
        <v>110</v>
      </c>
      <c r="F78" s="17">
        <v>285.2</v>
      </c>
      <c r="G78" s="17">
        <v>0.3</v>
      </c>
      <c r="H78" s="17">
        <v>2.9</v>
      </c>
      <c r="I78" s="17">
        <v>27.1</v>
      </c>
      <c r="J78" s="17">
        <v>200.3</v>
      </c>
      <c r="K78" s="17">
        <v>592</v>
      </c>
      <c r="L78" s="17">
        <v>2810.6</v>
      </c>
      <c r="M78" s="17">
        <v>2.1</v>
      </c>
      <c r="N78" s="17">
        <v>24.1</v>
      </c>
      <c r="O78" s="17">
        <v>0.4</v>
      </c>
      <c r="P78" s="17">
        <v>10.8</v>
      </c>
      <c r="Q78" s="17">
        <v>33.299999999999997</v>
      </c>
      <c r="R78" s="17">
        <v>56.6</v>
      </c>
      <c r="S78" s="17">
        <v>0.1</v>
      </c>
      <c r="T78" s="17">
        <v>0.5</v>
      </c>
      <c r="U78" s="17">
        <v>1.2</v>
      </c>
      <c r="V78" s="17">
        <v>30.7</v>
      </c>
      <c r="W78" s="17">
        <v>100.1</v>
      </c>
      <c r="X78" s="17">
        <v>272.39999999999998</v>
      </c>
      <c r="Y78" s="17">
        <v>0.3</v>
      </c>
      <c r="Z78" s="17">
        <v>3</v>
      </c>
      <c r="AA78" s="17">
        <v>0.8</v>
      </c>
      <c r="AB78" s="17">
        <v>23.4</v>
      </c>
      <c r="AC78" s="17">
        <v>62.2</v>
      </c>
      <c r="AD78" s="17">
        <v>197.1</v>
      </c>
      <c r="AE78" s="17">
        <v>0.5</v>
      </c>
      <c r="AF78" s="17">
        <v>2.9</v>
      </c>
      <c r="AG78" s="17">
        <v>2.6</v>
      </c>
      <c r="AH78" s="17">
        <v>50.5</v>
      </c>
      <c r="AI78" s="17">
        <v>141.19999999999999</v>
      </c>
      <c r="AJ78" s="17">
        <v>400.2</v>
      </c>
      <c r="AK78" s="17">
        <v>0.6</v>
      </c>
      <c r="AL78" s="17">
        <v>5.2</v>
      </c>
      <c r="AM78" s="17">
        <v>6.7</v>
      </c>
      <c r="AN78" s="17">
        <v>42.3</v>
      </c>
      <c r="AO78" s="17">
        <v>174.6</v>
      </c>
      <c r="AP78" s="17">
        <v>787.1</v>
      </c>
      <c r="AQ78" s="17">
        <v>0.6</v>
      </c>
      <c r="AR78" s="17">
        <v>10.6</v>
      </c>
      <c r="AS78" s="17">
        <v>1.5</v>
      </c>
      <c r="AT78" s="17">
        <v>28</v>
      </c>
      <c r="AU78" s="17">
        <v>99.6</v>
      </c>
      <c r="AV78" s="17">
        <v>280.89999999999998</v>
      </c>
      <c r="AW78" s="17">
        <v>0.4</v>
      </c>
      <c r="AX78" s="17">
        <v>4.7</v>
      </c>
      <c r="AY78" s="17">
        <v>11.6</v>
      </c>
      <c r="AZ78" s="17">
        <v>115.2</v>
      </c>
      <c r="BA78" s="17">
        <v>337.7</v>
      </c>
      <c r="BB78" s="17">
        <v>1200.2</v>
      </c>
      <c r="BC78" s="17">
        <v>1.9</v>
      </c>
      <c r="BD78" s="17">
        <v>12.9</v>
      </c>
      <c r="BE78" s="17">
        <v>1.5</v>
      </c>
      <c r="BF78" s="17">
        <v>26.7</v>
      </c>
      <c r="BG78" s="17">
        <v>81.2</v>
      </c>
      <c r="BH78" s="17">
        <v>176.2</v>
      </c>
      <c r="BI78" s="17">
        <v>0.4</v>
      </c>
      <c r="BJ78" s="17">
        <v>1.5</v>
      </c>
      <c r="BK78" s="17">
        <v>13.3</v>
      </c>
      <c r="BL78" s="17">
        <v>209.3</v>
      </c>
      <c r="BM78" s="17">
        <v>656.4</v>
      </c>
      <c r="BN78" s="17">
        <v>1879.5</v>
      </c>
      <c r="BO78" s="17">
        <v>2.9</v>
      </c>
      <c r="BP78" s="17">
        <v>22.2</v>
      </c>
      <c r="BR78" s="6">
        <f t="shared" si="9"/>
        <v>2020</v>
      </c>
      <c r="BS78" s="6" t="str">
        <f t="shared" si="10"/>
        <v>2020/21</v>
      </c>
      <c r="BT78" s="15">
        <f t="shared" si="11"/>
        <v>10734.3</v>
      </c>
      <c r="BU78" s="15">
        <f t="shared" si="12"/>
        <v>11674.300000000001</v>
      </c>
      <c r="BV78" s="16">
        <f t="shared" ca="1" si="8"/>
        <v>395.2</v>
      </c>
      <c r="BW78" s="16">
        <f t="shared" ca="1" si="7"/>
        <v>3402.6</v>
      </c>
      <c r="BX78" s="16">
        <f t="shared" ca="1" si="7"/>
        <v>89.9</v>
      </c>
      <c r="BY78" s="16">
        <f t="shared" ca="1" si="7"/>
        <v>372.5</v>
      </c>
      <c r="BZ78" s="16">
        <f t="shared" ca="1" si="7"/>
        <v>259.3</v>
      </c>
      <c r="CA78" s="16">
        <f t="shared" ca="1" si="7"/>
        <v>541.4</v>
      </c>
      <c r="CB78" s="16">
        <f t="shared" ca="1" si="7"/>
        <v>961.7</v>
      </c>
      <c r="CC78" s="16">
        <f t="shared" ca="1" si="7"/>
        <v>380.5</v>
      </c>
      <c r="CD78" s="16">
        <f t="shared" ca="1" si="7"/>
        <v>1537.9</v>
      </c>
      <c r="CE78" s="16">
        <f t="shared" ca="1" si="7"/>
        <v>257.39999999999998</v>
      </c>
      <c r="CF78" s="16">
        <f t="shared" ca="1" si="7"/>
        <v>2535.9</v>
      </c>
    </row>
    <row r="79" spans="1:84" x14ac:dyDescent="0.25">
      <c r="A79" s="226"/>
      <c r="B79" s="12">
        <v>4</v>
      </c>
      <c r="C79" s="17">
        <v>2.1</v>
      </c>
      <c r="D79" s="17">
        <v>34.700000000000003</v>
      </c>
      <c r="E79" s="17">
        <v>112.2</v>
      </c>
      <c r="F79" s="17">
        <v>290.39999999999998</v>
      </c>
      <c r="G79" s="17">
        <v>0.4</v>
      </c>
      <c r="H79" s="17">
        <v>3</v>
      </c>
      <c r="I79" s="17">
        <v>27.2</v>
      </c>
      <c r="J79" s="17">
        <v>205.8</v>
      </c>
      <c r="K79" s="17">
        <v>598.20000000000005</v>
      </c>
      <c r="L79" s="17">
        <v>2837.9</v>
      </c>
      <c r="M79" s="17">
        <v>2.1</v>
      </c>
      <c r="N79" s="17">
        <v>24</v>
      </c>
      <c r="O79" s="17">
        <v>0.4</v>
      </c>
      <c r="P79" s="17">
        <v>11.3</v>
      </c>
      <c r="Q79" s="17">
        <v>33.700000000000003</v>
      </c>
      <c r="R79" s="17">
        <v>58.1</v>
      </c>
      <c r="S79" s="17">
        <v>0.1</v>
      </c>
      <c r="T79" s="17">
        <v>0.5</v>
      </c>
      <c r="U79" s="17">
        <v>1.2</v>
      </c>
      <c r="V79" s="17">
        <v>31.9</v>
      </c>
      <c r="W79" s="17">
        <v>102.8</v>
      </c>
      <c r="X79" s="17">
        <v>279.60000000000002</v>
      </c>
      <c r="Y79" s="17">
        <v>0.3</v>
      </c>
      <c r="Z79" s="17">
        <v>3</v>
      </c>
      <c r="AA79" s="17">
        <v>0.8</v>
      </c>
      <c r="AB79" s="17">
        <v>24.3</v>
      </c>
      <c r="AC79" s="17">
        <v>63.8</v>
      </c>
      <c r="AD79" s="17">
        <v>201.1</v>
      </c>
      <c r="AE79" s="17">
        <v>0.4</v>
      </c>
      <c r="AF79" s="17">
        <v>2.9</v>
      </c>
      <c r="AG79" s="17">
        <v>2.6</v>
      </c>
      <c r="AH79" s="17">
        <v>55.4</v>
      </c>
      <c r="AI79" s="17">
        <v>146.19999999999999</v>
      </c>
      <c r="AJ79" s="17">
        <v>409.8</v>
      </c>
      <c r="AK79" s="17">
        <v>0.7</v>
      </c>
      <c r="AL79" s="17">
        <v>5.2</v>
      </c>
      <c r="AM79" s="17">
        <v>6.7</v>
      </c>
      <c r="AN79" s="17">
        <v>43.4</v>
      </c>
      <c r="AO79" s="17">
        <v>179.7</v>
      </c>
      <c r="AP79" s="17">
        <v>811.4</v>
      </c>
      <c r="AQ79" s="17">
        <v>0.6</v>
      </c>
      <c r="AR79" s="17">
        <v>10.7</v>
      </c>
      <c r="AS79" s="17">
        <v>1.5</v>
      </c>
      <c r="AT79" s="17">
        <v>28.2</v>
      </c>
      <c r="AU79" s="17">
        <v>102.7</v>
      </c>
      <c r="AV79" s="17">
        <v>285.89999999999998</v>
      </c>
      <c r="AW79" s="17">
        <v>0.4</v>
      </c>
      <c r="AX79" s="17">
        <v>4.8</v>
      </c>
      <c r="AY79" s="17">
        <v>11.4</v>
      </c>
      <c r="AZ79" s="17">
        <v>121.6</v>
      </c>
      <c r="BA79" s="17">
        <v>341.8</v>
      </c>
      <c r="BB79" s="17">
        <v>1224.9000000000001</v>
      </c>
      <c r="BC79" s="17">
        <v>1.9</v>
      </c>
      <c r="BD79" s="17">
        <v>13.2</v>
      </c>
      <c r="BE79" s="17">
        <v>1.6</v>
      </c>
      <c r="BF79" s="17">
        <v>28</v>
      </c>
      <c r="BG79" s="17">
        <v>82.2</v>
      </c>
      <c r="BH79" s="17">
        <v>180.4</v>
      </c>
      <c r="BI79" s="17">
        <v>0.4</v>
      </c>
      <c r="BJ79" s="17">
        <v>1.6</v>
      </c>
      <c r="BK79" s="17">
        <v>13.8</v>
      </c>
      <c r="BL79" s="17">
        <v>215.8</v>
      </c>
      <c r="BM79" s="17">
        <v>669.8</v>
      </c>
      <c r="BN79" s="17">
        <v>1925.9</v>
      </c>
      <c r="BO79" s="17">
        <v>3.1</v>
      </c>
      <c r="BP79" s="17">
        <v>22.8</v>
      </c>
      <c r="BR79" s="6">
        <f t="shared" si="9"/>
        <v>2020</v>
      </c>
      <c r="BS79" s="6" t="str">
        <f t="shared" si="10"/>
        <v>2020/21</v>
      </c>
      <c r="BT79" s="15">
        <f t="shared" si="11"/>
        <v>10938.499999999998</v>
      </c>
      <c r="BU79" s="15">
        <f t="shared" si="12"/>
        <v>11910.299999999997</v>
      </c>
      <c r="BV79" s="16">
        <f t="shared" ca="1" si="8"/>
        <v>402.59999999999997</v>
      </c>
      <c r="BW79" s="16">
        <f t="shared" ca="1" si="7"/>
        <v>3436.1000000000004</v>
      </c>
      <c r="BX79" s="16">
        <f t="shared" ca="1" si="7"/>
        <v>91.800000000000011</v>
      </c>
      <c r="BY79" s="16">
        <f t="shared" ca="1" si="7"/>
        <v>382.40000000000003</v>
      </c>
      <c r="BZ79" s="16">
        <f t="shared" ca="1" si="7"/>
        <v>264.89999999999998</v>
      </c>
      <c r="CA79" s="16">
        <f t="shared" ca="1" si="7"/>
        <v>556</v>
      </c>
      <c r="CB79" s="16">
        <f t="shared" ca="1" si="7"/>
        <v>991.09999999999991</v>
      </c>
      <c r="CC79" s="16">
        <f t="shared" ca="1" si="7"/>
        <v>388.59999999999997</v>
      </c>
      <c r="CD79" s="16">
        <f t="shared" ca="1" si="7"/>
        <v>1566.7</v>
      </c>
      <c r="CE79" s="16">
        <f t="shared" ca="1" si="7"/>
        <v>262.60000000000002</v>
      </c>
      <c r="CF79" s="16">
        <f t="shared" ca="1" si="7"/>
        <v>2595.6999999999998</v>
      </c>
    </row>
    <row r="80" spans="1:84" x14ac:dyDescent="0.25">
      <c r="A80" s="225">
        <v>2021</v>
      </c>
      <c r="B80" s="12">
        <v>1</v>
      </c>
      <c r="C80" s="17">
        <v>2</v>
      </c>
      <c r="D80" s="17">
        <v>35.1</v>
      </c>
      <c r="E80" s="17">
        <v>112.8</v>
      </c>
      <c r="F80" s="17">
        <v>288.2</v>
      </c>
      <c r="G80" s="17">
        <v>0.4</v>
      </c>
      <c r="H80" s="17">
        <v>3</v>
      </c>
      <c r="I80" s="17">
        <v>26.8</v>
      </c>
      <c r="J80" s="17">
        <v>203</v>
      </c>
      <c r="K80" s="17">
        <v>591.9</v>
      </c>
      <c r="L80" s="17">
        <v>2802</v>
      </c>
      <c r="M80" s="17">
        <v>2</v>
      </c>
      <c r="N80" s="17">
        <v>23.2</v>
      </c>
      <c r="O80" s="17">
        <v>0.4</v>
      </c>
      <c r="P80" s="17">
        <v>11.3</v>
      </c>
      <c r="Q80" s="17">
        <v>34.200000000000003</v>
      </c>
      <c r="R80" s="17">
        <v>57.9</v>
      </c>
      <c r="S80" s="17">
        <v>0.1</v>
      </c>
      <c r="T80" s="17">
        <v>0.6</v>
      </c>
      <c r="U80" s="17">
        <v>1.2</v>
      </c>
      <c r="V80" s="17">
        <v>32.5</v>
      </c>
      <c r="W80" s="17">
        <v>103.5</v>
      </c>
      <c r="X80" s="17">
        <v>277.60000000000002</v>
      </c>
      <c r="Y80" s="17">
        <v>0.3</v>
      </c>
      <c r="Z80" s="17">
        <v>3</v>
      </c>
      <c r="AA80" s="17">
        <v>0.8</v>
      </c>
      <c r="AB80" s="17">
        <v>24.2</v>
      </c>
      <c r="AC80" s="17">
        <v>63.9</v>
      </c>
      <c r="AD80" s="17">
        <v>199</v>
      </c>
      <c r="AE80" s="17">
        <v>0.4</v>
      </c>
      <c r="AF80" s="17">
        <v>2.9</v>
      </c>
      <c r="AG80" s="17">
        <v>2.6</v>
      </c>
      <c r="AH80" s="17">
        <v>55.2</v>
      </c>
      <c r="AI80" s="17">
        <v>144.6</v>
      </c>
      <c r="AJ80" s="17">
        <v>407.1</v>
      </c>
      <c r="AK80" s="17">
        <v>0.7</v>
      </c>
      <c r="AL80" s="17">
        <v>5.2</v>
      </c>
      <c r="AM80" s="17">
        <v>6.5</v>
      </c>
      <c r="AN80" s="17">
        <v>42.6</v>
      </c>
      <c r="AO80" s="17">
        <v>179.7</v>
      </c>
      <c r="AP80" s="17">
        <v>806.6</v>
      </c>
      <c r="AQ80" s="17">
        <v>0.6</v>
      </c>
      <c r="AR80" s="17">
        <v>10.4</v>
      </c>
      <c r="AS80" s="17">
        <v>1.5</v>
      </c>
      <c r="AT80" s="17">
        <v>28.3</v>
      </c>
      <c r="AU80" s="17">
        <v>102.4</v>
      </c>
      <c r="AV80" s="17">
        <v>282.5</v>
      </c>
      <c r="AW80" s="17">
        <v>0.4</v>
      </c>
      <c r="AX80" s="17">
        <v>4.7</v>
      </c>
      <c r="AY80" s="17">
        <v>11.1</v>
      </c>
      <c r="AZ80" s="17">
        <v>119.1</v>
      </c>
      <c r="BA80" s="17">
        <v>339.1</v>
      </c>
      <c r="BB80" s="17">
        <v>1214.8</v>
      </c>
      <c r="BC80" s="17">
        <v>1.9</v>
      </c>
      <c r="BD80" s="17">
        <v>13.1</v>
      </c>
      <c r="BE80" s="17">
        <v>1.6</v>
      </c>
      <c r="BF80" s="17">
        <v>27.8</v>
      </c>
      <c r="BG80" s="17">
        <v>81.099999999999994</v>
      </c>
      <c r="BH80" s="17">
        <v>178.3</v>
      </c>
      <c r="BI80" s="17">
        <v>0.4</v>
      </c>
      <c r="BJ80" s="17">
        <v>1.5</v>
      </c>
      <c r="BK80" s="17">
        <v>13.7</v>
      </c>
      <c r="BL80" s="17">
        <v>211.8</v>
      </c>
      <c r="BM80" s="17">
        <v>670.4</v>
      </c>
      <c r="BN80" s="17">
        <v>1916.4</v>
      </c>
      <c r="BO80" s="17">
        <v>3</v>
      </c>
      <c r="BP80" s="17">
        <v>22.3</v>
      </c>
      <c r="BR80" s="6">
        <f t="shared" si="9"/>
        <v>2021</v>
      </c>
      <c r="BS80" s="6" t="str">
        <f t="shared" si="10"/>
        <v>2020/21</v>
      </c>
      <c r="BT80" s="15">
        <f t="shared" si="11"/>
        <v>10854</v>
      </c>
      <c r="BU80" s="15">
        <f t="shared" si="12"/>
        <v>11813.199999999997</v>
      </c>
      <c r="BV80" s="16">
        <f t="shared" ca="1" si="8"/>
        <v>401</v>
      </c>
      <c r="BW80" s="16">
        <f t="shared" ca="1" si="7"/>
        <v>3393.9</v>
      </c>
      <c r="BX80" s="16">
        <f t="shared" ca="1" si="7"/>
        <v>92.1</v>
      </c>
      <c r="BY80" s="16">
        <f t="shared" ca="1" si="7"/>
        <v>381.1</v>
      </c>
      <c r="BZ80" s="16">
        <f t="shared" ca="1" si="7"/>
        <v>262.89999999999998</v>
      </c>
      <c r="CA80" s="16">
        <f t="shared" ca="1" si="7"/>
        <v>551.70000000000005</v>
      </c>
      <c r="CB80" s="16">
        <f t="shared" ca="1" si="7"/>
        <v>986.3</v>
      </c>
      <c r="CC80" s="16">
        <f t="shared" ca="1" si="7"/>
        <v>384.9</v>
      </c>
      <c r="CD80" s="16">
        <f t="shared" ca="1" si="7"/>
        <v>1553.9</v>
      </c>
      <c r="CE80" s="16">
        <f t="shared" ca="1" si="7"/>
        <v>259.39999999999998</v>
      </c>
      <c r="CF80" s="16">
        <f t="shared" ca="1" si="7"/>
        <v>2586.8000000000002</v>
      </c>
    </row>
    <row r="81" spans="1:84" x14ac:dyDescent="0.25">
      <c r="A81" s="226"/>
      <c r="B81" s="12">
        <v>2</v>
      </c>
      <c r="C81" s="17">
        <v>2.1</v>
      </c>
      <c r="D81" s="17">
        <v>34.700000000000003</v>
      </c>
      <c r="E81" s="17">
        <v>114.8</v>
      </c>
      <c r="F81" s="17">
        <v>287.7</v>
      </c>
      <c r="G81" s="17">
        <v>0.4</v>
      </c>
      <c r="H81" s="17">
        <v>2.9</v>
      </c>
      <c r="I81" s="17">
        <v>26.6</v>
      </c>
      <c r="J81" s="17">
        <v>204.5</v>
      </c>
      <c r="K81" s="17">
        <v>596.79999999999995</v>
      </c>
      <c r="L81" s="17">
        <v>2789.5</v>
      </c>
      <c r="M81" s="17">
        <v>2.1</v>
      </c>
      <c r="N81" s="17">
        <v>22.4</v>
      </c>
      <c r="O81" s="17">
        <v>0.4</v>
      </c>
      <c r="P81" s="17">
        <v>11.3</v>
      </c>
      <c r="Q81" s="17">
        <v>34.700000000000003</v>
      </c>
      <c r="R81" s="17">
        <v>58.1</v>
      </c>
      <c r="S81" s="17">
        <v>0.1</v>
      </c>
      <c r="T81" s="17">
        <v>0.6</v>
      </c>
      <c r="U81" s="17">
        <v>1.2</v>
      </c>
      <c r="V81" s="17">
        <v>33.1</v>
      </c>
      <c r="W81" s="17">
        <v>104.9</v>
      </c>
      <c r="X81" s="17">
        <v>276.8</v>
      </c>
      <c r="Y81" s="17">
        <v>0.3</v>
      </c>
      <c r="Z81" s="17">
        <v>3</v>
      </c>
      <c r="AA81" s="17">
        <v>0.8</v>
      </c>
      <c r="AB81" s="17">
        <v>23.8</v>
      </c>
      <c r="AC81" s="17">
        <v>65.400000000000006</v>
      </c>
      <c r="AD81" s="17">
        <v>198.1</v>
      </c>
      <c r="AE81" s="17">
        <v>0.5</v>
      </c>
      <c r="AF81" s="17">
        <v>2.9</v>
      </c>
      <c r="AG81" s="17">
        <v>2.8</v>
      </c>
      <c r="AH81" s="17">
        <v>55.3</v>
      </c>
      <c r="AI81" s="17">
        <v>146.9</v>
      </c>
      <c r="AJ81" s="17">
        <v>406.2</v>
      </c>
      <c r="AK81" s="17">
        <v>0.7</v>
      </c>
      <c r="AL81" s="17">
        <v>5.0999999999999996</v>
      </c>
      <c r="AM81" s="17">
        <v>6.3</v>
      </c>
      <c r="AN81" s="17">
        <v>42.7</v>
      </c>
      <c r="AO81" s="17">
        <v>181.7</v>
      </c>
      <c r="AP81" s="17">
        <v>803.9</v>
      </c>
      <c r="AQ81" s="17">
        <v>0.6</v>
      </c>
      <c r="AR81" s="17">
        <v>10.1</v>
      </c>
      <c r="AS81" s="17">
        <v>1.5</v>
      </c>
      <c r="AT81" s="17">
        <v>27.7</v>
      </c>
      <c r="AU81" s="17">
        <v>103.7</v>
      </c>
      <c r="AV81" s="17">
        <v>279.60000000000002</v>
      </c>
      <c r="AW81" s="17">
        <v>0.4</v>
      </c>
      <c r="AX81" s="17">
        <v>4.5999999999999996</v>
      </c>
      <c r="AY81" s="17">
        <v>11.3</v>
      </c>
      <c r="AZ81" s="17">
        <v>117.8</v>
      </c>
      <c r="BA81" s="17">
        <v>342.8</v>
      </c>
      <c r="BB81" s="17">
        <v>1207.9000000000001</v>
      </c>
      <c r="BC81" s="17">
        <v>1.9</v>
      </c>
      <c r="BD81" s="17">
        <v>12.7</v>
      </c>
      <c r="BE81" s="17">
        <v>1.7</v>
      </c>
      <c r="BF81" s="17">
        <v>27.1</v>
      </c>
      <c r="BG81" s="17">
        <v>81.5</v>
      </c>
      <c r="BH81" s="17">
        <v>177.4</v>
      </c>
      <c r="BI81" s="17">
        <v>0.4</v>
      </c>
      <c r="BJ81" s="17">
        <v>1.5</v>
      </c>
      <c r="BK81" s="17">
        <v>13.7</v>
      </c>
      <c r="BL81" s="17">
        <v>213.8</v>
      </c>
      <c r="BM81" s="17">
        <v>685.5</v>
      </c>
      <c r="BN81" s="17">
        <v>1934.1</v>
      </c>
      <c r="BO81" s="17">
        <v>3.1</v>
      </c>
      <c r="BP81" s="17">
        <v>21.9</v>
      </c>
      <c r="BR81" s="6">
        <f t="shared" si="9"/>
        <v>2021</v>
      </c>
      <c r="BS81" s="6" t="str">
        <f t="shared" si="10"/>
        <v>2020/21</v>
      </c>
      <c r="BT81" s="15">
        <f t="shared" si="11"/>
        <v>10878</v>
      </c>
      <c r="BU81" s="15">
        <f t="shared" si="12"/>
        <v>11836.400000000003</v>
      </c>
      <c r="BV81" s="16">
        <f t="shared" ca="1" si="8"/>
        <v>402.5</v>
      </c>
      <c r="BW81" s="16">
        <f t="shared" ca="1" si="7"/>
        <v>3386.3</v>
      </c>
      <c r="BX81" s="16">
        <f t="shared" ca="1" si="7"/>
        <v>92.800000000000011</v>
      </c>
      <c r="BY81" s="16">
        <f t="shared" ca="1" si="7"/>
        <v>381.70000000000005</v>
      </c>
      <c r="BZ81" s="16">
        <f t="shared" ca="1" si="7"/>
        <v>263.5</v>
      </c>
      <c r="CA81" s="16">
        <f t="shared" ca="1" si="7"/>
        <v>553.1</v>
      </c>
      <c r="CB81" s="16">
        <f t="shared" ca="1" si="7"/>
        <v>985.59999999999991</v>
      </c>
      <c r="CC81" s="16">
        <f t="shared" ca="1" si="7"/>
        <v>383.3</v>
      </c>
      <c r="CD81" s="16">
        <f t="shared" ca="1" si="7"/>
        <v>1550.7</v>
      </c>
      <c r="CE81" s="16">
        <f t="shared" ca="1" si="7"/>
        <v>258.89999999999998</v>
      </c>
      <c r="CF81" s="16">
        <f t="shared" ca="1" si="7"/>
        <v>2619.6</v>
      </c>
    </row>
  </sheetData>
  <mergeCells count="20">
    <mergeCell ref="A40:A43"/>
    <mergeCell ref="A44:A47"/>
    <mergeCell ref="A76:A79"/>
    <mergeCell ref="A80:A81"/>
    <mergeCell ref="A52:A55"/>
    <mergeCell ref="A56:A59"/>
    <mergeCell ref="A60:A63"/>
    <mergeCell ref="A64:A67"/>
    <mergeCell ref="A68:A71"/>
    <mergeCell ref="A72:A75"/>
    <mergeCell ref="A48:A51"/>
    <mergeCell ref="A24:A27"/>
    <mergeCell ref="A28:A31"/>
    <mergeCell ref="A32:A35"/>
    <mergeCell ref="A36:A39"/>
    <mergeCell ref="A4:A7"/>
    <mergeCell ref="A8:A11"/>
    <mergeCell ref="A12:A15"/>
    <mergeCell ref="A16:A19"/>
    <mergeCell ref="A20:A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Notes</vt:lpstr>
      <vt:lpstr>Model - Incremental - 26 areas</vt:lpstr>
      <vt:lpstr>Model - Absolute - 26 areas</vt:lpstr>
      <vt:lpstr>Model - Absolute - 66 areas</vt:lpstr>
      <vt:lpstr>Stats NZ - TLA Population</vt:lpstr>
      <vt:lpstr>MoT Quarterly Adjustment</vt:lpstr>
      <vt:lpstr>VFEM3 - Run 202204</vt:lpstr>
      <vt:lpstr>NVED - 2019 - VKT 74 TLA-Region</vt:lpstr>
      <vt:lpstr>MoT VKT - Quarterly - Observed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2022-09-15T02:54:02Z</dcterms:created>
  <dcterms:modified xsi:type="dcterms:W3CDTF">2022-09-15T02:54:25Z</dcterms:modified>
</cp:coreProperties>
</file>