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15576" windowHeight="8580"/>
  </bookViews>
  <sheets>
    <sheet name="HPS vs LED new installation" sheetId="1" r:id="rId1"/>
  </sheets>
  <definedNames>
    <definedName name="_xlnm.Print_Area" localSheetId="0">'HPS vs LED new installation'!$A$14:$O$66</definedName>
  </definedNames>
  <calcPr calcId="145621" calcMode="autoNoTable" iterate="1" iterateCount="50" iterateDelta="0"/>
</workbook>
</file>

<file path=xl/calcChain.xml><?xml version="1.0" encoding="utf-8"?>
<calcChain xmlns="http://schemas.openxmlformats.org/spreadsheetml/2006/main">
  <c r="T50" i="1" l="1"/>
  <c r="N50" i="1"/>
  <c r="H50" i="1"/>
  <c r="C34" i="1" l="1"/>
  <c r="C49" i="1" l="1"/>
  <c r="C51" i="1"/>
  <c r="F51" i="1" s="1"/>
  <c r="U51" i="1" l="1"/>
  <c r="Q51" i="1"/>
  <c r="M51" i="1"/>
  <c r="I51" i="1"/>
  <c r="E51" i="1"/>
  <c r="D51" i="1"/>
  <c r="T51" i="1"/>
  <c r="P51" i="1"/>
  <c r="L51" i="1"/>
  <c r="H51" i="1"/>
  <c r="S51" i="1"/>
  <c r="O51" i="1"/>
  <c r="K51" i="1"/>
  <c r="G51" i="1"/>
  <c r="V51" i="1"/>
  <c r="R51" i="1"/>
  <c r="N51" i="1"/>
  <c r="J51" i="1"/>
  <c r="C48" i="1"/>
  <c r="J49" i="1"/>
  <c r="C47" i="1"/>
  <c r="C36" i="1"/>
  <c r="C35" i="1"/>
  <c r="C52" i="1" l="1"/>
  <c r="C53" i="1" s="1"/>
  <c r="C37" i="1"/>
  <c r="Q49" i="1"/>
  <c r="I49" i="1"/>
  <c r="D49" i="1"/>
  <c r="V49" i="1"/>
  <c r="N49" i="1"/>
  <c r="F49" i="1"/>
  <c r="U49" i="1"/>
  <c r="M49" i="1"/>
  <c r="R49" i="1"/>
  <c r="V36" i="1"/>
  <c r="S49" i="1"/>
  <c r="O49" i="1"/>
  <c r="K49" i="1"/>
  <c r="G49" i="1"/>
  <c r="E49" i="1"/>
  <c r="T49" i="1"/>
  <c r="P49" i="1"/>
  <c r="L49" i="1"/>
  <c r="H49" i="1"/>
  <c r="E36" i="1"/>
  <c r="F36" i="1"/>
  <c r="G36" i="1"/>
  <c r="H36" i="1"/>
  <c r="I36" i="1"/>
  <c r="J36" i="1"/>
  <c r="K36" i="1"/>
  <c r="L36" i="1"/>
  <c r="M36" i="1"/>
  <c r="N36" i="1"/>
  <c r="O36" i="1"/>
  <c r="P36" i="1"/>
  <c r="Q36" i="1"/>
  <c r="R36" i="1"/>
  <c r="S36" i="1"/>
  <c r="T36" i="1"/>
  <c r="U36" i="1"/>
  <c r="D36" i="1"/>
  <c r="G52" i="1" l="1"/>
  <c r="K52" i="1"/>
  <c r="O52" i="1"/>
  <c r="S52" i="1"/>
  <c r="H52" i="1"/>
  <c r="L52" i="1"/>
  <c r="P52" i="1"/>
  <c r="T52" i="1"/>
  <c r="D52" i="1"/>
  <c r="E52" i="1"/>
  <c r="I52" i="1"/>
  <c r="M52" i="1"/>
  <c r="Q52" i="1"/>
  <c r="U52" i="1"/>
  <c r="F52" i="1"/>
  <c r="J52" i="1"/>
  <c r="N52" i="1"/>
  <c r="R52" i="1"/>
  <c r="V52" i="1"/>
  <c r="D48" i="1"/>
  <c r="D53" i="1" l="1"/>
  <c r="C61" i="1"/>
  <c r="S48" i="1"/>
  <c r="S53" i="1" s="1"/>
  <c r="L48" i="1"/>
  <c r="L53" i="1" s="1"/>
  <c r="K48" i="1"/>
  <c r="K53" i="1" s="1"/>
  <c r="T48" i="1"/>
  <c r="T53" i="1" s="1"/>
  <c r="E48" i="1"/>
  <c r="E53" i="1" s="1"/>
  <c r="P48" i="1"/>
  <c r="P53" i="1" s="1"/>
  <c r="H48" i="1"/>
  <c r="H53" i="1" s="1"/>
  <c r="O48" i="1"/>
  <c r="O53" i="1" s="1"/>
  <c r="G48" i="1"/>
  <c r="G53" i="1" s="1"/>
  <c r="V48" i="1"/>
  <c r="V53" i="1" s="1"/>
  <c r="R48" i="1"/>
  <c r="R53" i="1" s="1"/>
  <c r="N48" i="1"/>
  <c r="N53" i="1" s="1"/>
  <c r="J48" i="1"/>
  <c r="J53" i="1" s="1"/>
  <c r="F48" i="1"/>
  <c r="F53" i="1" s="1"/>
  <c r="U48" i="1"/>
  <c r="U53" i="1" s="1"/>
  <c r="Q48" i="1"/>
  <c r="Q53" i="1" s="1"/>
  <c r="M48" i="1"/>
  <c r="M53" i="1" s="1"/>
  <c r="I48" i="1"/>
  <c r="I53" i="1" s="1"/>
  <c r="D35" i="1"/>
  <c r="D37" i="1" s="1"/>
  <c r="C58" i="1" l="1"/>
  <c r="C57" i="1"/>
  <c r="C55" i="1"/>
  <c r="E35" i="1"/>
  <c r="E37" i="1" s="1"/>
  <c r="C54" i="1"/>
  <c r="F35" i="1" l="1"/>
  <c r="F37" i="1" s="1"/>
  <c r="C38" i="1"/>
  <c r="D38" i="1" s="1"/>
  <c r="D54" i="1"/>
  <c r="C59" i="1" l="1"/>
  <c r="E54" i="1"/>
  <c r="D59" i="1"/>
  <c r="E38" i="1"/>
  <c r="G35" i="1"/>
  <c r="G37" i="1" s="1"/>
  <c r="F54" i="1" l="1"/>
  <c r="E59" i="1"/>
  <c r="F38" i="1"/>
  <c r="H35" i="1"/>
  <c r="H37" i="1" s="1"/>
  <c r="G54" i="1" l="1"/>
  <c r="F59" i="1"/>
  <c r="I35" i="1"/>
  <c r="I37" i="1" s="1"/>
  <c r="G38" i="1"/>
  <c r="G59" i="1" l="1"/>
  <c r="H54" i="1"/>
  <c r="H38" i="1"/>
  <c r="J35" i="1"/>
  <c r="J37" i="1" s="1"/>
  <c r="I54" i="1" l="1"/>
  <c r="H59" i="1"/>
  <c r="I38" i="1"/>
  <c r="K35" i="1"/>
  <c r="K37" i="1" s="1"/>
  <c r="J54" i="1" l="1"/>
  <c r="I59" i="1"/>
  <c r="J38" i="1"/>
  <c r="L35" i="1"/>
  <c r="L37" i="1" s="1"/>
  <c r="K54" i="1" l="1"/>
  <c r="J59" i="1"/>
  <c r="K38" i="1"/>
  <c r="M35" i="1"/>
  <c r="M37" i="1" s="1"/>
  <c r="L54" i="1" l="1"/>
  <c r="K59" i="1"/>
  <c r="L38" i="1"/>
  <c r="N35" i="1"/>
  <c r="N37" i="1" s="1"/>
  <c r="M54" i="1" l="1"/>
  <c r="L59" i="1"/>
  <c r="M38" i="1"/>
  <c r="O35" i="1"/>
  <c r="O37" i="1" s="1"/>
  <c r="N54" i="1" l="1"/>
  <c r="M59" i="1"/>
  <c r="N38" i="1"/>
  <c r="P35" i="1"/>
  <c r="P37" i="1" s="1"/>
  <c r="O54" i="1" l="1"/>
  <c r="N59" i="1"/>
  <c r="O38" i="1"/>
  <c r="Q35" i="1"/>
  <c r="Q37" i="1" s="1"/>
  <c r="P54" i="1" l="1"/>
  <c r="O59" i="1"/>
  <c r="P38" i="1"/>
  <c r="R35" i="1"/>
  <c r="R37" i="1" s="1"/>
  <c r="Q54" i="1" l="1"/>
  <c r="P59" i="1"/>
  <c r="Q38" i="1"/>
  <c r="S35" i="1"/>
  <c r="S37" i="1" s="1"/>
  <c r="R54" i="1" l="1"/>
  <c r="Q59" i="1"/>
  <c r="R38" i="1"/>
  <c r="T35" i="1"/>
  <c r="T37" i="1" s="1"/>
  <c r="S54" i="1" l="1"/>
  <c r="R59" i="1"/>
  <c r="S38" i="1"/>
  <c r="U35" i="1"/>
  <c r="U37" i="1" s="1"/>
  <c r="T54" i="1" l="1"/>
  <c r="S59" i="1"/>
  <c r="T38" i="1"/>
  <c r="V35" i="1"/>
  <c r="V37" i="1" s="1"/>
  <c r="U54" i="1" l="1"/>
  <c r="T59" i="1"/>
  <c r="U38" i="1"/>
  <c r="V54" i="1" l="1"/>
  <c r="C56" i="1" s="1"/>
  <c r="U59" i="1"/>
  <c r="V38" i="1"/>
  <c r="C40" i="1" s="1"/>
  <c r="C67" i="1" l="1"/>
  <c r="V59" i="1"/>
  <c r="C41" i="1" l="1"/>
  <c r="C64" i="1" s="1"/>
  <c r="C42" i="1"/>
  <c r="C65" i="1" s="1"/>
  <c r="C39" i="1"/>
  <c r="C63" i="1" s="1"/>
</calcChain>
</file>

<file path=xl/sharedStrings.xml><?xml version="1.0" encoding="utf-8"?>
<sst xmlns="http://schemas.openxmlformats.org/spreadsheetml/2006/main" count="76" uniqueCount="64">
  <si>
    <t>Year</t>
  </si>
  <si>
    <t>Unit</t>
  </si>
  <si>
    <t>c/kWh</t>
  </si>
  <si>
    <t>Watts</t>
  </si>
  <si>
    <t>Hours/year</t>
  </si>
  <si>
    <t>hours</t>
  </si>
  <si>
    <t>years</t>
  </si>
  <si>
    <t>$ per unit</t>
  </si>
  <si>
    <t>Energy costs</t>
  </si>
  <si>
    <t>Annual cash flow</t>
  </si>
  <si>
    <t>Cumulative cash flow</t>
  </si>
  <si>
    <t>= A</t>
  </si>
  <si>
    <t>= B</t>
  </si>
  <si>
    <t>Notes</t>
  </si>
  <si>
    <t>Cost per LED unit</t>
  </si>
  <si>
    <t>Option 2 - LED</t>
  </si>
  <si>
    <t>$ per lamp</t>
  </si>
  <si>
    <t>Cleaning costs</t>
  </si>
  <si>
    <t>LED unit cleaning</t>
  </si>
  <si>
    <t xml:space="preserve">$/unit/annum </t>
  </si>
  <si>
    <t>Number of LED units</t>
  </si>
  <si>
    <t>Units</t>
  </si>
  <si>
    <t>Input values</t>
  </si>
  <si>
    <t>Inputs for calculations</t>
  </si>
  <si>
    <t>Ref #</t>
  </si>
  <si>
    <t xml:space="preserve">Annual probability that a unit will be broken </t>
  </si>
  <si>
    <t>Percent</t>
  </si>
  <si>
    <t>Additional cost of replacing broken units</t>
  </si>
  <si>
    <t>Average annual cost</t>
  </si>
  <si>
    <t>Lines Company charge reduction for LED</t>
  </si>
  <si>
    <t>Energy (energy supply only - excluding Lines Co charge)</t>
  </si>
  <si>
    <t>Energy cost savings through dimming</t>
  </si>
  <si>
    <t>Initial cost of the installation</t>
  </si>
  <si>
    <t>Present value of energy cost savings through dimming</t>
  </si>
  <si>
    <t>Reduced Lines Company charge for LED unit</t>
  </si>
  <si>
    <t>Reduction in total energy use if dimming of LEDs is used</t>
  </si>
  <si>
    <t>Energy consumption - LEDs units - full output</t>
  </si>
  <si>
    <t>Energy costs - lights on full output - no dimming</t>
  </si>
  <si>
    <t>PV - 8% discount rate</t>
  </si>
  <si>
    <t>PV - 4% discount rate</t>
  </si>
  <si>
    <t>Present value (PV) cost saving (A-B) - 6% discount rate</t>
  </si>
  <si>
    <t>PV cost saving (A-B) - 8% discount rate</t>
  </si>
  <si>
    <t>PV cost saving (A-B) - 4% discount rate</t>
  </si>
  <si>
    <t>When is the larger initial investment paid back</t>
  </si>
  <si>
    <t>1 - The comparison of options on the basis of whole of life cost, expressed in present value (PV) terms, is part only of an economic evaluation of options. Before such a comparison of options can be done the RCA will have undertaken a comprehensive business case analysis to show that road lighting is required and to what standard. Having settled on a design standard and designed various alternative ways to deliver lighting to that standard the tool presented here allows rapid calculation of the PV of each.  The preferred option will be the one that delivers lighting to the design standard for the least whole of life cost, expressed in PV terms.</t>
  </si>
  <si>
    <t>PV calculations - new lighting installation - HPS versus LED</t>
  </si>
  <si>
    <t>Energy consumption - HPS units</t>
  </si>
  <si>
    <t>HPS 'lamp' replacement</t>
  </si>
  <si>
    <t>HPS 'lamp' life</t>
  </si>
  <si>
    <t>Cost per HPS unit</t>
  </si>
  <si>
    <t>Number of HPS units</t>
  </si>
  <si>
    <t>Option 1 - HPS</t>
  </si>
  <si>
    <t>Present value (PV) cost of HPS option - 20 year investment at 6% discount rate</t>
  </si>
  <si>
    <t>Present value (PV) cost of LED option - 20 year investment at 6% discount rate</t>
  </si>
  <si>
    <t>Lamp replacement</t>
  </si>
  <si>
    <r>
      <t xml:space="preserve">9 - The input data used below </t>
    </r>
    <r>
      <rPr>
        <sz val="11"/>
        <rFont val="Calibri"/>
        <family val="2"/>
        <scheme val="minor"/>
      </rPr>
      <t>(shaded green)</t>
    </r>
    <r>
      <rPr>
        <sz val="11"/>
        <color theme="1"/>
        <rFont val="Calibri"/>
        <family val="2"/>
        <scheme val="minor"/>
      </rPr>
      <t xml:space="preserve"> is based on actual cases but will need to be amended to match actual data.</t>
    </r>
  </si>
  <si>
    <t>2 - PVs are calculated in terms of the Transport Agency's economic evaluation manual (EEM) (http://www.nzta.govt.nz/resources/economic-evaluation-manual/economic-evaluation-manual/index.html) using a discount rate of 6%. The length of the analysis period required by the EEM is 40 years, however, 20 years is used below. 20 years has been chosen as the anticipated life of an LED luminaire. It is also assumed that an HPS luminaire will be able to give 20 years of service with lamps being regularly changed to maintain light output. The use of a period of less than 40 years is acceptable for this comparison of PVs, but only if it can be shown that this simplification will not lead to adoption of the wrong option. If we assume that the circumstances are 'typical' and we are making a long term investment in lighting - namely (1) it will probably be required for at least 40 years, (2) at 20 years it is most likely that the luminaires will be replaced or refurbished in some way, if that is necessary, and (3) the poles will continue to serve whatever luminaires are used after 20 years - then analysis across a 20 year period will be acceptable.</t>
  </si>
  <si>
    <t>3 - The calculations assume that HPS luminaires would be cleaned when the lamps are changed and that the cost of cleaning is included in the cost of the lamp change (see line reference number 5). For LEDs the assumption is made that the luminaires will be cleaned once every  6 years. AS/NZS1158, when amended, may recommend a cleaning frequency - 6 years is the figure given in BS5489. See line reference numbers 11 and 33.</t>
  </si>
  <si>
    <t xml:space="preserve">5 - If LED luminaires are more expensive than HPS (and they generally are) then if one is broken, by for example being struck by a vehicle, then the LED unit will be more expensive to replace. See line reference numbers 13 and 34. The calculations below assume that LED poles and HPS poles will be similarly expensive to replace and therefore the cost difference will be the cost difference between the luminaires alone. One other simplifying assumption is made - namely that the number of poles and luminaries for an HPS installation will be the same as for an LED installation. </t>
  </si>
  <si>
    <t>6 - Dimming may be part of the LED option. Refer line reference numbers 14 and 35. Energy costs at line reference number 31 are based on no dimming. The PV of energy savings (refer line reference number 41) can be compared to the additional cost of providing the capability to dim lights.</t>
  </si>
  <si>
    <t>4 - Lines Companies typically charge on the basis of a fixed (daily) plus variable (energy consumed) basis. If those rates are the same for LED and for HPS then there will be a cost reduction for LED. However, it is possible that the Lines Company will adopt different fixed or variable rates for LED versus HPS. Referring to line reference numbers 12 and 32 - if there will be a reduction in Lines Co. charges this can be allowed for. Note that the energy cost to be entered (see line reference number 1) is the energy supply company charge only.</t>
  </si>
  <si>
    <t xml:space="preserve">8 - All results of these calculations are shown at the bottom. The main result being the difference in PV of the options - (A-B). Where (A-B) is positive the LED option will deliver whole of life savings and is the preferred option based on this analysis. Payback of the initial higher investment (LED option) occurs when the cumulative cash flow figures for the options cross over - when the cumulative cash flow for the LED option becomes less than for the HPS option (refer line reference number 40).  PV difference, (A-B), is also shown for discounts rates of 4% and 8% to test sensitivity to the discount rate. </t>
  </si>
  <si>
    <t>Difference in annual average cost</t>
  </si>
  <si>
    <t>7 - Following EEM principles, refer section 2.7, this analysis ignores a number of costs that are the same for both options. The PVs (A &amp; B) given below for the two options will be the PVs for those costs accounted for only, as will the annual average cost of the two options. This spreadsheet is designed to determine differences between options only and in particular the PV cost saving (A-B). The payback period will be correctly determined because it too depends on the differences between options.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</si>
</sst>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5" x14ac:knownFonts="1">
    <font>
      <sz val="11"/>
      <color theme="1"/>
      <name val="Calibri"/>
      <family val="2"/>
      <scheme val="minor"/>
    </font>
    <font>
      <b/>
      <sz val="11"/>
      <color theme="1"/>
      <name val="Calibri"/>
      <family val="2"/>
      <scheme val="minor"/>
    </font>
    <font>
      <sz val="16"/>
      <color theme="1"/>
      <name val="Calibri"/>
      <family val="2"/>
      <scheme val="minor"/>
    </font>
    <font>
      <b/>
      <sz val="12"/>
      <color theme="1"/>
      <name val="Calibri"/>
      <family val="2"/>
      <scheme val="minor"/>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s>
  <borders count="2">
    <border>
      <left/>
      <right/>
      <top/>
      <bottom/>
      <diagonal/>
    </border>
    <border>
      <left/>
      <right/>
      <top/>
      <bottom style="thin">
        <color auto="1"/>
      </bottom>
      <diagonal/>
    </border>
  </borders>
  <cellStyleXfs count="1">
    <xf numFmtId="0" fontId="0" fillId="0" borderId="0"/>
  </cellStyleXfs>
  <cellXfs count="24">
    <xf numFmtId="0" fontId="0" fillId="0" borderId="0" xfId="0"/>
    <xf numFmtId="0" fontId="1" fillId="0" borderId="1" xfId="0" applyFont="1" applyBorder="1"/>
    <xf numFmtId="0" fontId="0" fillId="0" borderId="1" xfId="0" applyBorder="1"/>
    <xf numFmtId="0" fontId="1" fillId="0" borderId="1" xfId="0" applyFont="1" applyBorder="1" applyAlignment="1">
      <alignment horizontal="right"/>
    </xf>
    <xf numFmtId="3" fontId="1" fillId="0" borderId="0" xfId="0" applyNumberFormat="1" applyFont="1"/>
    <xf numFmtId="3" fontId="0" fillId="0" borderId="0" xfId="0" applyNumberFormat="1"/>
    <xf numFmtId="3" fontId="0" fillId="0" borderId="1" xfId="0" applyNumberFormat="1" applyBorder="1"/>
    <xf numFmtId="0" fontId="2" fillId="0" borderId="0" xfId="0" applyFont="1"/>
    <xf numFmtId="3" fontId="0" fillId="0" borderId="1" xfId="0" applyNumberFormat="1" applyFill="1" applyBorder="1"/>
    <xf numFmtId="3" fontId="0" fillId="0" borderId="0" xfId="0" applyNumberFormat="1" applyAlignment="1">
      <alignment horizontal="left" vertical="top" wrapText="1"/>
    </xf>
    <xf numFmtId="3" fontId="1" fillId="2" borderId="0" xfId="0" quotePrefix="1" applyNumberFormat="1" applyFont="1" applyFill="1"/>
    <xf numFmtId="3" fontId="1" fillId="2" borderId="0" xfId="0" applyNumberFormat="1" applyFont="1" applyFill="1"/>
    <xf numFmtId="0" fontId="2" fillId="0" borderId="0" xfId="0" applyFont="1" applyAlignment="1">
      <alignment horizontal="left" wrapText="1"/>
    </xf>
    <xf numFmtId="3" fontId="0" fillId="0" borderId="0" xfId="0" applyNumberFormat="1" applyBorder="1"/>
    <xf numFmtId="0" fontId="0" fillId="3" borderId="0" xfId="0" applyFill="1"/>
    <xf numFmtId="3" fontId="1" fillId="0" borderId="0" xfId="0" quotePrefix="1" applyNumberFormat="1" applyFont="1" applyFill="1"/>
    <xf numFmtId="164" fontId="0" fillId="0" borderId="0" xfId="0" applyNumberFormat="1" applyBorder="1"/>
    <xf numFmtId="164" fontId="0" fillId="0" borderId="1" xfId="0" applyNumberFormat="1" applyBorder="1"/>
    <xf numFmtId="3" fontId="0" fillId="0" borderId="0" xfId="0" applyNumberFormat="1" applyFont="1" applyFill="1"/>
    <xf numFmtId="0" fontId="0"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horizontal="left" wrapText="1"/>
    </xf>
    <xf numFmtId="0" fontId="0" fillId="0" borderId="0" xfId="0" applyFont="1" applyAlignment="1">
      <alignment horizontal="left" vertical="top" wrapText="1"/>
    </xf>
    <xf numFmtId="0" fontId="3"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55"/>
  <sheetViews>
    <sheetView tabSelected="1" workbookViewId="0">
      <selection sqref="A1:H1"/>
    </sheetView>
  </sheetViews>
  <sheetFormatPr defaultRowHeight="14.4" x14ac:dyDescent="0.3"/>
  <cols>
    <col min="1" max="1" width="6" customWidth="1"/>
    <col min="2" max="2" width="46" customWidth="1"/>
    <col min="3" max="3" width="12.44140625" customWidth="1"/>
    <col min="10" max="21" width="8.6640625" customWidth="1"/>
  </cols>
  <sheetData>
    <row r="1" spans="1:16" s="7" customFormat="1" ht="21" x14ac:dyDescent="0.4">
      <c r="A1" s="21" t="s">
        <v>45</v>
      </c>
      <c r="B1" s="21"/>
      <c r="C1" s="21"/>
      <c r="D1" s="21"/>
      <c r="E1" s="21"/>
      <c r="F1" s="21"/>
      <c r="G1" s="21"/>
      <c r="H1" s="21"/>
    </row>
    <row r="2" spans="1:16" s="7" customFormat="1" ht="13.2" customHeight="1" x14ac:dyDescent="0.4">
      <c r="A2" s="12"/>
      <c r="B2" s="12"/>
      <c r="C2" s="12"/>
      <c r="D2" s="12"/>
      <c r="E2" s="12"/>
      <c r="F2" s="12"/>
      <c r="G2" s="12"/>
      <c r="H2" s="12"/>
    </row>
    <row r="3" spans="1:16" s="7" customFormat="1" ht="16.2" customHeight="1" x14ac:dyDescent="0.4">
      <c r="A3" s="23" t="s">
        <v>13</v>
      </c>
      <c r="B3" s="23"/>
      <c r="C3" s="23"/>
      <c r="D3" s="23"/>
      <c r="E3" s="23"/>
      <c r="F3" s="23"/>
      <c r="G3" s="23"/>
      <c r="H3" s="23"/>
      <c r="I3" s="20"/>
      <c r="J3" s="20"/>
      <c r="K3" s="20"/>
      <c r="L3" s="20"/>
      <c r="M3" s="20"/>
      <c r="N3" s="20"/>
      <c r="O3" s="20"/>
      <c r="P3" s="20"/>
    </row>
    <row r="4" spans="1:16" s="7" customFormat="1" ht="90" customHeight="1" x14ac:dyDescent="0.4">
      <c r="A4" s="22" t="s">
        <v>44</v>
      </c>
      <c r="B4" s="22"/>
      <c r="C4" s="22"/>
      <c r="D4" s="22"/>
      <c r="E4" s="22"/>
      <c r="F4" s="22"/>
      <c r="G4" s="22"/>
      <c r="H4" s="22"/>
      <c r="I4" s="19"/>
      <c r="J4" s="19"/>
      <c r="K4" s="19"/>
      <c r="L4" s="19"/>
      <c r="M4" s="19"/>
      <c r="N4" s="19"/>
      <c r="O4" s="19"/>
      <c r="P4" s="19"/>
    </row>
    <row r="5" spans="1:16" s="7" customFormat="1" ht="118.95" customHeight="1" x14ac:dyDescent="0.4">
      <c r="A5" s="22" t="s">
        <v>56</v>
      </c>
      <c r="B5" s="22"/>
      <c r="C5" s="22"/>
      <c r="D5" s="22"/>
      <c r="E5" s="22"/>
      <c r="F5" s="22"/>
      <c r="G5" s="22"/>
      <c r="H5" s="22"/>
      <c r="I5" s="19"/>
      <c r="J5" s="19"/>
      <c r="K5" s="19"/>
      <c r="L5" s="19"/>
      <c r="M5" s="19"/>
      <c r="N5" s="19"/>
      <c r="O5" s="19"/>
      <c r="P5" s="19"/>
    </row>
    <row r="6" spans="1:16" s="7" customFormat="1" ht="71.400000000000006" customHeight="1" x14ac:dyDescent="0.4">
      <c r="A6" s="22" t="s">
        <v>57</v>
      </c>
      <c r="B6" s="22"/>
      <c r="C6" s="22"/>
      <c r="D6" s="22"/>
      <c r="E6" s="22"/>
      <c r="F6" s="22"/>
      <c r="G6" s="22"/>
      <c r="H6" s="22"/>
      <c r="I6" s="19"/>
      <c r="J6" s="19"/>
      <c r="K6" s="19"/>
      <c r="L6" s="19"/>
      <c r="M6" s="19"/>
      <c r="N6" s="19"/>
      <c r="O6" s="19"/>
      <c r="P6" s="19"/>
    </row>
    <row r="7" spans="1:16" s="7" customFormat="1" ht="76.95" customHeight="1" x14ac:dyDescent="0.4">
      <c r="A7" s="22" t="s">
        <v>60</v>
      </c>
      <c r="B7" s="22"/>
      <c r="C7" s="22"/>
      <c r="D7" s="22"/>
      <c r="E7" s="22"/>
      <c r="F7" s="22"/>
      <c r="G7" s="22"/>
      <c r="H7" s="22"/>
      <c r="I7" s="19"/>
      <c r="J7" s="19"/>
      <c r="K7" s="19"/>
      <c r="L7" s="19"/>
      <c r="M7" s="19"/>
      <c r="N7" s="19"/>
      <c r="O7" s="19"/>
      <c r="P7" s="19"/>
    </row>
    <row r="8" spans="1:16" s="7" customFormat="1" ht="76.95" customHeight="1" x14ac:dyDescent="0.4">
      <c r="A8" s="22" t="s">
        <v>58</v>
      </c>
      <c r="B8" s="22"/>
      <c r="C8" s="22"/>
      <c r="D8" s="22"/>
      <c r="E8" s="22"/>
      <c r="F8" s="22"/>
      <c r="G8" s="22"/>
      <c r="H8" s="22"/>
      <c r="I8" s="19"/>
      <c r="J8" s="19"/>
      <c r="K8" s="19"/>
      <c r="L8" s="19"/>
      <c r="M8" s="19"/>
      <c r="N8" s="19"/>
      <c r="O8" s="19"/>
      <c r="P8" s="19"/>
    </row>
    <row r="9" spans="1:16" s="7" customFormat="1" ht="46.2" customHeight="1" x14ac:dyDescent="0.4">
      <c r="A9" s="22" t="s">
        <v>59</v>
      </c>
      <c r="B9" s="22"/>
      <c r="C9" s="22"/>
      <c r="D9" s="22"/>
      <c r="E9" s="22"/>
      <c r="F9" s="22"/>
      <c r="G9" s="22"/>
      <c r="H9" s="22"/>
      <c r="I9" s="19"/>
      <c r="J9" s="19"/>
      <c r="K9" s="19"/>
      <c r="L9" s="19"/>
      <c r="M9" s="19"/>
      <c r="N9" s="19"/>
      <c r="O9" s="19"/>
      <c r="P9" s="19"/>
    </row>
    <row r="10" spans="1:16" s="7" customFormat="1" ht="61.2" customHeight="1" x14ac:dyDescent="0.4">
      <c r="A10" s="22" t="s">
        <v>63</v>
      </c>
      <c r="B10" s="22"/>
      <c r="C10" s="22"/>
      <c r="D10" s="22"/>
      <c r="E10" s="22"/>
      <c r="F10" s="22"/>
      <c r="G10" s="22"/>
      <c r="H10" s="22"/>
      <c r="I10" s="19"/>
      <c r="J10" s="19"/>
      <c r="K10" s="19"/>
      <c r="L10" s="19"/>
      <c r="M10" s="19"/>
      <c r="N10" s="19"/>
      <c r="O10" s="19"/>
      <c r="P10" s="19"/>
    </row>
    <row r="11" spans="1:16" s="7" customFormat="1" ht="78.599999999999994" customHeight="1" x14ac:dyDescent="0.4">
      <c r="A11" s="22" t="s">
        <v>61</v>
      </c>
      <c r="B11" s="22"/>
      <c r="C11" s="22"/>
      <c r="D11" s="22"/>
      <c r="E11" s="22"/>
      <c r="F11" s="22"/>
      <c r="G11" s="22"/>
      <c r="H11" s="22"/>
      <c r="I11" s="19"/>
      <c r="J11" s="19"/>
      <c r="K11" s="19"/>
      <c r="L11" s="19"/>
      <c r="M11" s="19"/>
      <c r="N11" s="19"/>
      <c r="O11" s="19"/>
      <c r="P11" s="19"/>
    </row>
    <row r="12" spans="1:16" s="7" customFormat="1" ht="31.95" customHeight="1" x14ac:dyDescent="0.4">
      <c r="A12" s="22" t="s">
        <v>55</v>
      </c>
      <c r="B12" s="22"/>
      <c r="C12" s="22"/>
      <c r="D12" s="22"/>
      <c r="E12" s="22"/>
      <c r="F12" s="22"/>
      <c r="G12" s="22"/>
      <c r="H12" s="22"/>
    </row>
    <row r="13" spans="1:16" s="7" customFormat="1" ht="14.4" customHeight="1" x14ac:dyDescent="0.4">
      <c r="A13" s="12"/>
      <c r="B13" s="12"/>
      <c r="C13" s="12"/>
      <c r="D13" s="12"/>
      <c r="E13" s="12"/>
      <c r="F13" s="12"/>
      <c r="G13" s="12"/>
      <c r="H13" s="12"/>
    </row>
    <row r="14" spans="1:16" ht="14.4" customHeight="1" x14ac:dyDescent="0.3">
      <c r="A14" s="22"/>
      <c r="B14" s="22"/>
      <c r="C14" s="22"/>
      <c r="D14" s="22"/>
      <c r="E14" s="22"/>
      <c r="F14" s="22"/>
      <c r="G14" s="22"/>
      <c r="H14" s="22"/>
    </row>
    <row r="15" spans="1:16" ht="14.4" customHeight="1" x14ac:dyDescent="0.3">
      <c r="A15" s="1" t="s">
        <v>24</v>
      </c>
      <c r="B15" s="1" t="s">
        <v>23</v>
      </c>
      <c r="C15" s="1" t="s">
        <v>22</v>
      </c>
      <c r="D15" s="1" t="s">
        <v>1</v>
      </c>
      <c r="E15" s="2"/>
    </row>
    <row r="16" spans="1:16" x14ac:dyDescent="0.3">
      <c r="A16">
        <v>1</v>
      </c>
      <c r="B16" t="s">
        <v>30</v>
      </c>
      <c r="C16" s="14">
        <v>14</v>
      </c>
      <c r="D16" t="s">
        <v>2</v>
      </c>
    </row>
    <row r="17" spans="1:22" x14ac:dyDescent="0.3">
      <c r="A17">
        <v>2</v>
      </c>
      <c r="B17" t="s">
        <v>46</v>
      </c>
      <c r="C17" s="14">
        <v>83</v>
      </c>
      <c r="D17" t="s">
        <v>3</v>
      </c>
    </row>
    <row r="18" spans="1:22" x14ac:dyDescent="0.3">
      <c r="A18">
        <v>3</v>
      </c>
      <c r="B18" t="s">
        <v>36</v>
      </c>
      <c r="C18" s="14">
        <v>30</v>
      </c>
      <c r="D18" t="s">
        <v>3</v>
      </c>
    </row>
    <row r="19" spans="1:22" x14ac:dyDescent="0.3">
      <c r="A19">
        <v>4</v>
      </c>
      <c r="B19" t="s">
        <v>4</v>
      </c>
      <c r="C19" s="14">
        <v>4250</v>
      </c>
      <c r="D19" t="s">
        <v>5</v>
      </c>
    </row>
    <row r="20" spans="1:22" x14ac:dyDescent="0.3">
      <c r="A20">
        <v>5</v>
      </c>
      <c r="B20" t="s">
        <v>47</v>
      </c>
      <c r="C20" s="14">
        <v>100</v>
      </c>
      <c r="D20" t="s">
        <v>16</v>
      </c>
    </row>
    <row r="21" spans="1:22" x14ac:dyDescent="0.3">
      <c r="A21">
        <v>6</v>
      </c>
      <c r="B21" t="s">
        <v>48</v>
      </c>
      <c r="C21" s="14">
        <v>4</v>
      </c>
      <c r="D21" t="s">
        <v>6</v>
      </c>
    </row>
    <row r="22" spans="1:22" x14ac:dyDescent="0.3">
      <c r="A22">
        <v>7</v>
      </c>
      <c r="B22" t="s">
        <v>49</v>
      </c>
      <c r="C22" s="14">
        <v>380</v>
      </c>
      <c r="D22" t="s">
        <v>7</v>
      </c>
    </row>
    <row r="23" spans="1:22" x14ac:dyDescent="0.3">
      <c r="A23">
        <v>8</v>
      </c>
      <c r="B23" t="s">
        <v>14</v>
      </c>
      <c r="C23" s="14">
        <v>500</v>
      </c>
      <c r="D23" t="s">
        <v>7</v>
      </c>
    </row>
    <row r="24" spans="1:22" x14ac:dyDescent="0.3">
      <c r="A24">
        <v>9</v>
      </c>
      <c r="B24" t="s">
        <v>50</v>
      </c>
      <c r="C24" s="14">
        <v>100</v>
      </c>
      <c r="D24" t="s">
        <v>21</v>
      </c>
    </row>
    <row r="25" spans="1:22" x14ac:dyDescent="0.3">
      <c r="A25">
        <v>10</v>
      </c>
      <c r="B25" t="s">
        <v>20</v>
      </c>
      <c r="C25" s="14">
        <v>100</v>
      </c>
      <c r="D25" t="s">
        <v>21</v>
      </c>
    </row>
    <row r="26" spans="1:22" x14ac:dyDescent="0.3">
      <c r="A26">
        <v>11</v>
      </c>
      <c r="B26" t="s">
        <v>18</v>
      </c>
      <c r="C26" s="14">
        <v>50</v>
      </c>
      <c r="D26" t="s">
        <v>7</v>
      </c>
    </row>
    <row r="27" spans="1:22" x14ac:dyDescent="0.3">
      <c r="A27">
        <v>12</v>
      </c>
      <c r="B27" t="s">
        <v>34</v>
      </c>
      <c r="C27" s="14">
        <v>0</v>
      </c>
      <c r="D27" t="s">
        <v>19</v>
      </c>
    </row>
    <row r="28" spans="1:22" x14ac:dyDescent="0.3">
      <c r="A28">
        <v>13</v>
      </c>
      <c r="B28" t="s">
        <v>25</v>
      </c>
      <c r="C28" s="14">
        <v>1</v>
      </c>
      <c r="D28" t="s">
        <v>26</v>
      </c>
    </row>
    <row r="29" spans="1:22" x14ac:dyDescent="0.3">
      <c r="A29">
        <v>14</v>
      </c>
      <c r="B29" t="s">
        <v>35</v>
      </c>
      <c r="C29" s="14">
        <v>15</v>
      </c>
      <c r="D29" t="s">
        <v>26</v>
      </c>
    </row>
    <row r="31" spans="1:22" s="2" customFormat="1" x14ac:dyDescent="0.3">
      <c r="B31" s="3" t="s">
        <v>0</v>
      </c>
      <c r="C31" s="2">
        <v>1</v>
      </c>
      <c r="D31" s="2">
        <v>2</v>
      </c>
      <c r="E31" s="2">
        <v>3</v>
      </c>
      <c r="F31" s="2">
        <v>4</v>
      </c>
      <c r="G31" s="2">
        <v>5</v>
      </c>
      <c r="H31" s="2">
        <v>6</v>
      </c>
      <c r="I31" s="2">
        <v>7</v>
      </c>
      <c r="J31" s="2">
        <v>8</v>
      </c>
      <c r="K31" s="2">
        <v>9</v>
      </c>
      <c r="L31" s="2">
        <v>10</v>
      </c>
      <c r="M31" s="2">
        <v>11</v>
      </c>
      <c r="N31" s="2">
        <v>12</v>
      </c>
      <c r="O31" s="2">
        <v>13</v>
      </c>
      <c r="P31" s="2">
        <v>14</v>
      </c>
      <c r="Q31" s="2">
        <v>15</v>
      </c>
      <c r="R31" s="2">
        <v>16</v>
      </c>
      <c r="S31" s="2">
        <v>17</v>
      </c>
      <c r="T31" s="2">
        <v>18</v>
      </c>
      <c r="U31" s="2">
        <v>19</v>
      </c>
      <c r="V31" s="2">
        <v>20</v>
      </c>
    </row>
    <row r="32" spans="1:22" s="5" customFormat="1" x14ac:dyDescent="0.3">
      <c r="A32" s="4" t="s">
        <v>51</v>
      </c>
    </row>
    <row r="33" spans="1:22" s="5" customFormat="1" ht="7.2" customHeight="1" x14ac:dyDescent="0.3"/>
    <row r="34" spans="1:22" s="5" customFormat="1" ht="14.4" customHeight="1" x14ac:dyDescent="0.3">
      <c r="A34" s="5">
        <v>20</v>
      </c>
      <c r="B34" s="5" t="s">
        <v>32</v>
      </c>
      <c r="C34" s="5">
        <f>C24*C22</f>
        <v>38000</v>
      </c>
    </row>
    <row r="35" spans="1:22" s="5" customFormat="1" x14ac:dyDescent="0.3">
      <c r="A35" s="5">
        <v>21</v>
      </c>
      <c r="B35" s="5" t="s">
        <v>8</v>
      </c>
      <c r="C35" s="5">
        <f>C24*C16*C17*C19 /(100*1000)</f>
        <v>4938.5</v>
      </c>
      <c r="D35" s="5">
        <f>C$35</f>
        <v>4938.5</v>
      </c>
      <c r="E35" s="5">
        <f t="shared" ref="E35:V35" si="0">D$35</f>
        <v>4938.5</v>
      </c>
      <c r="F35" s="5">
        <f t="shared" si="0"/>
        <v>4938.5</v>
      </c>
      <c r="G35" s="5">
        <f t="shared" si="0"/>
        <v>4938.5</v>
      </c>
      <c r="H35" s="5">
        <f t="shared" si="0"/>
        <v>4938.5</v>
      </c>
      <c r="I35" s="5">
        <f t="shared" si="0"/>
        <v>4938.5</v>
      </c>
      <c r="J35" s="5">
        <f t="shared" si="0"/>
        <v>4938.5</v>
      </c>
      <c r="K35" s="5">
        <f t="shared" si="0"/>
        <v>4938.5</v>
      </c>
      <c r="L35" s="5">
        <f t="shared" si="0"/>
        <v>4938.5</v>
      </c>
      <c r="M35" s="5">
        <f t="shared" si="0"/>
        <v>4938.5</v>
      </c>
      <c r="N35" s="5">
        <f t="shared" si="0"/>
        <v>4938.5</v>
      </c>
      <c r="O35" s="5">
        <f t="shared" si="0"/>
        <v>4938.5</v>
      </c>
      <c r="P35" s="5">
        <f t="shared" si="0"/>
        <v>4938.5</v>
      </c>
      <c r="Q35" s="5">
        <f t="shared" si="0"/>
        <v>4938.5</v>
      </c>
      <c r="R35" s="5">
        <f t="shared" si="0"/>
        <v>4938.5</v>
      </c>
      <c r="S35" s="5">
        <f t="shared" si="0"/>
        <v>4938.5</v>
      </c>
      <c r="T35" s="5">
        <f t="shared" si="0"/>
        <v>4938.5</v>
      </c>
      <c r="U35" s="5">
        <f t="shared" si="0"/>
        <v>4938.5</v>
      </c>
      <c r="V35" s="5">
        <f t="shared" si="0"/>
        <v>4938.5</v>
      </c>
    </row>
    <row r="36" spans="1:22" s="6" customFormat="1" x14ac:dyDescent="0.3">
      <c r="A36" s="6">
        <v>22</v>
      </c>
      <c r="B36" s="6" t="s">
        <v>54</v>
      </c>
      <c r="C36" s="6">
        <f>C24*C20/C21</f>
        <v>2500</v>
      </c>
      <c r="D36" s="6">
        <f>$C36</f>
        <v>2500</v>
      </c>
      <c r="E36" s="6">
        <f t="shared" ref="E36:V36" si="1">$C36</f>
        <v>2500</v>
      </c>
      <c r="F36" s="6">
        <f t="shared" si="1"/>
        <v>2500</v>
      </c>
      <c r="G36" s="6">
        <f t="shared" si="1"/>
        <v>2500</v>
      </c>
      <c r="H36" s="6">
        <f t="shared" si="1"/>
        <v>2500</v>
      </c>
      <c r="I36" s="6">
        <f t="shared" si="1"/>
        <v>2500</v>
      </c>
      <c r="J36" s="6">
        <f t="shared" si="1"/>
        <v>2500</v>
      </c>
      <c r="K36" s="6">
        <f t="shared" si="1"/>
        <v>2500</v>
      </c>
      <c r="L36" s="6">
        <f t="shared" si="1"/>
        <v>2500</v>
      </c>
      <c r="M36" s="6">
        <f t="shared" si="1"/>
        <v>2500</v>
      </c>
      <c r="N36" s="6">
        <f t="shared" si="1"/>
        <v>2500</v>
      </c>
      <c r="O36" s="6">
        <f t="shared" si="1"/>
        <v>2500</v>
      </c>
      <c r="P36" s="6">
        <f t="shared" si="1"/>
        <v>2500</v>
      </c>
      <c r="Q36" s="6">
        <f t="shared" si="1"/>
        <v>2500</v>
      </c>
      <c r="R36" s="6">
        <f t="shared" si="1"/>
        <v>2500</v>
      </c>
      <c r="S36" s="6">
        <f t="shared" si="1"/>
        <v>2500</v>
      </c>
      <c r="T36" s="6">
        <f t="shared" si="1"/>
        <v>2500</v>
      </c>
      <c r="U36" s="6">
        <f t="shared" si="1"/>
        <v>2500</v>
      </c>
      <c r="V36" s="6">
        <f t="shared" si="1"/>
        <v>2500</v>
      </c>
    </row>
    <row r="37" spans="1:22" s="5" customFormat="1" x14ac:dyDescent="0.3">
      <c r="B37" s="5" t="s">
        <v>9</v>
      </c>
      <c r="C37" s="5">
        <f>SUM(C34:C36)</f>
        <v>45438.5</v>
      </c>
      <c r="D37" s="5">
        <f t="shared" ref="D37:M37" si="2">SUM(D34:D36)</f>
        <v>7438.5</v>
      </c>
      <c r="E37" s="5">
        <f t="shared" si="2"/>
        <v>7438.5</v>
      </c>
      <c r="F37" s="5">
        <f t="shared" si="2"/>
        <v>7438.5</v>
      </c>
      <c r="G37" s="5">
        <f t="shared" si="2"/>
        <v>7438.5</v>
      </c>
      <c r="H37" s="5">
        <f t="shared" si="2"/>
        <v>7438.5</v>
      </c>
      <c r="I37" s="5">
        <f t="shared" si="2"/>
        <v>7438.5</v>
      </c>
      <c r="J37" s="5">
        <f t="shared" si="2"/>
        <v>7438.5</v>
      </c>
      <c r="K37" s="5">
        <f t="shared" si="2"/>
        <v>7438.5</v>
      </c>
      <c r="L37" s="5">
        <f t="shared" si="2"/>
        <v>7438.5</v>
      </c>
      <c r="M37" s="5">
        <f t="shared" si="2"/>
        <v>7438.5</v>
      </c>
      <c r="N37" s="5">
        <f t="shared" ref="N37" si="3">SUM(N34:N36)</f>
        <v>7438.5</v>
      </c>
      <c r="O37" s="5">
        <f t="shared" ref="O37" si="4">SUM(O34:O36)</f>
        <v>7438.5</v>
      </c>
      <c r="P37" s="5">
        <f t="shared" ref="P37" si="5">SUM(P34:P36)</f>
        <v>7438.5</v>
      </c>
      <c r="Q37" s="5">
        <f t="shared" ref="Q37" si="6">SUM(Q34:Q36)</f>
        <v>7438.5</v>
      </c>
      <c r="R37" s="5">
        <f t="shared" ref="R37" si="7">SUM(R34:R36)</f>
        <v>7438.5</v>
      </c>
      <c r="S37" s="5">
        <f t="shared" ref="S37" si="8">SUM(S34:S36)</f>
        <v>7438.5</v>
      </c>
      <c r="T37" s="5">
        <f t="shared" ref="T37" si="9">SUM(T34:T36)</f>
        <v>7438.5</v>
      </c>
      <c r="U37" s="5">
        <f t="shared" ref="U37" si="10">SUM(U34:U36)</f>
        <v>7438.5</v>
      </c>
      <c r="V37" s="5">
        <f t="shared" ref="V37" si="11">SUM(V34:V36)</f>
        <v>7438.5</v>
      </c>
    </row>
    <row r="38" spans="1:22" s="6" customFormat="1" x14ac:dyDescent="0.3">
      <c r="B38" s="6" t="s">
        <v>10</v>
      </c>
      <c r="C38" s="6">
        <f>C37</f>
        <v>45438.5</v>
      </c>
      <c r="D38" s="6">
        <f>C38+D37</f>
        <v>52877</v>
      </c>
      <c r="E38" s="6">
        <f t="shared" ref="E38:V38" si="12">D38+E37</f>
        <v>60315.5</v>
      </c>
      <c r="F38" s="8">
        <f t="shared" si="12"/>
        <v>67754</v>
      </c>
      <c r="G38" s="8">
        <f t="shared" si="12"/>
        <v>75192.5</v>
      </c>
      <c r="H38" s="6">
        <f t="shared" si="12"/>
        <v>82631</v>
      </c>
      <c r="I38" s="6">
        <f t="shared" si="12"/>
        <v>90069.5</v>
      </c>
      <c r="J38" s="6">
        <f t="shared" si="12"/>
        <v>97508</v>
      </c>
      <c r="K38" s="6">
        <f t="shared" si="12"/>
        <v>104946.5</v>
      </c>
      <c r="L38" s="6">
        <f t="shared" si="12"/>
        <v>112385</v>
      </c>
      <c r="M38" s="6">
        <f t="shared" si="12"/>
        <v>119823.5</v>
      </c>
      <c r="N38" s="6">
        <f t="shared" si="12"/>
        <v>127262</v>
      </c>
      <c r="O38" s="6">
        <f t="shared" si="12"/>
        <v>134700.5</v>
      </c>
      <c r="P38" s="6">
        <f t="shared" si="12"/>
        <v>142139</v>
      </c>
      <c r="Q38" s="6">
        <f t="shared" si="12"/>
        <v>149577.5</v>
      </c>
      <c r="R38" s="6">
        <f t="shared" si="12"/>
        <v>157016</v>
      </c>
      <c r="S38" s="6">
        <f t="shared" si="12"/>
        <v>164454.5</v>
      </c>
      <c r="T38" s="6">
        <f t="shared" si="12"/>
        <v>171893</v>
      </c>
      <c r="U38" s="6">
        <f t="shared" si="12"/>
        <v>179331.5</v>
      </c>
      <c r="V38" s="6">
        <f t="shared" si="12"/>
        <v>186770</v>
      </c>
    </row>
    <row r="39" spans="1:22" s="5" customFormat="1" ht="28.8" x14ac:dyDescent="0.3">
      <c r="B39" s="9" t="s">
        <v>52</v>
      </c>
      <c r="C39" s="11">
        <f>NPV(0.06,C37:V37)</f>
        <v>121168.0655880712</v>
      </c>
      <c r="D39" s="10" t="s">
        <v>11</v>
      </c>
    </row>
    <row r="40" spans="1:22" s="5" customFormat="1" x14ac:dyDescent="0.3">
      <c r="B40" s="5" t="s">
        <v>28</v>
      </c>
      <c r="C40" s="5">
        <f>V38/20</f>
        <v>9338.5</v>
      </c>
      <c r="D40" s="15"/>
    </row>
    <row r="41" spans="1:22" s="5" customFormat="1" x14ac:dyDescent="0.3">
      <c r="B41" s="5" t="s">
        <v>38</v>
      </c>
      <c r="C41" s="18">
        <f>NPV(0.08,C37:V37)</f>
        <v>108217.47467549669</v>
      </c>
      <c r="D41" s="15"/>
    </row>
    <row r="42" spans="1:22" s="5" customFormat="1" x14ac:dyDescent="0.3">
      <c r="B42" s="5" t="s">
        <v>39</v>
      </c>
      <c r="C42" s="18">
        <f>NPV(0.04,C37:V37)</f>
        <v>137630.10405550365</v>
      </c>
      <c r="D42" s="15"/>
    </row>
    <row r="43" spans="1:22" s="5" customFormat="1" x14ac:dyDescent="0.3"/>
    <row r="44" spans="1:22" s="5" customFormat="1" x14ac:dyDescent="0.3">
      <c r="A44" s="2"/>
      <c r="B44" s="3" t="s">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row>
    <row r="45" spans="1:22" s="5" customFormat="1" x14ac:dyDescent="0.3">
      <c r="A45" s="4" t="s">
        <v>15</v>
      </c>
    </row>
    <row r="46" spans="1:22" s="5" customFormat="1" ht="6.45" customHeight="1" x14ac:dyDescent="0.3">
      <c r="A46" s="4"/>
    </row>
    <row r="47" spans="1:22" s="5" customFormat="1" ht="14.7" customHeight="1" x14ac:dyDescent="0.3">
      <c r="A47" s="5">
        <v>30</v>
      </c>
      <c r="B47" s="5" t="s">
        <v>32</v>
      </c>
      <c r="C47" s="5">
        <f>C25*C23</f>
        <v>50000</v>
      </c>
    </row>
    <row r="48" spans="1:22" s="13" customFormat="1" x14ac:dyDescent="0.3">
      <c r="A48" s="13">
        <v>31</v>
      </c>
      <c r="B48" s="13" t="s">
        <v>37</v>
      </c>
      <c r="C48" s="13">
        <f>C25*C19*C18*C16/(100*1000)</f>
        <v>1785</v>
      </c>
      <c r="D48" s="13">
        <f>$C48</f>
        <v>1785</v>
      </c>
      <c r="E48" s="13">
        <f t="shared" ref="E48:V49" si="13">$C48</f>
        <v>1785</v>
      </c>
      <c r="F48" s="13">
        <f t="shared" si="13"/>
        <v>1785</v>
      </c>
      <c r="G48" s="13">
        <f t="shared" si="13"/>
        <v>1785</v>
      </c>
      <c r="H48" s="13">
        <f t="shared" si="13"/>
        <v>1785</v>
      </c>
      <c r="I48" s="13">
        <f t="shared" si="13"/>
        <v>1785</v>
      </c>
      <c r="J48" s="13">
        <f t="shared" si="13"/>
        <v>1785</v>
      </c>
      <c r="K48" s="13">
        <f t="shared" si="13"/>
        <v>1785</v>
      </c>
      <c r="L48" s="13">
        <f t="shared" si="13"/>
        <v>1785</v>
      </c>
      <c r="M48" s="13">
        <f t="shared" si="13"/>
        <v>1785</v>
      </c>
      <c r="N48" s="13">
        <f t="shared" si="13"/>
        <v>1785</v>
      </c>
      <c r="O48" s="13">
        <f t="shared" si="13"/>
        <v>1785</v>
      </c>
      <c r="P48" s="13">
        <f t="shared" si="13"/>
        <v>1785</v>
      </c>
      <c r="Q48" s="13">
        <f t="shared" si="13"/>
        <v>1785</v>
      </c>
      <c r="R48" s="13">
        <f t="shared" si="13"/>
        <v>1785</v>
      </c>
      <c r="S48" s="13">
        <f t="shared" si="13"/>
        <v>1785</v>
      </c>
      <c r="T48" s="13">
        <f t="shared" si="13"/>
        <v>1785</v>
      </c>
      <c r="U48" s="13">
        <f t="shared" si="13"/>
        <v>1785</v>
      </c>
      <c r="V48" s="13">
        <f t="shared" si="13"/>
        <v>1785</v>
      </c>
    </row>
    <row r="49" spans="1:22" s="13" customFormat="1" x14ac:dyDescent="0.3">
      <c r="A49" s="5">
        <v>32</v>
      </c>
      <c r="B49" t="s">
        <v>29</v>
      </c>
      <c r="C49" s="16">
        <f>-C25*C27</f>
        <v>0</v>
      </c>
      <c r="D49" s="16">
        <f>$C49</f>
        <v>0</v>
      </c>
      <c r="E49" s="16">
        <f t="shared" si="13"/>
        <v>0</v>
      </c>
      <c r="F49" s="16">
        <f t="shared" si="13"/>
        <v>0</v>
      </c>
      <c r="G49" s="16">
        <f t="shared" si="13"/>
        <v>0</v>
      </c>
      <c r="H49" s="16">
        <f t="shared" si="13"/>
        <v>0</v>
      </c>
      <c r="I49" s="16">
        <f t="shared" si="13"/>
        <v>0</v>
      </c>
      <c r="J49" s="16">
        <f t="shared" si="13"/>
        <v>0</v>
      </c>
      <c r="K49" s="16">
        <f t="shared" si="13"/>
        <v>0</v>
      </c>
      <c r="L49" s="16">
        <f t="shared" si="13"/>
        <v>0</v>
      </c>
      <c r="M49" s="16">
        <f t="shared" si="13"/>
        <v>0</v>
      </c>
      <c r="N49" s="16">
        <f t="shared" si="13"/>
        <v>0</v>
      </c>
      <c r="O49" s="16">
        <f t="shared" si="13"/>
        <v>0</v>
      </c>
      <c r="P49" s="16">
        <f t="shared" si="13"/>
        <v>0</v>
      </c>
      <c r="Q49" s="16">
        <f t="shared" si="13"/>
        <v>0</v>
      </c>
      <c r="R49" s="16">
        <f t="shared" si="13"/>
        <v>0</v>
      </c>
      <c r="S49" s="16">
        <f t="shared" si="13"/>
        <v>0</v>
      </c>
      <c r="T49" s="16">
        <f t="shared" si="13"/>
        <v>0</v>
      </c>
      <c r="U49" s="16">
        <f t="shared" si="13"/>
        <v>0</v>
      </c>
      <c r="V49" s="16">
        <f t="shared" si="13"/>
        <v>0</v>
      </c>
    </row>
    <row r="50" spans="1:22" s="13" customFormat="1" x14ac:dyDescent="0.3">
      <c r="A50" s="13">
        <v>33</v>
      </c>
      <c r="B50" s="13" t="s">
        <v>17</v>
      </c>
      <c r="H50" s="13">
        <f>C25*C26</f>
        <v>5000</v>
      </c>
      <c r="N50" s="13">
        <f>$H50</f>
        <v>5000</v>
      </c>
      <c r="T50" s="13">
        <f>$H50</f>
        <v>5000</v>
      </c>
    </row>
    <row r="51" spans="1:22" s="13" customFormat="1" x14ac:dyDescent="0.3">
      <c r="A51" s="5">
        <v>34</v>
      </c>
      <c r="B51" s="13" t="s">
        <v>27</v>
      </c>
      <c r="C51" s="13">
        <f>(C23-C22)*C25*C28/100</f>
        <v>120</v>
      </c>
      <c r="D51" s="13">
        <f>$C51</f>
        <v>120</v>
      </c>
      <c r="E51" s="13">
        <f t="shared" ref="E51:V52" si="14">$C51</f>
        <v>120</v>
      </c>
      <c r="F51" s="13">
        <f t="shared" si="14"/>
        <v>120</v>
      </c>
      <c r="G51" s="13">
        <f t="shared" si="14"/>
        <v>120</v>
      </c>
      <c r="H51" s="13">
        <f t="shared" si="14"/>
        <v>120</v>
      </c>
      <c r="I51" s="13">
        <f t="shared" si="14"/>
        <v>120</v>
      </c>
      <c r="J51" s="13">
        <f t="shared" si="14"/>
        <v>120</v>
      </c>
      <c r="K51" s="13">
        <f t="shared" si="14"/>
        <v>120</v>
      </c>
      <c r="L51" s="13">
        <f t="shared" si="14"/>
        <v>120</v>
      </c>
      <c r="M51" s="13">
        <f t="shared" si="14"/>
        <v>120</v>
      </c>
      <c r="N51" s="13">
        <f t="shared" si="14"/>
        <v>120</v>
      </c>
      <c r="O51" s="13">
        <f t="shared" si="14"/>
        <v>120</v>
      </c>
      <c r="P51" s="13">
        <f t="shared" si="14"/>
        <v>120</v>
      </c>
      <c r="Q51" s="13">
        <f t="shared" si="14"/>
        <v>120</v>
      </c>
      <c r="R51" s="13">
        <f t="shared" si="14"/>
        <v>120</v>
      </c>
      <c r="S51" s="13">
        <f t="shared" si="14"/>
        <v>120</v>
      </c>
      <c r="T51" s="13">
        <f t="shared" si="14"/>
        <v>120</v>
      </c>
      <c r="U51" s="13">
        <f t="shared" si="14"/>
        <v>120</v>
      </c>
      <c r="V51" s="13">
        <f t="shared" si="14"/>
        <v>120</v>
      </c>
    </row>
    <row r="52" spans="1:22" s="6" customFormat="1" x14ac:dyDescent="0.3">
      <c r="A52" s="6">
        <v>35</v>
      </c>
      <c r="B52" s="6" t="s">
        <v>31</v>
      </c>
      <c r="C52" s="17">
        <f>-C48*C29/100</f>
        <v>-267.75</v>
      </c>
      <c r="D52" s="17">
        <f>$C52</f>
        <v>-267.75</v>
      </c>
      <c r="E52" s="17">
        <f t="shared" si="14"/>
        <v>-267.75</v>
      </c>
      <c r="F52" s="17">
        <f t="shared" si="14"/>
        <v>-267.75</v>
      </c>
      <c r="G52" s="17">
        <f t="shared" si="14"/>
        <v>-267.75</v>
      </c>
      <c r="H52" s="17">
        <f t="shared" si="14"/>
        <v>-267.75</v>
      </c>
      <c r="I52" s="17">
        <f t="shared" si="14"/>
        <v>-267.75</v>
      </c>
      <c r="J52" s="17">
        <f t="shared" si="14"/>
        <v>-267.75</v>
      </c>
      <c r="K52" s="17">
        <f t="shared" si="14"/>
        <v>-267.75</v>
      </c>
      <c r="L52" s="17">
        <f t="shared" si="14"/>
        <v>-267.75</v>
      </c>
      <c r="M52" s="17">
        <f t="shared" si="14"/>
        <v>-267.75</v>
      </c>
      <c r="N52" s="17">
        <f t="shared" si="14"/>
        <v>-267.75</v>
      </c>
      <c r="O52" s="17">
        <f t="shared" si="14"/>
        <v>-267.75</v>
      </c>
      <c r="P52" s="17">
        <f t="shared" si="14"/>
        <v>-267.75</v>
      </c>
      <c r="Q52" s="17">
        <f t="shared" si="14"/>
        <v>-267.75</v>
      </c>
      <c r="R52" s="17">
        <f t="shared" si="14"/>
        <v>-267.75</v>
      </c>
      <c r="S52" s="17">
        <f t="shared" si="14"/>
        <v>-267.75</v>
      </c>
      <c r="T52" s="17">
        <f t="shared" si="14"/>
        <v>-267.75</v>
      </c>
      <c r="U52" s="17">
        <f t="shared" si="14"/>
        <v>-267.75</v>
      </c>
      <c r="V52" s="17">
        <f t="shared" si="14"/>
        <v>-267.75</v>
      </c>
    </row>
    <row r="53" spans="1:22" s="5" customFormat="1" x14ac:dyDescent="0.3">
      <c r="B53" s="5" t="s">
        <v>9</v>
      </c>
      <c r="C53" s="5">
        <f>SUM(C47:C52)</f>
        <v>51637.25</v>
      </c>
      <c r="D53" s="5">
        <f t="shared" ref="D53:V53" si="15">SUM(D47:D52)</f>
        <v>1637.25</v>
      </c>
      <c r="E53" s="5">
        <f t="shared" si="15"/>
        <v>1637.25</v>
      </c>
      <c r="F53" s="5">
        <f t="shared" si="15"/>
        <v>1637.25</v>
      </c>
      <c r="G53" s="5">
        <f t="shared" si="15"/>
        <v>1637.25</v>
      </c>
      <c r="H53" s="5">
        <f t="shared" si="15"/>
        <v>6637.25</v>
      </c>
      <c r="I53" s="5">
        <f t="shared" si="15"/>
        <v>1637.25</v>
      </c>
      <c r="J53" s="5">
        <f t="shared" si="15"/>
        <v>1637.25</v>
      </c>
      <c r="K53" s="5">
        <f t="shared" si="15"/>
        <v>1637.25</v>
      </c>
      <c r="L53" s="5">
        <f t="shared" si="15"/>
        <v>1637.25</v>
      </c>
      <c r="M53" s="5">
        <f t="shared" si="15"/>
        <v>1637.25</v>
      </c>
      <c r="N53" s="5">
        <f t="shared" si="15"/>
        <v>6637.25</v>
      </c>
      <c r="O53" s="5">
        <f t="shared" si="15"/>
        <v>1637.25</v>
      </c>
      <c r="P53" s="5">
        <f t="shared" si="15"/>
        <v>1637.25</v>
      </c>
      <c r="Q53" s="5">
        <f t="shared" si="15"/>
        <v>1637.25</v>
      </c>
      <c r="R53" s="5">
        <f t="shared" si="15"/>
        <v>1637.25</v>
      </c>
      <c r="S53" s="5">
        <f t="shared" si="15"/>
        <v>1637.25</v>
      </c>
      <c r="T53" s="5">
        <f t="shared" si="15"/>
        <v>6637.25</v>
      </c>
      <c r="U53" s="5">
        <f t="shared" si="15"/>
        <v>1637.25</v>
      </c>
      <c r="V53" s="5">
        <f t="shared" si="15"/>
        <v>1637.25</v>
      </c>
    </row>
    <row r="54" spans="1:22" s="5" customFormat="1" x14ac:dyDescent="0.3">
      <c r="A54" s="6"/>
      <c r="B54" s="6" t="s">
        <v>10</v>
      </c>
      <c r="C54" s="6">
        <f>C53</f>
        <v>51637.25</v>
      </c>
      <c r="D54" s="6">
        <f>C54+D53</f>
        <v>53274.5</v>
      </c>
      <c r="E54" s="6">
        <f t="shared" ref="E54" si="16">D54+E53</f>
        <v>54911.75</v>
      </c>
      <c r="F54" s="8">
        <f t="shared" ref="F54" si="17">E54+F53</f>
        <v>56549</v>
      </c>
      <c r="G54" s="8">
        <f t="shared" ref="G54" si="18">F54+G53</f>
        <v>58186.25</v>
      </c>
      <c r="H54" s="6">
        <f t="shared" ref="H54" si="19">G54+H53</f>
        <v>64823.5</v>
      </c>
      <c r="I54" s="6">
        <f t="shared" ref="I54" si="20">H54+I53</f>
        <v>66460.75</v>
      </c>
      <c r="J54" s="6">
        <f t="shared" ref="J54" si="21">I54+J53</f>
        <v>68098</v>
      </c>
      <c r="K54" s="6">
        <f t="shared" ref="K54" si="22">J54+K53</f>
        <v>69735.25</v>
      </c>
      <c r="L54" s="6">
        <f t="shared" ref="L54" si="23">K54+L53</f>
        <v>71372.5</v>
      </c>
      <c r="M54" s="6">
        <f t="shared" ref="M54" si="24">L54+M53</f>
        <v>73009.75</v>
      </c>
      <c r="N54" s="6">
        <f t="shared" ref="N54" si="25">M54+N53</f>
        <v>79647</v>
      </c>
      <c r="O54" s="6">
        <f t="shared" ref="O54" si="26">N54+O53</f>
        <v>81284.25</v>
      </c>
      <c r="P54" s="6">
        <f t="shared" ref="P54" si="27">O54+P53</f>
        <v>82921.5</v>
      </c>
      <c r="Q54" s="6">
        <f t="shared" ref="Q54" si="28">P54+Q53</f>
        <v>84558.75</v>
      </c>
      <c r="R54" s="6">
        <f t="shared" ref="R54" si="29">Q54+R53</f>
        <v>86196</v>
      </c>
      <c r="S54" s="6">
        <f t="shared" ref="S54" si="30">R54+S53</f>
        <v>87833.25</v>
      </c>
      <c r="T54" s="6">
        <f t="shared" ref="T54" si="31">S54+T53</f>
        <v>94470.5</v>
      </c>
      <c r="U54" s="6">
        <f t="shared" ref="U54" si="32">T54+U53</f>
        <v>96107.75</v>
      </c>
      <c r="V54" s="6">
        <f t="shared" ref="V54" si="33">U54+V53</f>
        <v>97745</v>
      </c>
    </row>
    <row r="55" spans="1:22" s="5" customFormat="1" ht="28.8" x14ac:dyDescent="0.3">
      <c r="B55" s="9" t="s">
        <v>53</v>
      </c>
      <c r="C55" s="11">
        <f>NPV(0.06,C53:V53)</f>
        <v>73710.308311580098</v>
      </c>
      <c r="D55" s="10" t="s">
        <v>12</v>
      </c>
    </row>
    <row r="56" spans="1:22" s="5" customFormat="1" x14ac:dyDescent="0.3">
      <c r="B56" s="5" t="s">
        <v>28</v>
      </c>
      <c r="C56" s="5">
        <f>V54/20</f>
        <v>4887.25</v>
      </c>
    </row>
    <row r="57" spans="1:22" s="5" customFormat="1" x14ac:dyDescent="0.3">
      <c r="B57" s="5" t="s">
        <v>38</v>
      </c>
      <c r="C57" s="18">
        <f>NPV(0.08,C53:V53)</f>
        <v>68758.720212368571</v>
      </c>
    </row>
    <row r="58" spans="1:22" s="5" customFormat="1" x14ac:dyDescent="0.3">
      <c r="B58" s="5" t="s">
        <v>39</v>
      </c>
      <c r="C58" s="18">
        <f>NPV(0.04,C53:V53)</f>
        <v>79870.383366829017</v>
      </c>
    </row>
    <row r="59" spans="1:22" s="5" customFormat="1" x14ac:dyDescent="0.3">
      <c r="A59" s="5">
        <v>40</v>
      </c>
      <c r="B59" s="5" t="s">
        <v>43</v>
      </c>
      <c r="C59" s="18" t="str">
        <f>IF((C54&lt;C38),"Paid back","")</f>
        <v/>
      </c>
      <c r="D59" s="18" t="str">
        <f t="shared" ref="D59:V59" si="34">IF((D54&lt;D38),"Paid back","")</f>
        <v/>
      </c>
      <c r="E59" s="18" t="str">
        <f t="shared" si="34"/>
        <v>Paid back</v>
      </c>
      <c r="F59" s="18" t="str">
        <f t="shared" si="34"/>
        <v>Paid back</v>
      </c>
      <c r="G59" s="18" t="str">
        <f t="shared" si="34"/>
        <v>Paid back</v>
      </c>
      <c r="H59" s="18" t="str">
        <f t="shared" si="34"/>
        <v>Paid back</v>
      </c>
      <c r="I59" s="18" t="str">
        <f t="shared" si="34"/>
        <v>Paid back</v>
      </c>
      <c r="J59" s="18" t="str">
        <f t="shared" si="34"/>
        <v>Paid back</v>
      </c>
      <c r="K59" s="18" t="str">
        <f t="shared" si="34"/>
        <v>Paid back</v>
      </c>
      <c r="L59" s="18" t="str">
        <f t="shared" si="34"/>
        <v>Paid back</v>
      </c>
      <c r="M59" s="18" t="str">
        <f t="shared" si="34"/>
        <v>Paid back</v>
      </c>
      <c r="N59" s="18" t="str">
        <f t="shared" si="34"/>
        <v>Paid back</v>
      </c>
      <c r="O59" s="18" t="str">
        <f t="shared" si="34"/>
        <v>Paid back</v>
      </c>
      <c r="P59" s="18" t="str">
        <f t="shared" si="34"/>
        <v>Paid back</v>
      </c>
      <c r="Q59" s="18" t="str">
        <f t="shared" si="34"/>
        <v>Paid back</v>
      </c>
      <c r="R59" s="18" t="str">
        <f t="shared" si="34"/>
        <v>Paid back</v>
      </c>
      <c r="S59" s="18" t="str">
        <f t="shared" si="34"/>
        <v>Paid back</v>
      </c>
      <c r="T59" s="18" t="str">
        <f t="shared" si="34"/>
        <v>Paid back</v>
      </c>
      <c r="U59" s="18" t="str">
        <f t="shared" si="34"/>
        <v>Paid back</v>
      </c>
      <c r="V59" s="18" t="str">
        <f t="shared" si="34"/>
        <v>Paid back</v>
      </c>
    </row>
    <row r="60" spans="1:22" s="5" customFormat="1" x14ac:dyDescent="0.3"/>
    <row r="61" spans="1:22" s="5" customFormat="1" x14ac:dyDescent="0.3">
      <c r="A61" s="5">
        <v>41</v>
      </c>
      <c r="B61" s="5" t="s">
        <v>33</v>
      </c>
      <c r="C61" s="5">
        <f>-NPV(0.06,C52:V52)</f>
        <v>3071.0714062708457</v>
      </c>
    </row>
    <row r="63" spans="1:22" x14ac:dyDescent="0.3">
      <c r="A63">
        <v>42</v>
      </c>
      <c r="B63" s="4" t="s">
        <v>40</v>
      </c>
      <c r="C63" s="11">
        <f>C39-C55</f>
        <v>47457.757276491102</v>
      </c>
    </row>
    <row r="64" spans="1:22" s="5" customFormat="1" x14ac:dyDescent="0.3">
      <c r="A64" s="5">
        <v>43</v>
      </c>
      <c r="B64" s="18" t="s">
        <v>41</v>
      </c>
      <c r="C64" s="18">
        <f>C41-C57</f>
        <v>39458.75446312812</v>
      </c>
    </row>
    <row r="65" spans="1:3" s="5" customFormat="1" x14ac:dyDescent="0.3">
      <c r="A65" s="5">
        <v>44</v>
      </c>
      <c r="B65" s="18" t="s">
        <v>42</v>
      </c>
      <c r="C65" s="18">
        <f>C42-C58</f>
        <v>57759.720688674628</v>
      </c>
    </row>
    <row r="66" spans="1:3" s="5" customFormat="1" x14ac:dyDescent="0.3"/>
    <row r="67" spans="1:3" s="5" customFormat="1" x14ac:dyDescent="0.3">
      <c r="A67" s="5">
        <v>45</v>
      </c>
      <c r="B67" s="5" t="s">
        <v>62</v>
      </c>
      <c r="C67" s="5">
        <f>C40-C56</f>
        <v>4451.25</v>
      </c>
    </row>
    <row r="68" spans="1:3" s="5" customFormat="1" x14ac:dyDescent="0.3"/>
    <row r="69" spans="1:3" s="5" customFormat="1" x14ac:dyDescent="0.3"/>
    <row r="70" spans="1:3" s="5" customFormat="1" x14ac:dyDescent="0.3"/>
    <row r="71" spans="1:3" s="5" customFormat="1" x14ac:dyDescent="0.3"/>
    <row r="72" spans="1:3" s="5" customFormat="1" x14ac:dyDescent="0.3"/>
    <row r="73" spans="1:3" s="5" customFormat="1" x14ac:dyDescent="0.3"/>
    <row r="74" spans="1:3" s="5" customFormat="1" x14ac:dyDescent="0.3"/>
    <row r="75" spans="1:3" s="5" customFormat="1" x14ac:dyDescent="0.3"/>
    <row r="76" spans="1:3" s="5" customFormat="1" x14ac:dyDescent="0.3"/>
    <row r="77" spans="1:3" s="5" customFormat="1" x14ac:dyDescent="0.3"/>
    <row r="78" spans="1:3" s="5" customFormat="1" x14ac:dyDescent="0.3"/>
    <row r="79" spans="1:3" s="5" customFormat="1" x14ac:dyDescent="0.3"/>
    <row r="80" spans="1:3" s="5" customFormat="1" x14ac:dyDescent="0.3"/>
    <row r="81" s="5" customFormat="1" x14ac:dyDescent="0.3"/>
    <row r="82" s="5" customFormat="1" x14ac:dyDescent="0.3"/>
    <row r="83" s="5" customFormat="1" x14ac:dyDescent="0.3"/>
    <row r="84" s="5" customFormat="1" x14ac:dyDescent="0.3"/>
    <row r="85" s="5" customFormat="1" x14ac:dyDescent="0.3"/>
    <row r="86" s="5" customFormat="1" x14ac:dyDescent="0.3"/>
    <row r="87" s="5" customFormat="1" x14ac:dyDescent="0.3"/>
    <row r="88" s="5" customFormat="1" x14ac:dyDescent="0.3"/>
    <row r="89" s="5" customFormat="1" x14ac:dyDescent="0.3"/>
    <row r="90" s="5" customFormat="1" x14ac:dyDescent="0.3"/>
    <row r="91" s="5" customFormat="1" x14ac:dyDescent="0.3"/>
    <row r="92" s="5" customFormat="1" x14ac:dyDescent="0.3"/>
    <row r="93" s="5" customFormat="1" x14ac:dyDescent="0.3"/>
    <row r="94" s="5" customFormat="1" x14ac:dyDescent="0.3"/>
    <row r="95" s="5" customFormat="1" x14ac:dyDescent="0.3"/>
    <row r="96" s="5" customFormat="1" x14ac:dyDescent="0.3"/>
    <row r="97" s="5" customFormat="1" x14ac:dyDescent="0.3"/>
    <row r="98" s="5" customFormat="1" x14ac:dyDescent="0.3"/>
    <row r="99" s="5" customFormat="1" x14ac:dyDescent="0.3"/>
    <row r="100" s="5" customFormat="1" x14ac:dyDescent="0.3"/>
    <row r="101" s="5" customFormat="1" x14ac:dyDescent="0.3"/>
    <row r="102" s="5" customFormat="1" x14ac:dyDescent="0.3"/>
    <row r="103" s="5" customFormat="1" x14ac:dyDescent="0.3"/>
    <row r="104" s="5" customFormat="1" x14ac:dyDescent="0.3"/>
    <row r="105" s="5" customFormat="1" x14ac:dyDescent="0.3"/>
    <row r="106" s="5" customFormat="1" x14ac:dyDescent="0.3"/>
    <row r="107" s="5" customFormat="1" x14ac:dyDescent="0.3"/>
    <row r="108" s="5" customFormat="1" x14ac:dyDescent="0.3"/>
    <row r="109" s="5" customFormat="1" x14ac:dyDescent="0.3"/>
    <row r="110" s="5" customFormat="1" x14ac:dyDescent="0.3"/>
    <row r="111" s="5" customFormat="1" x14ac:dyDescent="0.3"/>
    <row r="112" s="5" customFormat="1" x14ac:dyDescent="0.3"/>
    <row r="113" s="5" customFormat="1" x14ac:dyDescent="0.3"/>
    <row r="114" s="5" customFormat="1" x14ac:dyDescent="0.3"/>
    <row r="115" s="5" customFormat="1" x14ac:dyDescent="0.3"/>
    <row r="116" s="5" customFormat="1" x14ac:dyDescent="0.3"/>
    <row r="117" s="5" customFormat="1" x14ac:dyDescent="0.3"/>
    <row r="118" s="5" customFormat="1" x14ac:dyDescent="0.3"/>
    <row r="119" s="5" customFormat="1" x14ac:dyDescent="0.3"/>
    <row r="120" s="5" customFormat="1" x14ac:dyDescent="0.3"/>
    <row r="121" s="5" customFormat="1" x14ac:dyDescent="0.3"/>
    <row r="122" s="5" customFormat="1" x14ac:dyDescent="0.3"/>
    <row r="123" s="5" customFormat="1" x14ac:dyDescent="0.3"/>
    <row r="124" s="5" customFormat="1" x14ac:dyDescent="0.3"/>
    <row r="125" s="5" customFormat="1" x14ac:dyDescent="0.3"/>
    <row r="126" s="5" customFormat="1" x14ac:dyDescent="0.3"/>
    <row r="127" s="5" customFormat="1" x14ac:dyDescent="0.3"/>
    <row r="128" s="5" customFormat="1" x14ac:dyDescent="0.3"/>
    <row r="129" s="5" customFormat="1" x14ac:dyDescent="0.3"/>
    <row r="130" s="5" customFormat="1" x14ac:dyDescent="0.3"/>
    <row r="131" s="5" customFormat="1" x14ac:dyDescent="0.3"/>
    <row r="132" s="5" customFormat="1" x14ac:dyDescent="0.3"/>
    <row r="133" s="5" customFormat="1" x14ac:dyDescent="0.3"/>
    <row r="134" s="5" customFormat="1" x14ac:dyDescent="0.3"/>
    <row r="135" s="5" customFormat="1" x14ac:dyDescent="0.3"/>
    <row r="136" s="5" customFormat="1" x14ac:dyDescent="0.3"/>
    <row r="137" s="5" customFormat="1" x14ac:dyDescent="0.3"/>
    <row r="138" s="5" customFormat="1" x14ac:dyDescent="0.3"/>
    <row r="139" s="5" customFormat="1" x14ac:dyDescent="0.3"/>
    <row r="140" s="5" customFormat="1" x14ac:dyDescent="0.3"/>
    <row r="141" s="5" customFormat="1" x14ac:dyDescent="0.3"/>
    <row r="142" s="5" customFormat="1" x14ac:dyDescent="0.3"/>
    <row r="143" s="5" customFormat="1" x14ac:dyDescent="0.3"/>
    <row r="144" s="5" customFormat="1" x14ac:dyDescent="0.3"/>
    <row r="145" s="5" customFormat="1" x14ac:dyDescent="0.3"/>
    <row r="146" s="5" customFormat="1" x14ac:dyDescent="0.3"/>
    <row r="147" s="5" customFormat="1" x14ac:dyDescent="0.3"/>
    <row r="148" s="5" customFormat="1" x14ac:dyDescent="0.3"/>
    <row r="149" s="5" customFormat="1" x14ac:dyDescent="0.3"/>
    <row r="150" s="5" customFormat="1" x14ac:dyDescent="0.3"/>
    <row r="151" s="5" customFormat="1" x14ac:dyDescent="0.3"/>
    <row r="152" s="5" customFormat="1" x14ac:dyDescent="0.3"/>
    <row r="153" s="5" customFormat="1" x14ac:dyDescent="0.3"/>
    <row r="154" s="5" customFormat="1" x14ac:dyDescent="0.3"/>
    <row r="155" s="5" customFormat="1" x14ac:dyDescent="0.3"/>
    <row r="156" s="5" customFormat="1" x14ac:dyDescent="0.3"/>
    <row r="157" s="5" customFormat="1" x14ac:dyDescent="0.3"/>
    <row r="158" s="5" customFormat="1" x14ac:dyDescent="0.3"/>
    <row r="159" s="5" customFormat="1" x14ac:dyDescent="0.3"/>
    <row r="160" s="5" customFormat="1" x14ac:dyDescent="0.3"/>
    <row r="161" s="5" customFormat="1" x14ac:dyDescent="0.3"/>
    <row r="162" s="5" customFormat="1" x14ac:dyDescent="0.3"/>
    <row r="163" s="5" customFormat="1" x14ac:dyDescent="0.3"/>
    <row r="164" s="5" customFormat="1" x14ac:dyDescent="0.3"/>
    <row r="165" s="5" customFormat="1" x14ac:dyDescent="0.3"/>
    <row r="166" s="5" customFormat="1" x14ac:dyDescent="0.3"/>
    <row r="167" s="5" customFormat="1" x14ac:dyDescent="0.3"/>
    <row r="168" s="5" customFormat="1" x14ac:dyDescent="0.3"/>
    <row r="169" s="5" customFormat="1" x14ac:dyDescent="0.3"/>
    <row r="170" s="5" customFormat="1" x14ac:dyDescent="0.3"/>
    <row r="171" s="5" customFormat="1" x14ac:dyDescent="0.3"/>
    <row r="172" s="5" customFormat="1" x14ac:dyDescent="0.3"/>
    <row r="173" s="5" customFormat="1" x14ac:dyDescent="0.3"/>
    <row r="174" s="5" customFormat="1" x14ac:dyDescent="0.3"/>
    <row r="175" s="5" customFormat="1" x14ac:dyDescent="0.3"/>
    <row r="176" s="5" customFormat="1" x14ac:dyDescent="0.3"/>
    <row r="177" s="5" customFormat="1" x14ac:dyDescent="0.3"/>
    <row r="178" s="5" customFormat="1" x14ac:dyDescent="0.3"/>
    <row r="179" s="5" customFormat="1" x14ac:dyDescent="0.3"/>
    <row r="180" s="5" customFormat="1" x14ac:dyDescent="0.3"/>
    <row r="181" s="5" customFormat="1" x14ac:dyDescent="0.3"/>
    <row r="182" s="5" customFormat="1" x14ac:dyDescent="0.3"/>
    <row r="183" s="5" customFormat="1" x14ac:dyDescent="0.3"/>
    <row r="184" s="5" customFormat="1" x14ac:dyDescent="0.3"/>
    <row r="185" s="5" customFormat="1" x14ac:dyDescent="0.3"/>
    <row r="186" s="5" customFormat="1" x14ac:dyDescent="0.3"/>
    <row r="187" s="5" customFormat="1" x14ac:dyDescent="0.3"/>
    <row r="188" s="5" customFormat="1" x14ac:dyDescent="0.3"/>
    <row r="189" s="5" customFormat="1" x14ac:dyDescent="0.3"/>
    <row r="190" s="5" customFormat="1" x14ac:dyDescent="0.3"/>
    <row r="191" s="5" customFormat="1" x14ac:dyDescent="0.3"/>
    <row r="192" s="5" customFormat="1" x14ac:dyDescent="0.3"/>
    <row r="193" s="5" customFormat="1" x14ac:dyDescent="0.3"/>
    <row r="194" s="5" customFormat="1" x14ac:dyDescent="0.3"/>
    <row r="195" s="5" customFormat="1" x14ac:dyDescent="0.3"/>
    <row r="196" s="5" customFormat="1" x14ac:dyDescent="0.3"/>
    <row r="197" s="5" customFormat="1" x14ac:dyDescent="0.3"/>
    <row r="198" s="5" customFormat="1" x14ac:dyDescent="0.3"/>
    <row r="199" s="5" customFormat="1" x14ac:dyDescent="0.3"/>
    <row r="200" s="5" customFormat="1" x14ac:dyDescent="0.3"/>
    <row r="201" s="5" customFormat="1" x14ac:dyDescent="0.3"/>
    <row r="202" s="5" customFormat="1" x14ac:dyDescent="0.3"/>
    <row r="203" s="5" customFormat="1" x14ac:dyDescent="0.3"/>
    <row r="204" s="5" customFormat="1" x14ac:dyDescent="0.3"/>
    <row r="205" s="5" customFormat="1" x14ac:dyDescent="0.3"/>
    <row r="206" s="5" customFormat="1" x14ac:dyDescent="0.3"/>
    <row r="207" s="5" customFormat="1" x14ac:dyDescent="0.3"/>
    <row r="208" s="5" customFormat="1" x14ac:dyDescent="0.3"/>
    <row r="209" s="5" customFormat="1" x14ac:dyDescent="0.3"/>
    <row r="210" s="5" customFormat="1" x14ac:dyDescent="0.3"/>
    <row r="211" s="5" customFormat="1" x14ac:dyDescent="0.3"/>
    <row r="212" s="5" customFormat="1" x14ac:dyDescent="0.3"/>
    <row r="213" s="5" customFormat="1" x14ac:dyDescent="0.3"/>
    <row r="214" s="5" customFormat="1" x14ac:dyDescent="0.3"/>
    <row r="215" s="5" customFormat="1" x14ac:dyDescent="0.3"/>
    <row r="216" s="5" customFormat="1" x14ac:dyDescent="0.3"/>
    <row r="217" s="5" customFormat="1" x14ac:dyDescent="0.3"/>
    <row r="218" s="5" customFormat="1" x14ac:dyDescent="0.3"/>
    <row r="219" s="5" customFormat="1" x14ac:dyDescent="0.3"/>
    <row r="220" s="5" customFormat="1" x14ac:dyDescent="0.3"/>
    <row r="221" s="5" customFormat="1" x14ac:dyDescent="0.3"/>
    <row r="222" s="5" customFormat="1" x14ac:dyDescent="0.3"/>
    <row r="223" s="5" customFormat="1" x14ac:dyDescent="0.3"/>
    <row r="224" s="5" customFormat="1" x14ac:dyDescent="0.3"/>
    <row r="225" s="5" customFormat="1" x14ac:dyDescent="0.3"/>
    <row r="226" s="5" customFormat="1" x14ac:dyDescent="0.3"/>
    <row r="227" s="5" customFormat="1" x14ac:dyDescent="0.3"/>
    <row r="228" s="5" customFormat="1" x14ac:dyDescent="0.3"/>
    <row r="229" s="5" customFormat="1" x14ac:dyDescent="0.3"/>
    <row r="230" s="5" customFormat="1" x14ac:dyDescent="0.3"/>
    <row r="231" s="5" customFormat="1" x14ac:dyDescent="0.3"/>
    <row r="232" s="5" customFormat="1" x14ac:dyDescent="0.3"/>
    <row r="233" s="5" customFormat="1" x14ac:dyDescent="0.3"/>
    <row r="234" s="5" customFormat="1" x14ac:dyDescent="0.3"/>
    <row r="235" s="5" customFormat="1" x14ac:dyDescent="0.3"/>
    <row r="236" s="5" customFormat="1" x14ac:dyDescent="0.3"/>
    <row r="237" s="5" customFormat="1" x14ac:dyDescent="0.3"/>
    <row r="238" s="5" customFormat="1" x14ac:dyDescent="0.3"/>
    <row r="239" s="5" customFormat="1" x14ac:dyDescent="0.3"/>
    <row r="240" s="5" customFormat="1" x14ac:dyDescent="0.3"/>
    <row r="241" s="5" customFormat="1" x14ac:dyDescent="0.3"/>
    <row r="242" s="5" customFormat="1" x14ac:dyDescent="0.3"/>
    <row r="243" s="5" customFormat="1" x14ac:dyDescent="0.3"/>
    <row r="244" s="5" customFormat="1" x14ac:dyDescent="0.3"/>
    <row r="245" s="5" customFormat="1" x14ac:dyDescent="0.3"/>
    <row r="246" s="5" customFormat="1" x14ac:dyDescent="0.3"/>
    <row r="247" s="5" customFormat="1" x14ac:dyDescent="0.3"/>
    <row r="248" s="5" customFormat="1" x14ac:dyDescent="0.3"/>
    <row r="249" s="5" customFormat="1" x14ac:dyDescent="0.3"/>
    <row r="250" s="5" customFormat="1" x14ac:dyDescent="0.3"/>
    <row r="251" s="5" customFormat="1" x14ac:dyDescent="0.3"/>
    <row r="252" s="5" customFormat="1" x14ac:dyDescent="0.3"/>
    <row r="253" s="5" customFormat="1" x14ac:dyDescent="0.3"/>
    <row r="254" s="5" customFormat="1" x14ac:dyDescent="0.3"/>
    <row r="255" s="5" customFormat="1" x14ac:dyDescent="0.3"/>
    <row r="256" s="5" customFormat="1" x14ac:dyDescent="0.3"/>
    <row r="257" s="5" customFormat="1" x14ac:dyDescent="0.3"/>
    <row r="258" s="5" customFormat="1" x14ac:dyDescent="0.3"/>
    <row r="259" s="5" customFormat="1" x14ac:dyDescent="0.3"/>
    <row r="260" s="5" customFormat="1" x14ac:dyDescent="0.3"/>
    <row r="261" s="5" customFormat="1" x14ac:dyDescent="0.3"/>
    <row r="262" s="5" customFormat="1" x14ac:dyDescent="0.3"/>
    <row r="263" s="5" customFormat="1" x14ac:dyDescent="0.3"/>
    <row r="264" s="5" customFormat="1" x14ac:dyDescent="0.3"/>
    <row r="265" s="5" customFormat="1" x14ac:dyDescent="0.3"/>
    <row r="266" s="5" customFormat="1" x14ac:dyDescent="0.3"/>
    <row r="267" s="5" customFormat="1" x14ac:dyDescent="0.3"/>
    <row r="268" s="5" customFormat="1" x14ac:dyDescent="0.3"/>
    <row r="269" s="5" customFormat="1" x14ac:dyDescent="0.3"/>
    <row r="270" s="5" customFormat="1" x14ac:dyDescent="0.3"/>
    <row r="271" s="5" customFormat="1" x14ac:dyDescent="0.3"/>
    <row r="272" s="5" customFormat="1" x14ac:dyDescent="0.3"/>
    <row r="273" s="5" customFormat="1" x14ac:dyDescent="0.3"/>
    <row r="274" s="5" customFormat="1" x14ac:dyDescent="0.3"/>
    <row r="275" s="5" customFormat="1" x14ac:dyDescent="0.3"/>
    <row r="276" s="5" customFormat="1" x14ac:dyDescent="0.3"/>
    <row r="277" s="5" customFormat="1" x14ac:dyDescent="0.3"/>
    <row r="278" s="5" customFormat="1" x14ac:dyDescent="0.3"/>
    <row r="279" s="5" customFormat="1" x14ac:dyDescent="0.3"/>
    <row r="280" s="5" customFormat="1" x14ac:dyDescent="0.3"/>
    <row r="281" s="5" customFormat="1" x14ac:dyDescent="0.3"/>
    <row r="282" s="5" customFormat="1" x14ac:dyDescent="0.3"/>
    <row r="283" s="5" customFormat="1" x14ac:dyDescent="0.3"/>
    <row r="284" s="5" customFormat="1" x14ac:dyDescent="0.3"/>
    <row r="285" s="5" customFormat="1" x14ac:dyDescent="0.3"/>
    <row r="286" s="5" customFormat="1" x14ac:dyDescent="0.3"/>
    <row r="287" s="5" customFormat="1" x14ac:dyDescent="0.3"/>
    <row r="288" s="5" customFormat="1" x14ac:dyDescent="0.3"/>
    <row r="289" s="5" customFormat="1" x14ac:dyDescent="0.3"/>
    <row r="290" s="5" customFormat="1" x14ac:dyDescent="0.3"/>
    <row r="291" s="5" customFormat="1" x14ac:dyDescent="0.3"/>
    <row r="292" s="5" customFormat="1" x14ac:dyDescent="0.3"/>
    <row r="293" s="5" customFormat="1" x14ac:dyDescent="0.3"/>
    <row r="294" s="5" customFormat="1" x14ac:dyDescent="0.3"/>
    <row r="295" s="5" customFormat="1" x14ac:dyDescent="0.3"/>
    <row r="296" s="5" customFormat="1" x14ac:dyDescent="0.3"/>
    <row r="297" s="5" customFormat="1" x14ac:dyDescent="0.3"/>
    <row r="298" s="5" customFormat="1" x14ac:dyDescent="0.3"/>
    <row r="299" s="5" customFormat="1" x14ac:dyDescent="0.3"/>
    <row r="300" s="5" customFormat="1" x14ac:dyDescent="0.3"/>
    <row r="301" s="5" customFormat="1" x14ac:dyDescent="0.3"/>
    <row r="302" s="5" customFormat="1" x14ac:dyDescent="0.3"/>
    <row r="303" s="5" customFormat="1" x14ac:dyDescent="0.3"/>
    <row r="304" s="5" customFormat="1" x14ac:dyDescent="0.3"/>
    <row r="305" s="5" customFormat="1" x14ac:dyDescent="0.3"/>
    <row r="306" s="5" customFormat="1" x14ac:dyDescent="0.3"/>
    <row r="307" s="5" customFormat="1" x14ac:dyDescent="0.3"/>
    <row r="308" s="5" customFormat="1" x14ac:dyDescent="0.3"/>
    <row r="309" s="5" customFormat="1" x14ac:dyDescent="0.3"/>
    <row r="310" s="5" customFormat="1" x14ac:dyDescent="0.3"/>
    <row r="311" s="5" customFormat="1" x14ac:dyDescent="0.3"/>
    <row r="312" s="5" customFormat="1" x14ac:dyDescent="0.3"/>
    <row r="313" s="5" customFormat="1" x14ac:dyDescent="0.3"/>
    <row r="314" s="5" customFormat="1" x14ac:dyDescent="0.3"/>
    <row r="315" s="5" customFormat="1" x14ac:dyDescent="0.3"/>
    <row r="316" s="5" customFormat="1" x14ac:dyDescent="0.3"/>
    <row r="317" s="5" customFormat="1" x14ac:dyDescent="0.3"/>
    <row r="318" s="5" customFormat="1" x14ac:dyDescent="0.3"/>
    <row r="319" s="5" customFormat="1" x14ac:dyDescent="0.3"/>
    <row r="320" s="5" customFormat="1" x14ac:dyDescent="0.3"/>
    <row r="321" s="5" customFormat="1" x14ac:dyDescent="0.3"/>
    <row r="322" s="5" customFormat="1" x14ac:dyDescent="0.3"/>
    <row r="323" s="5" customFormat="1" x14ac:dyDescent="0.3"/>
    <row r="324" s="5" customFormat="1" x14ac:dyDescent="0.3"/>
    <row r="325" s="5" customFormat="1" x14ac:dyDescent="0.3"/>
    <row r="326" s="5" customFormat="1" x14ac:dyDescent="0.3"/>
    <row r="327" s="5" customFormat="1" x14ac:dyDescent="0.3"/>
    <row r="328" s="5" customFormat="1" x14ac:dyDescent="0.3"/>
    <row r="329" s="5" customFormat="1" x14ac:dyDescent="0.3"/>
    <row r="330" s="5" customFormat="1" x14ac:dyDescent="0.3"/>
    <row r="331" s="5" customFormat="1" x14ac:dyDescent="0.3"/>
    <row r="332" s="5" customFormat="1" x14ac:dyDescent="0.3"/>
    <row r="333" s="5" customFormat="1" x14ac:dyDescent="0.3"/>
    <row r="334" s="5" customFormat="1" x14ac:dyDescent="0.3"/>
    <row r="335" s="5" customFormat="1" x14ac:dyDescent="0.3"/>
    <row r="336" s="5" customFormat="1" x14ac:dyDescent="0.3"/>
    <row r="337" s="5" customFormat="1" x14ac:dyDescent="0.3"/>
    <row r="338" s="5" customFormat="1" x14ac:dyDescent="0.3"/>
    <row r="339" s="5" customFormat="1" x14ac:dyDescent="0.3"/>
    <row r="340" s="5" customFormat="1" x14ac:dyDescent="0.3"/>
    <row r="341" s="5" customFormat="1" x14ac:dyDescent="0.3"/>
    <row r="342" s="5" customFormat="1" x14ac:dyDescent="0.3"/>
    <row r="343" s="5" customFormat="1" x14ac:dyDescent="0.3"/>
    <row r="344" s="5" customFormat="1" x14ac:dyDescent="0.3"/>
    <row r="345" s="5" customFormat="1" x14ac:dyDescent="0.3"/>
    <row r="346" s="5" customFormat="1" x14ac:dyDescent="0.3"/>
    <row r="347" s="5" customFormat="1" x14ac:dyDescent="0.3"/>
    <row r="348" s="5" customFormat="1" x14ac:dyDescent="0.3"/>
    <row r="349" s="5" customFormat="1" x14ac:dyDescent="0.3"/>
    <row r="350" s="5" customFormat="1" x14ac:dyDescent="0.3"/>
    <row r="351" s="5" customFormat="1" x14ac:dyDescent="0.3"/>
    <row r="352" s="5" customFormat="1" x14ac:dyDescent="0.3"/>
    <row r="353" s="5" customFormat="1" x14ac:dyDescent="0.3"/>
    <row r="354" s="5" customFormat="1" x14ac:dyDescent="0.3"/>
    <row r="355" s="5" customFormat="1" x14ac:dyDescent="0.3"/>
    <row r="356" s="5" customFormat="1" x14ac:dyDescent="0.3"/>
    <row r="357" s="5" customFormat="1" x14ac:dyDescent="0.3"/>
    <row r="358" s="5" customFormat="1" x14ac:dyDescent="0.3"/>
    <row r="359" s="5" customFormat="1" x14ac:dyDescent="0.3"/>
    <row r="360" s="5" customFormat="1" x14ac:dyDescent="0.3"/>
    <row r="361" s="5" customFormat="1" x14ac:dyDescent="0.3"/>
    <row r="362" s="5" customFormat="1" x14ac:dyDescent="0.3"/>
    <row r="363" s="5" customFormat="1" x14ac:dyDescent="0.3"/>
    <row r="364" s="5" customFormat="1" x14ac:dyDescent="0.3"/>
    <row r="365" s="5" customFormat="1" x14ac:dyDescent="0.3"/>
    <row r="366" s="5" customFormat="1" x14ac:dyDescent="0.3"/>
    <row r="367" s="5" customFormat="1" x14ac:dyDescent="0.3"/>
    <row r="368" s="5" customFormat="1" x14ac:dyDescent="0.3"/>
    <row r="369" s="5" customFormat="1" x14ac:dyDescent="0.3"/>
    <row r="370" s="5" customFormat="1" x14ac:dyDescent="0.3"/>
    <row r="371" s="5" customFormat="1" x14ac:dyDescent="0.3"/>
    <row r="372" s="5" customFormat="1" x14ac:dyDescent="0.3"/>
    <row r="373" s="5" customFormat="1" x14ac:dyDescent="0.3"/>
    <row r="374" s="5" customFormat="1" x14ac:dyDescent="0.3"/>
    <row r="375" s="5" customFormat="1" x14ac:dyDescent="0.3"/>
    <row r="376" s="5" customFormat="1" x14ac:dyDescent="0.3"/>
    <row r="377" s="5" customFormat="1" x14ac:dyDescent="0.3"/>
    <row r="378" s="5" customFormat="1" x14ac:dyDescent="0.3"/>
    <row r="379" s="5" customFormat="1" x14ac:dyDescent="0.3"/>
    <row r="380" s="5" customFormat="1" x14ac:dyDescent="0.3"/>
    <row r="381" s="5" customFormat="1" x14ac:dyDescent="0.3"/>
    <row r="382" s="5" customFormat="1" x14ac:dyDescent="0.3"/>
    <row r="383" s="5" customFormat="1" x14ac:dyDescent="0.3"/>
    <row r="384" s="5" customFormat="1" x14ac:dyDescent="0.3"/>
    <row r="385" s="5" customFormat="1" x14ac:dyDescent="0.3"/>
    <row r="386" s="5" customFormat="1" x14ac:dyDescent="0.3"/>
    <row r="387" s="5" customFormat="1" x14ac:dyDescent="0.3"/>
    <row r="388" s="5" customFormat="1" x14ac:dyDescent="0.3"/>
    <row r="389" s="5" customFormat="1" x14ac:dyDescent="0.3"/>
    <row r="390" s="5" customFormat="1" x14ac:dyDescent="0.3"/>
    <row r="391" s="5" customFormat="1" x14ac:dyDescent="0.3"/>
    <row r="392" s="5" customFormat="1" x14ac:dyDescent="0.3"/>
    <row r="393" s="5" customFormat="1" x14ac:dyDescent="0.3"/>
    <row r="394" s="5" customFormat="1" x14ac:dyDescent="0.3"/>
    <row r="395" s="5" customFormat="1" x14ac:dyDescent="0.3"/>
    <row r="396" s="5" customFormat="1" x14ac:dyDescent="0.3"/>
    <row r="397" s="5" customFormat="1" x14ac:dyDescent="0.3"/>
    <row r="398" s="5" customFormat="1" x14ac:dyDescent="0.3"/>
    <row r="399" s="5" customFormat="1" x14ac:dyDescent="0.3"/>
    <row r="400" s="5" customFormat="1" x14ac:dyDescent="0.3"/>
    <row r="401" s="5" customFormat="1" x14ac:dyDescent="0.3"/>
    <row r="402" s="5" customFormat="1" x14ac:dyDescent="0.3"/>
    <row r="403" s="5" customFormat="1" x14ac:dyDescent="0.3"/>
    <row r="404" s="5" customFormat="1" x14ac:dyDescent="0.3"/>
    <row r="405" s="5" customFormat="1" x14ac:dyDescent="0.3"/>
    <row r="406" s="5" customFormat="1" x14ac:dyDescent="0.3"/>
    <row r="407" s="5" customFormat="1" x14ac:dyDescent="0.3"/>
    <row r="408" s="5" customFormat="1" x14ac:dyDescent="0.3"/>
    <row r="409" s="5" customFormat="1" x14ac:dyDescent="0.3"/>
    <row r="410" s="5" customFormat="1" x14ac:dyDescent="0.3"/>
    <row r="411" s="5" customFormat="1" x14ac:dyDescent="0.3"/>
    <row r="412" s="5" customFormat="1" x14ac:dyDescent="0.3"/>
    <row r="413" s="5" customFormat="1" x14ac:dyDescent="0.3"/>
    <row r="414" s="5" customFormat="1" x14ac:dyDescent="0.3"/>
    <row r="415" s="5" customFormat="1" x14ac:dyDescent="0.3"/>
    <row r="416" s="5" customFormat="1" x14ac:dyDescent="0.3"/>
    <row r="417" s="5" customFormat="1" x14ac:dyDescent="0.3"/>
    <row r="418" s="5" customFormat="1" x14ac:dyDescent="0.3"/>
    <row r="419" s="5" customFormat="1" x14ac:dyDescent="0.3"/>
    <row r="420" s="5" customFormat="1" x14ac:dyDescent="0.3"/>
    <row r="421" s="5" customFormat="1" x14ac:dyDescent="0.3"/>
    <row r="422" s="5" customFormat="1" x14ac:dyDescent="0.3"/>
    <row r="423" s="5" customFormat="1" x14ac:dyDescent="0.3"/>
    <row r="424" s="5" customFormat="1" x14ac:dyDescent="0.3"/>
    <row r="425" s="5" customFormat="1" x14ac:dyDescent="0.3"/>
    <row r="426" s="5" customFormat="1" x14ac:dyDescent="0.3"/>
    <row r="427" s="5" customFormat="1" x14ac:dyDescent="0.3"/>
    <row r="428" s="5" customFormat="1" x14ac:dyDescent="0.3"/>
    <row r="429" s="5" customFormat="1" x14ac:dyDescent="0.3"/>
    <row r="430" s="5" customFormat="1" x14ac:dyDescent="0.3"/>
    <row r="431" s="5" customFormat="1" x14ac:dyDescent="0.3"/>
    <row r="432" s="5" customFormat="1" x14ac:dyDescent="0.3"/>
    <row r="433" s="5" customFormat="1" x14ac:dyDescent="0.3"/>
    <row r="434" s="5" customFormat="1" x14ac:dyDescent="0.3"/>
    <row r="435" s="5" customFormat="1" x14ac:dyDescent="0.3"/>
    <row r="436" s="5" customFormat="1" x14ac:dyDescent="0.3"/>
    <row r="437" s="5" customFormat="1" x14ac:dyDescent="0.3"/>
    <row r="438" s="5" customFormat="1" x14ac:dyDescent="0.3"/>
    <row r="439" s="5" customFormat="1" x14ac:dyDescent="0.3"/>
    <row r="440" s="5" customFormat="1" x14ac:dyDescent="0.3"/>
    <row r="441" s="5" customFormat="1" x14ac:dyDescent="0.3"/>
    <row r="442" s="5" customFormat="1" x14ac:dyDescent="0.3"/>
    <row r="443" s="5" customFormat="1" x14ac:dyDescent="0.3"/>
    <row r="444" s="5" customFormat="1" x14ac:dyDescent="0.3"/>
    <row r="445" s="5" customFormat="1" x14ac:dyDescent="0.3"/>
    <row r="446" s="5" customFormat="1" x14ac:dyDescent="0.3"/>
    <row r="447" s="5" customFormat="1" x14ac:dyDescent="0.3"/>
    <row r="448" s="5" customFormat="1" x14ac:dyDescent="0.3"/>
    <row r="449" s="5" customFormat="1" x14ac:dyDescent="0.3"/>
    <row r="450" s="5" customFormat="1" x14ac:dyDescent="0.3"/>
    <row r="451" s="5" customFormat="1" x14ac:dyDescent="0.3"/>
    <row r="452" s="5" customFormat="1" x14ac:dyDescent="0.3"/>
    <row r="453" s="5" customFormat="1" x14ac:dyDescent="0.3"/>
    <row r="454" s="5" customFormat="1" x14ac:dyDescent="0.3"/>
    <row r="455" s="5" customFormat="1" x14ac:dyDescent="0.3"/>
    <row r="456" s="5" customFormat="1" x14ac:dyDescent="0.3"/>
    <row r="457" s="5" customFormat="1" x14ac:dyDescent="0.3"/>
    <row r="458" s="5" customFormat="1" x14ac:dyDescent="0.3"/>
    <row r="459" s="5" customFormat="1" x14ac:dyDescent="0.3"/>
    <row r="460" s="5" customFormat="1" x14ac:dyDescent="0.3"/>
    <row r="461" s="5" customFormat="1" x14ac:dyDescent="0.3"/>
    <row r="462" s="5" customFormat="1" x14ac:dyDescent="0.3"/>
    <row r="463" s="5" customFormat="1" x14ac:dyDescent="0.3"/>
    <row r="464" s="5" customFormat="1" x14ac:dyDescent="0.3"/>
    <row r="465" s="5" customFormat="1" x14ac:dyDescent="0.3"/>
    <row r="466" s="5" customFormat="1" x14ac:dyDescent="0.3"/>
    <row r="467" s="5" customFormat="1" x14ac:dyDescent="0.3"/>
    <row r="468" s="5" customFormat="1" x14ac:dyDescent="0.3"/>
    <row r="469" s="5" customFormat="1" x14ac:dyDescent="0.3"/>
    <row r="470" s="5" customFormat="1" x14ac:dyDescent="0.3"/>
    <row r="471" s="5" customFormat="1" x14ac:dyDescent="0.3"/>
    <row r="472" s="5" customFormat="1" x14ac:dyDescent="0.3"/>
    <row r="473" s="5" customFormat="1" x14ac:dyDescent="0.3"/>
    <row r="474" s="5" customFormat="1" x14ac:dyDescent="0.3"/>
    <row r="475" s="5" customFormat="1" x14ac:dyDescent="0.3"/>
    <row r="476" s="5" customFormat="1" x14ac:dyDescent="0.3"/>
    <row r="477" s="5" customFormat="1" x14ac:dyDescent="0.3"/>
    <row r="478" s="5" customFormat="1" x14ac:dyDescent="0.3"/>
    <row r="479" s="5" customFormat="1" x14ac:dyDescent="0.3"/>
    <row r="480" s="5" customFormat="1" x14ac:dyDescent="0.3"/>
    <row r="481" s="5" customFormat="1" x14ac:dyDescent="0.3"/>
    <row r="482" s="5" customFormat="1" x14ac:dyDescent="0.3"/>
    <row r="483" s="5" customFormat="1" x14ac:dyDescent="0.3"/>
    <row r="484" s="5" customFormat="1" x14ac:dyDescent="0.3"/>
    <row r="485" s="5" customFormat="1" x14ac:dyDescent="0.3"/>
    <row r="486" s="5" customFormat="1" x14ac:dyDescent="0.3"/>
    <row r="487" s="5" customFormat="1" x14ac:dyDescent="0.3"/>
    <row r="488" s="5" customFormat="1" x14ac:dyDescent="0.3"/>
    <row r="489" s="5" customFormat="1" x14ac:dyDescent="0.3"/>
    <row r="490" s="5" customFormat="1" x14ac:dyDescent="0.3"/>
    <row r="491" s="5" customFormat="1" x14ac:dyDescent="0.3"/>
    <row r="492" s="5" customFormat="1" x14ac:dyDescent="0.3"/>
    <row r="493" s="5" customFormat="1" x14ac:dyDescent="0.3"/>
    <row r="494" s="5" customFormat="1" x14ac:dyDescent="0.3"/>
    <row r="495" s="5" customFormat="1" x14ac:dyDescent="0.3"/>
    <row r="496" s="5" customFormat="1" x14ac:dyDescent="0.3"/>
    <row r="497" s="5" customFormat="1" x14ac:dyDescent="0.3"/>
    <row r="498" s="5" customFormat="1" x14ac:dyDescent="0.3"/>
    <row r="499" s="5" customFormat="1" x14ac:dyDescent="0.3"/>
    <row r="500" s="5" customFormat="1" x14ac:dyDescent="0.3"/>
    <row r="501" s="5" customFormat="1" x14ac:dyDescent="0.3"/>
    <row r="502" s="5" customFormat="1" x14ac:dyDescent="0.3"/>
    <row r="503" s="5" customFormat="1" x14ac:dyDescent="0.3"/>
    <row r="504" s="5" customFormat="1" x14ac:dyDescent="0.3"/>
    <row r="505" s="5" customFormat="1" x14ac:dyDescent="0.3"/>
    <row r="506" s="5" customFormat="1" x14ac:dyDescent="0.3"/>
    <row r="507" s="5" customFormat="1" x14ac:dyDescent="0.3"/>
    <row r="508" s="5" customFormat="1" x14ac:dyDescent="0.3"/>
    <row r="509" s="5" customFormat="1" x14ac:dyDescent="0.3"/>
    <row r="510" s="5" customFormat="1" x14ac:dyDescent="0.3"/>
    <row r="511" s="5" customFormat="1" x14ac:dyDescent="0.3"/>
    <row r="512" s="5" customFormat="1" x14ac:dyDescent="0.3"/>
    <row r="513" s="5" customFormat="1" x14ac:dyDescent="0.3"/>
    <row r="514" s="5" customFormat="1" x14ac:dyDescent="0.3"/>
    <row r="515" s="5" customFormat="1" x14ac:dyDescent="0.3"/>
    <row r="516" s="5" customFormat="1" x14ac:dyDescent="0.3"/>
    <row r="517" s="5" customFormat="1" x14ac:dyDescent="0.3"/>
    <row r="518" s="5" customFormat="1" x14ac:dyDescent="0.3"/>
    <row r="519" s="5" customFormat="1" x14ac:dyDescent="0.3"/>
    <row r="520" s="5" customFormat="1" x14ac:dyDescent="0.3"/>
    <row r="521" s="5" customFormat="1" x14ac:dyDescent="0.3"/>
    <row r="522" s="5" customFormat="1" x14ac:dyDescent="0.3"/>
    <row r="523" s="5" customFormat="1" x14ac:dyDescent="0.3"/>
    <row r="524" s="5" customFormat="1" x14ac:dyDescent="0.3"/>
    <row r="525" s="5" customFormat="1" x14ac:dyDescent="0.3"/>
    <row r="526" s="5" customFormat="1" x14ac:dyDescent="0.3"/>
    <row r="527" s="5" customFormat="1" x14ac:dyDescent="0.3"/>
    <row r="528" s="5" customFormat="1" x14ac:dyDescent="0.3"/>
    <row r="529" s="5" customFormat="1" x14ac:dyDescent="0.3"/>
    <row r="530" s="5" customFormat="1" x14ac:dyDescent="0.3"/>
    <row r="531" s="5" customFormat="1" x14ac:dyDescent="0.3"/>
    <row r="532" s="5" customFormat="1" x14ac:dyDescent="0.3"/>
    <row r="533" s="5" customFormat="1" x14ac:dyDescent="0.3"/>
    <row r="534" s="5" customFormat="1" x14ac:dyDescent="0.3"/>
    <row r="535" s="5" customFormat="1" x14ac:dyDescent="0.3"/>
    <row r="536" s="5" customFormat="1" x14ac:dyDescent="0.3"/>
    <row r="537" s="5" customFormat="1" x14ac:dyDescent="0.3"/>
    <row r="538" s="5" customFormat="1" x14ac:dyDescent="0.3"/>
    <row r="539" s="5" customFormat="1" x14ac:dyDescent="0.3"/>
    <row r="540" s="5" customFormat="1" x14ac:dyDescent="0.3"/>
    <row r="541" s="5" customFormat="1" x14ac:dyDescent="0.3"/>
    <row r="542" s="5" customFormat="1" x14ac:dyDescent="0.3"/>
    <row r="543" s="5" customFormat="1" x14ac:dyDescent="0.3"/>
    <row r="544" s="5" customFormat="1" x14ac:dyDescent="0.3"/>
    <row r="545" s="5" customFormat="1" x14ac:dyDescent="0.3"/>
    <row r="546" s="5" customFormat="1" x14ac:dyDescent="0.3"/>
    <row r="547" s="5" customFormat="1" x14ac:dyDescent="0.3"/>
    <row r="548" s="5" customFormat="1" x14ac:dyDescent="0.3"/>
    <row r="549" s="5" customFormat="1" x14ac:dyDescent="0.3"/>
    <row r="550" s="5" customFormat="1" x14ac:dyDescent="0.3"/>
    <row r="551" s="5" customFormat="1" x14ac:dyDescent="0.3"/>
    <row r="552" s="5" customFormat="1" x14ac:dyDescent="0.3"/>
    <row r="553" s="5" customFormat="1" x14ac:dyDescent="0.3"/>
    <row r="554" s="5" customFormat="1" x14ac:dyDescent="0.3"/>
    <row r="555" s="5" customFormat="1" x14ac:dyDescent="0.3"/>
    <row r="556" s="5" customFormat="1" x14ac:dyDescent="0.3"/>
    <row r="557" s="5" customFormat="1" x14ac:dyDescent="0.3"/>
    <row r="558" s="5" customFormat="1" x14ac:dyDescent="0.3"/>
    <row r="559" s="5" customFormat="1" x14ac:dyDescent="0.3"/>
    <row r="560" s="5" customFormat="1" x14ac:dyDescent="0.3"/>
    <row r="561" s="5" customFormat="1" x14ac:dyDescent="0.3"/>
    <row r="562" s="5" customFormat="1" x14ac:dyDescent="0.3"/>
    <row r="563" s="5" customFormat="1" x14ac:dyDescent="0.3"/>
    <row r="564" s="5" customFormat="1" x14ac:dyDescent="0.3"/>
    <row r="565" s="5" customFormat="1" x14ac:dyDescent="0.3"/>
    <row r="566" s="5" customFormat="1" x14ac:dyDescent="0.3"/>
    <row r="567" s="5" customFormat="1" x14ac:dyDescent="0.3"/>
    <row r="568" s="5" customFormat="1" x14ac:dyDescent="0.3"/>
    <row r="569" s="5" customFormat="1" x14ac:dyDescent="0.3"/>
    <row r="570" s="5" customFormat="1" x14ac:dyDescent="0.3"/>
    <row r="571" s="5" customFormat="1" x14ac:dyDescent="0.3"/>
    <row r="572" s="5" customFormat="1" x14ac:dyDescent="0.3"/>
    <row r="573" s="5" customFormat="1" x14ac:dyDescent="0.3"/>
    <row r="574" s="5" customFormat="1" x14ac:dyDescent="0.3"/>
    <row r="575" s="5" customFormat="1" x14ac:dyDescent="0.3"/>
    <row r="576" s="5" customFormat="1" x14ac:dyDescent="0.3"/>
    <row r="577" s="5" customFormat="1" x14ac:dyDescent="0.3"/>
    <row r="578" s="5" customFormat="1" x14ac:dyDescent="0.3"/>
    <row r="579" s="5" customFormat="1" x14ac:dyDescent="0.3"/>
    <row r="580" s="5" customFormat="1" x14ac:dyDescent="0.3"/>
    <row r="581" s="5" customFormat="1" x14ac:dyDescent="0.3"/>
    <row r="582" s="5" customFormat="1" x14ac:dyDescent="0.3"/>
    <row r="583" s="5" customFormat="1" x14ac:dyDescent="0.3"/>
    <row r="584" s="5" customFormat="1" x14ac:dyDescent="0.3"/>
    <row r="585" s="5" customFormat="1" x14ac:dyDescent="0.3"/>
    <row r="586" s="5" customFormat="1" x14ac:dyDescent="0.3"/>
    <row r="587" s="5" customFormat="1" x14ac:dyDescent="0.3"/>
    <row r="588" s="5" customFormat="1" x14ac:dyDescent="0.3"/>
    <row r="589" s="5" customFormat="1" x14ac:dyDescent="0.3"/>
    <row r="590" s="5" customFormat="1" x14ac:dyDescent="0.3"/>
    <row r="591" s="5" customFormat="1" x14ac:dyDescent="0.3"/>
    <row r="592" s="5" customFormat="1" x14ac:dyDescent="0.3"/>
    <row r="593" s="5" customFormat="1" x14ac:dyDescent="0.3"/>
    <row r="594" s="5" customFormat="1" x14ac:dyDescent="0.3"/>
    <row r="595" s="5" customFormat="1" x14ac:dyDescent="0.3"/>
    <row r="596" s="5" customFormat="1" x14ac:dyDescent="0.3"/>
    <row r="597" s="5" customFormat="1" x14ac:dyDescent="0.3"/>
    <row r="598" s="5" customFormat="1" x14ac:dyDescent="0.3"/>
    <row r="599" s="5" customFormat="1" x14ac:dyDescent="0.3"/>
    <row r="600" s="5" customFormat="1" x14ac:dyDescent="0.3"/>
    <row r="601" s="5" customFormat="1" x14ac:dyDescent="0.3"/>
    <row r="602" s="5" customFormat="1" x14ac:dyDescent="0.3"/>
    <row r="603" s="5" customFormat="1" x14ac:dyDescent="0.3"/>
    <row r="604" s="5" customFormat="1" x14ac:dyDescent="0.3"/>
    <row r="605" s="5" customFormat="1" x14ac:dyDescent="0.3"/>
    <row r="606" s="5" customFormat="1" x14ac:dyDescent="0.3"/>
    <row r="607" s="5" customFormat="1" x14ac:dyDescent="0.3"/>
    <row r="608" s="5" customFormat="1" x14ac:dyDescent="0.3"/>
    <row r="609" s="5" customFormat="1" x14ac:dyDescent="0.3"/>
    <row r="610" s="5" customFormat="1" x14ac:dyDescent="0.3"/>
    <row r="611" s="5" customFormat="1" x14ac:dyDescent="0.3"/>
    <row r="612" s="5" customFormat="1" x14ac:dyDescent="0.3"/>
    <row r="613" s="5" customFormat="1" x14ac:dyDescent="0.3"/>
    <row r="614" s="5" customFormat="1" x14ac:dyDescent="0.3"/>
    <row r="615" s="5" customFormat="1" x14ac:dyDescent="0.3"/>
    <row r="616" s="5" customFormat="1" x14ac:dyDescent="0.3"/>
    <row r="617" s="5" customFormat="1" x14ac:dyDescent="0.3"/>
    <row r="618" s="5" customFormat="1" x14ac:dyDescent="0.3"/>
    <row r="619" s="5" customFormat="1" x14ac:dyDescent="0.3"/>
    <row r="620" s="5" customFormat="1" x14ac:dyDescent="0.3"/>
    <row r="621" s="5" customFormat="1" x14ac:dyDescent="0.3"/>
    <row r="622" s="5" customFormat="1" x14ac:dyDescent="0.3"/>
    <row r="623" s="5" customFormat="1" x14ac:dyDescent="0.3"/>
    <row r="624" s="5" customFormat="1" x14ac:dyDescent="0.3"/>
    <row r="625" s="5" customFormat="1" x14ac:dyDescent="0.3"/>
    <row r="626" s="5" customFormat="1" x14ac:dyDescent="0.3"/>
    <row r="627" s="5" customFormat="1" x14ac:dyDescent="0.3"/>
    <row r="628" s="5" customFormat="1" x14ac:dyDescent="0.3"/>
    <row r="629" s="5" customFormat="1" x14ac:dyDescent="0.3"/>
    <row r="630" s="5" customFormat="1" x14ac:dyDescent="0.3"/>
    <row r="631" s="5" customFormat="1" x14ac:dyDescent="0.3"/>
    <row r="632" s="5" customFormat="1" x14ac:dyDescent="0.3"/>
    <row r="633" s="5" customFormat="1" x14ac:dyDescent="0.3"/>
    <row r="634" s="5" customFormat="1" x14ac:dyDescent="0.3"/>
    <row r="635" s="5" customFormat="1" x14ac:dyDescent="0.3"/>
    <row r="636" s="5" customFormat="1" x14ac:dyDescent="0.3"/>
    <row r="637" s="5" customFormat="1" x14ac:dyDescent="0.3"/>
    <row r="638" s="5" customFormat="1" x14ac:dyDescent="0.3"/>
    <row r="639" s="5" customFormat="1" x14ac:dyDescent="0.3"/>
    <row r="640" s="5" customFormat="1" x14ac:dyDescent="0.3"/>
    <row r="641" s="5" customFormat="1" x14ac:dyDescent="0.3"/>
    <row r="642" s="5" customFormat="1" x14ac:dyDescent="0.3"/>
    <row r="643" s="5" customFormat="1" x14ac:dyDescent="0.3"/>
    <row r="644" s="5" customFormat="1" x14ac:dyDescent="0.3"/>
    <row r="645" s="5" customFormat="1" x14ac:dyDescent="0.3"/>
    <row r="646" s="5" customFormat="1" x14ac:dyDescent="0.3"/>
    <row r="647" s="5" customFormat="1" x14ac:dyDescent="0.3"/>
    <row r="648" s="5" customFormat="1" x14ac:dyDescent="0.3"/>
    <row r="649" s="5" customFormat="1" x14ac:dyDescent="0.3"/>
    <row r="650" s="5" customFormat="1" x14ac:dyDescent="0.3"/>
    <row r="651" s="5" customFormat="1" x14ac:dyDescent="0.3"/>
    <row r="652" s="5" customFormat="1" x14ac:dyDescent="0.3"/>
    <row r="653" s="5" customFormat="1" x14ac:dyDescent="0.3"/>
    <row r="654" s="5" customFormat="1" x14ac:dyDescent="0.3"/>
    <row r="655" s="5" customFormat="1" x14ac:dyDescent="0.3"/>
  </sheetData>
  <mergeCells count="12">
    <mergeCell ref="A1:H1"/>
    <mergeCell ref="A14:H14"/>
    <mergeCell ref="A3:H3"/>
    <mergeCell ref="A4:H4"/>
    <mergeCell ref="A5:H5"/>
    <mergeCell ref="A6:H6"/>
    <mergeCell ref="A7:H7"/>
    <mergeCell ref="A8:H8"/>
    <mergeCell ref="A9:H9"/>
    <mergeCell ref="A10:H10"/>
    <mergeCell ref="A11:H11"/>
    <mergeCell ref="A12:H12"/>
  </mergeCells>
  <pageMargins left="0.70866141732283472" right="0.70866141732283472" top="0.74803149606299213" bottom="0.74803149606299213" header="0.31496062992125984" footer="0.31496062992125984"/>
  <pageSetup paperSize="8"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HPS vs LED new installation</vt:lpstr>
      <vt:lpstr>'HPS vs LED new installation'!Print_Area</vt:lpstr>
    </vt:vector>
  </TitlesOfParts>
  <Company>NZ Transport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Bernie Cuttance</dc:creator>
  <cp:lastModifiedBy>Bernie Cuttance</cp:lastModifiedBy>
  <cp:lastPrinted>2014-11-12T00:48:15Z</cp:lastPrinted>
  <dcterms:created xsi:type="dcterms:W3CDTF">2014-05-19T05:32:08Z</dcterms:created>
  <dcterms:modified xsi:type="dcterms:W3CDTF">2014-11-12T03:17:20Z</dcterms:modified>
</cp:coreProperties>
</file>