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96" windowWidth="15576" windowHeight="8580"/>
  </bookViews>
  <sheets>
    <sheet name="Notes" sheetId="1" r:id="rId1"/>
    <sheet name="PV for Part 1" sheetId="2" r:id="rId2"/>
    <sheet name="PV for Part 2" sheetId="3" r:id="rId3"/>
    <sheet name="PV for Part 3" sheetId="5" r:id="rId4"/>
    <sheet name="PV for Part 4" sheetId="6" r:id="rId5"/>
    <sheet name="Summary for network" sheetId="4" r:id="rId6"/>
    <sheet name="PV for Part 5" sheetId="7" r:id="rId7"/>
    <sheet name="PV for Part 6" sheetId="8" r:id="rId8"/>
    <sheet name="PV for Part 7" sheetId="9" r:id="rId9"/>
    <sheet name="PV for Part 8" sheetId="10" r:id="rId10"/>
    <sheet name="PV for Part 9" sheetId="11" r:id="rId11"/>
    <sheet name="PV for Part 10" sheetId="12" r:id="rId12"/>
    <sheet name="PV for Part 11" sheetId="13" r:id="rId13"/>
    <sheet name="PV for Part 12" sheetId="14" r:id="rId14"/>
    <sheet name="PV for Part 13" sheetId="15" r:id="rId15"/>
    <sheet name="PV for Part 14" sheetId="16" r:id="rId16"/>
    <sheet name="PV for Part 15" sheetId="17" r:id="rId17"/>
    <sheet name="PV for Part 16" sheetId="18" r:id="rId18"/>
    <sheet name="PV for Part 17" sheetId="19" r:id="rId19"/>
    <sheet name="PV for Part 18" sheetId="20" r:id="rId20"/>
    <sheet name="PV for Part 19" sheetId="21" r:id="rId21"/>
    <sheet name="PV for Part 20" sheetId="22" r:id="rId22"/>
  </sheets>
  <definedNames>
    <definedName name="_xlnm.Print_Area" localSheetId="0">Notes!$A$1:$H$17</definedName>
    <definedName name="_xlnm.Print_Area" localSheetId="1">'PV for Part 1'!$A$1:$H$58</definedName>
    <definedName name="_xlnm.Print_Area" localSheetId="5">'Summary for network'!$A$1:$L$26</definedName>
  </definedNames>
  <calcPr calcId="145621" calcMode="autoNoTable" iterate="1" iterateCount="50" iterateDelta="0"/>
</workbook>
</file>

<file path=xl/calcChain.xml><?xml version="1.0" encoding="utf-8"?>
<calcChain xmlns="http://schemas.openxmlformats.org/spreadsheetml/2006/main">
  <c r="I25" i="4" l="1"/>
  <c r="F25" i="4"/>
  <c r="D25" i="4"/>
  <c r="C25" i="4"/>
  <c r="I24" i="4"/>
  <c r="F24" i="4"/>
  <c r="D24" i="4"/>
  <c r="C24" i="4"/>
  <c r="I23" i="4"/>
  <c r="F23" i="4"/>
  <c r="D23" i="4"/>
  <c r="C23" i="4"/>
  <c r="I22" i="4"/>
  <c r="F22" i="4"/>
  <c r="D22" i="4"/>
  <c r="C22" i="4"/>
  <c r="I21" i="4"/>
  <c r="F21" i="4"/>
  <c r="D21" i="4"/>
  <c r="C21" i="4"/>
  <c r="I20" i="4"/>
  <c r="F20" i="4"/>
  <c r="D20" i="4"/>
  <c r="C20" i="4"/>
  <c r="I19" i="4"/>
  <c r="F19" i="4"/>
  <c r="D19" i="4"/>
  <c r="C19" i="4"/>
  <c r="I18" i="4"/>
  <c r="F18" i="4"/>
  <c r="D18" i="4"/>
  <c r="C18" i="4"/>
  <c r="I17" i="4"/>
  <c r="F17" i="4"/>
  <c r="D17" i="4"/>
  <c r="C17" i="4"/>
  <c r="I16" i="4"/>
  <c r="F16" i="4"/>
  <c r="D16" i="4"/>
  <c r="C16" i="4"/>
  <c r="I15" i="4"/>
  <c r="F15" i="4"/>
  <c r="D15" i="4"/>
  <c r="C15" i="4"/>
  <c r="I14" i="4"/>
  <c r="F14" i="4"/>
  <c r="D14" i="4"/>
  <c r="C14" i="4"/>
  <c r="I13" i="4"/>
  <c r="F13" i="4"/>
  <c r="D13" i="4"/>
  <c r="C13" i="4"/>
  <c r="I12" i="4"/>
  <c r="F12" i="4"/>
  <c r="D12" i="4"/>
  <c r="C12" i="4"/>
  <c r="I11" i="4"/>
  <c r="F11" i="4"/>
  <c r="D11" i="4"/>
  <c r="C11" i="4"/>
  <c r="I10" i="4"/>
  <c r="F10" i="4"/>
  <c r="D10" i="4"/>
  <c r="C10" i="4"/>
  <c r="I9" i="4"/>
  <c r="F9" i="4"/>
  <c r="D9" i="4"/>
  <c r="C9" i="4"/>
  <c r="I8" i="4"/>
  <c r="F8" i="4"/>
  <c r="D8" i="4"/>
  <c r="C8" i="4"/>
  <c r="I7" i="4"/>
  <c r="F7" i="4"/>
  <c r="D7" i="4"/>
  <c r="C7" i="4"/>
  <c r="T40" i="22"/>
  <c r="N40" i="22"/>
  <c r="H40" i="22"/>
  <c r="Q39" i="22"/>
  <c r="I39" i="22"/>
  <c r="C39" i="22"/>
  <c r="O39" i="22" s="1"/>
  <c r="U38" i="22"/>
  <c r="Q38" i="22"/>
  <c r="O38" i="22"/>
  <c r="M38" i="22"/>
  <c r="I38" i="22"/>
  <c r="G38" i="22"/>
  <c r="E38" i="22"/>
  <c r="C38" i="22"/>
  <c r="C37" i="22"/>
  <c r="C26" i="22"/>
  <c r="S26" i="22" s="1"/>
  <c r="H25" i="22"/>
  <c r="C25" i="22"/>
  <c r="S25" i="22" s="1"/>
  <c r="C24" i="22"/>
  <c r="D24" i="22" s="1"/>
  <c r="E24" i="22" s="1"/>
  <c r="T40" i="21"/>
  <c r="N40" i="21"/>
  <c r="H40" i="21"/>
  <c r="U39" i="21"/>
  <c r="M39" i="21"/>
  <c r="E39" i="21"/>
  <c r="C39" i="21"/>
  <c r="Q39" i="21" s="1"/>
  <c r="Q38" i="21"/>
  <c r="O38" i="21"/>
  <c r="I38" i="21"/>
  <c r="G38" i="21"/>
  <c r="C38" i="21"/>
  <c r="C37" i="21"/>
  <c r="T26" i="21"/>
  <c r="P26" i="21"/>
  <c r="N26" i="21"/>
  <c r="H26" i="21"/>
  <c r="F26" i="21"/>
  <c r="D26" i="21"/>
  <c r="C26" i="21"/>
  <c r="S26" i="21" s="1"/>
  <c r="C25" i="21"/>
  <c r="S25" i="21" s="1"/>
  <c r="C24" i="21"/>
  <c r="C27" i="21" s="1"/>
  <c r="T40" i="20"/>
  <c r="N40" i="20"/>
  <c r="H40" i="20"/>
  <c r="U39" i="20"/>
  <c r="M39" i="20"/>
  <c r="E39" i="20"/>
  <c r="C39" i="20"/>
  <c r="Q39" i="20" s="1"/>
  <c r="Q38" i="20"/>
  <c r="O38" i="20"/>
  <c r="I38" i="20"/>
  <c r="G38" i="20"/>
  <c r="C38" i="20"/>
  <c r="C37" i="20"/>
  <c r="C26" i="20"/>
  <c r="S26" i="20" s="1"/>
  <c r="H25" i="20"/>
  <c r="C25" i="20"/>
  <c r="S25" i="20" s="1"/>
  <c r="C24" i="20"/>
  <c r="D24" i="20" s="1"/>
  <c r="E24" i="20" s="1"/>
  <c r="F24" i="20" s="1"/>
  <c r="G24" i="20" s="1"/>
  <c r="H24" i="20" s="1"/>
  <c r="I24" i="20" s="1"/>
  <c r="T40" i="19"/>
  <c r="N40" i="19"/>
  <c r="H40" i="19"/>
  <c r="Q39" i="19"/>
  <c r="I39" i="19"/>
  <c r="C39" i="19"/>
  <c r="O39" i="19" s="1"/>
  <c r="U38" i="19"/>
  <c r="Q38" i="19"/>
  <c r="O38" i="19"/>
  <c r="M38" i="19"/>
  <c r="I38" i="19"/>
  <c r="G38" i="19"/>
  <c r="E38" i="19"/>
  <c r="C38" i="19"/>
  <c r="C37" i="19"/>
  <c r="C26" i="19"/>
  <c r="S26" i="19" s="1"/>
  <c r="C25" i="19"/>
  <c r="S25" i="19" s="1"/>
  <c r="C24" i="19"/>
  <c r="T40" i="18"/>
  <c r="N40" i="18"/>
  <c r="H40" i="18"/>
  <c r="U39" i="18"/>
  <c r="O39" i="18"/>
  <c r="M39" i="18"/>
  <c r="G39" i="18"/>
  <c r="E39" i="18"/>
  <c r="C39" i="18"/>
  <c r="Q39" i="18" s="1"/>
  <c r="Q38" i="18"/>
  <c r="I38" i="18"/>
  <c r="C38" i="18"/>
  <c r="C37" i="18"/>
  <c r="V26" i="18"/>
  <c r="F26" i="18"/>
  <c r="C26" i="18"/>
  <c r="S26" i="18" s="1"/>
  <c r="C25" i="18"/>
  <c r="S25" i="18" s="1"/>
  <c r="C24" i="18"/>
  <c r="D24" i="18" s="1"/>
  <c r="E24" i="18" s="1"/>
  <c r="F24" i="18" s="1"/>
  <c r="G24" i="18" s="1"/>
  <c r="H24" i="18" s="1"/>
  <c r="I24" i="18" s="1"/>
  <c r="J24" i="18" s="1"/>
  <c r="T40" i="17"/>
  <c r="N40" i="17"/>
  <c r="H40" i="17"/>
  <c r="U39" i="17"/>
  <c r="O39" i="17"/>
  <c r="M39" i="17"/>
  <c r="G39" i="17"/>
  <c r="E39" i="17"/>
  <c r="C39" i="17"/>
  <c r="Q39" i="17" s="1"/>
  <c r="Q38" i="17"/>
  <c r="I38" i="17"/>
  <c r="C38" i="17"/>
  <c r="C37" i="17"/>
  <c r="C26" i="17"/>
  <c r="S26" i="17" s="1"/>
  <c r="C25" i="17"/>
  <c r="S25" i="17" s="1"/>
  <c r="C24" i="17"/>
  <c r="T40" i="16"/>
  <c r="N40" i="16"/>
  <c r="H40" i="16"/>
  <c r="C39" i="16"/>
  <c r="Q39" i="16" s="1"/>
  <c r="Q38" i="16"/>
  <c r="O38" i="16"/>
  <c r="I38" i="16"/>
  <c r="G38" i="16"/>
  <c r="C38" i="16"/>
  <c r="C37" i="16"/>
  <c r="T26" i="16"/>
  <c r="N26" i="16"/>
  <c r="H26" i="16"/>
  <c r="D26" i="16"/>
  <c r="C26" i="16"/>
  <c r="S26" i="16" s="1"/>
  <c r="C25" i="16"/>
  <c r="S25" i="16" s="1"/>
  <c r="C24" i="16"/>
  <c r="D24" i="16" s="1"/>
  <c r="E24" i="16" s="1"/>
  <c r="F24" i="16" s="1"/>
  <c r="G24" i="16" s="1"/>
  <c r="H24" i="16" s="1"/>
  <c r="T40" i="15"/>
  <c r="N40" i="15"/>
  <c r="H40" i="15"/>
  <c r="Q39" i="15"/>
  <c r="I39" i="15"/>
  <c r="C39" i="15"/>
  <c r="U38" i="15"/>
  <c r="Q38" i="15"/>
  <c r="O38" i="15"/>
  <c r="M38" i="15"/>
  <c r="I38" i="15"/>
  <c r="G38" i="15"/>
  <c r="E38" i="15"/>
  <c r="C38" i="15"/>
  <c r="C37" i="15"/>
  <c r="C26" i="15"/>
  <c r="S26" i="15" s="1"/>
  <c r="C25" i="15"/>
  <c r="S25" i="15" s="1"/>
  <c r="C24" i="15"/>
  <c r="T40" i="14"/>
  <c r="N40" i="14"/>
  <c r="H40" i="14"/>
  <c r="U39" i="14"/>
  <c r="O39" i="14"/>
  <c r="M39" i="14"/>
  <c r="G39" i="14"/>
  <c r="E39" i="14"/>
  <c r="C39" i="14"/>
  <c r="Q39" i="14" s="1"/>
  <c r="Q38" i="14"/>
  <c r="I38" i="14"/>
  <c r="C38" i="14"/>
  <c r="U38" i="14" s="1"/>
  <c r="C37" i="14"/>
  <c r="V26" i="14"/>
  <c r="F26" i="14"/>
  <c r="C26" i="14"/>
  <c r="S26" i="14" s="1"/>
  <c r="C25" i="14"/>
  <c r="S25" i="14" s="1"/>
  <c r="C24" i="14"/>
  <c r="D24" i="14" s="1"/>
  <c r="E24" i="14" s="1"/>
  <c r="F24" i="14" s="1"/>
  <c r="G24" i="14" s="1"/>
  <c r="H24" i="14" s="1"/>
  <c r="I24" i="14" s="1"/>
  <c r="T40" i="13"/>
  <c r="N40" i="13"/>
  <c r="H40" i="13"/>
  <c r="U39" i="13"/>
  <c r="O39" i="13"/>
  <c r="M39" i="13"/>
  <c r="G39" i="13"/>
  <c r="E39" i="13"/>
  <c r="C39" i="13"/>
  <c r="Q39" i="13" s="1"/>
  <c r="Q38" i="13"/>
  <c r="I38" i="13"/>
  <c r="C38" i="13"/>
  <c r="C37" i="13"/>
  <c r="C26" i="13"/>
  <c r="S26" i="13" s="1"/>
  <c r="C25" i="13"/>
  <c r="S25" i="13" s="1"/>
  <c r="C24" i="13"/>
  <c r="T40" i="12"/>
  <c r="N40" i="12"/>
  <c r="H40" i="12"/>
  <c r="C39" i="12"/>
  <c r="Q38" i="12"/>
  <c r="O38" i="12"/>
  <c r="I38" i="12"/>
  <c r="G38" i="12"/>
  <c r="C38" i="12"/>
  <c r="C37" i="12"/>
  <c r="T26" i="12"/>
  <c r="H26" i="12"/>
  <c r="C26" i="12"/>
  <c r="S26" i="12" s="1"/>
  <c r="C25" i="12"/>
  <c r="S25" i="12" s="1"/>
  <c r="C24" i="12"/>
  <c r="D24" i="12" s="1"/>
  <c r="E24" i="12" s="1"/>
  <c r="F24" i="12" s="1"/>
  <c r="G24" i="12" s="1"/>
  <c r="T40" i="11"/>
  <c r="N40" i="11"/>
  <c r="H40" i="11"/>
  <c r="C39" i="11"/>
  <c r="Q39" i="11" s="1"/>
  <c r="Q38" i="11"/>
  <c r="O38" i="11"/>
  <c r="I38" i="11"/>
  <c r="G38" i="11"/>
  <c r="C38" i="11"/>
  <c r="C37" i="11"/>
  <c r="C26" i="11"/>
  <c r="S26" i="11" s="1"/>
  <c r="P25" i="11"/>
  <c r="C25" i="11"/>
  <c r="L25" i="11" s="1"/>
  <c r="D24" i="11"/>
  <c r="E24" i="11" s="1"/>
  <c r="F24" i="11" s="1"/>
  <c r="C24" i="11"/>
  <c r="T40" i="10"/>
  <c r="N40" i="10"/>
  <c r="H40" i="10"/>
  <c r="U39" i="10"/>
  <c r="O39" i="10"/>
  <c r="M39" i="10"/>
  <c r="G39" i="10"/>
  <c r="E39" i="10"/>
  <c r="C39" i="10"/>
  <c r="Q39" i="10" s="1"/>
  <c r="Q38" i="10"/>
  <c r="I38" i="10"/>
  <c r="C38" i="10"/>
  <c r="C37" i="10"/>
  <c r="C26" i="10"/>
  <c r="R25" i="10"/>
  <c r="C25" i="10"/>
  <c r="T25" i="10" s="1"/>
  <c r="C24" i="10"/>
  <c r="T40" i="9"/>
  <c r="N40" i="9"/>
  <c r="H40" i="9"/>
  <c r="U39" i="9"/>
  <c r="Q39" i="9"/>
  <c r="O39" i="9"/>
  <c r="K39" i="9"/>
  <c r="J39" i="9"/>
  <c r="F39" i="9"/>
  <c r="E39" i="9"/>
  <c r="C39" i="9"/>
  <c r="R39" i="9" s="1"/>
  <c r="C38" i="9"/>
  <c r="V38" i="9" s="1"/>
  <c r="C37" i="9"/>
  <c r="C26" i="9"/>
  <c r="R26" i="9" s="1"/>
  <c r="C25" i="9"/>
  <c r="V25" i="9" s="1"/>
  <c r="C24" i="9"/>
  <c r="T40" i="8"/>
  <c r="N40" i="8"/>
  <c r="H40" i="8"/>
  <c r="S39" i="8"/>
  <c r="K39" i="8"/>
  <c r="C39" i="8"/>
  <c r="Q38" i="8"/>
  <c r="O38" i="8"/>
  <c r="I38" i="8"/>
  <c r="G38" i="8"/>
  <c r="C38" i="8"/>
  <c r="C37" i="8"/>
  <c r="J26" i="8"/>
  <c r="C26" i="8"/>
  <c r="S26" i="8" s="1"/>
  <c r="C25" i="8"/>
  <c r="C24" i="8"/>
  <c r="T40" i="7"/>
  <c r="N40" i="7"/>
  <c r="H40" i="7"/>
  <c r="S39" i="7"/>
  <c r="C39" i="7"/>
  <c r="Q38" i="7"/>
  <c r="O38" i="7"/>
  <c r="I38" i="7"/>
  <c r="G38" i="7"/>
  <c r="C38" i="7"/>
  <c r="C37" i="7"/>
  <c r="C26" i="7"/>
  <c r="R25" i="7"/>
  <c r="K25" i="7"/>
  <c r="F25" i="7"/>
  <c r="C25" i="7"/>
  <c r="L25" i="7" s="1"/>
  <c r="C24" i="7"/>
  <c r="D24" i="7" s="1"/>
  <c r="T40" i="6"/>
  <c r="N40" i="6"/>
  <c r="H40" i="6"/>
  <c r="S39" i="6"/>
  <c r="K39" i="6"/>
  <c r="C39" i="6"/>
  <c r="Q38" i="6"/>
  <c r="O38" i="6"/>
  <c r="I38" i="6"/>
  <c r="G38" i="6"/>
  <c r="C38" i="6"/>
  <c r="C37" i="6"/>
  <c r="R26" i="6"/>
  <c r="K26" i="6"/>
  <c r="D26" i="6"/>
  <c r="C26" i="6"/>
  <c r="P26" i="6" s="1"/>
  <c r="S25" i="6"/>
  <c r="C25" i="6"/>
  <c r="N25" i="6" s="1"/>
  <c r="C24" i="6"/>
  <c r="T41" i="5"/>
  <c r="O41" i="5"/>
  <c r="J41" i="5"/>
  <c r="D41" i="5"/>
  <c r="C41" i="5"/>
  <c r="R41" i="5" s="1"/>
  <c r="T40" i="5"/>
  <c r="N40" i="5"/>
  <c r="H40" i="5"/>
  <c r="V39" i="5"/>
  <c r="R39" i="5"/>
  <c r="Q39" i="5"/>
  <c r="M39" i="5"/>
  <c r="K39" i="5"/>
  <c r="G39" i="5"/>
  <c r="F39" i="5"/>
  <c r="C39" i="5"/>
  <c r="V38" i="5"/>
  <c r="U38" i="5"/>
  <c r="R38" i="5"/>
  <c r="Q38" i="5"/>
  <c r="O38" i="5"/>
  <c r="M38" i="5"/>
  <c r="K38" i="5"/>
  <c r="J38" i="5"/>
  <c r="G38" i="5"/>
  <c r="F38" i="5"/>
  <c r="E38" i="5"/>
  <c r="C38" i="5"/>
  <c r="C37" i="5"/>
  <c r="C42" i="5" s="1"/>
  <c r="C26" i="5"/>
  <c r="L26" i="5" s="1"/>
  <c r="V25" i="5"/>
  <c r="R25" i="5"/>
  <c r="O25" i="5"/>
  <c r="L25" i="5"/>
  <c r="G25" i="5"/>
  <c r="F25" i="5"/>
  <c r="D25" i="5"/>
  <c r="C25" i="5"/>
  <c r="P25" i="5" s="1"/>
  <c r="C24" i="5"/>
  <c r="C27" i="5" s="1"/>
  <c r="T40" i="3"/>
  <c r="N40" i="3"/>
  <c r="H40" i="3"/>
  <c r="C39" i="3"/>
  <c r="Q38" i="3"/>
  <c r="O38" i="3"/>
  <c r="I38" i="3"/>
  <c r="G38" i="3"/>
  <c r="C38" i="3"/>
  <c r="C37" i="3"/>
  <c r="C26" i="3"/>
  <c r="S26" i="3" s="1"/>
  <c r="C25" i="3"/>
  <c r="S25" i="3" s="1"/>
  <c r="C24" i="3"/>
  <c r="D24" i="3" s="1"/>
  <c r="E24" i="3" s="1"/>
  <c r="F24" i="3" s="1"/>
  <c r="G24" i="3" s="1"/>
  <c r="L25" i="22" l="1"/>
  <c r="P25" i="22"/>
  <c r="D25" i="22"/>
  <c r="T25" i="22"/>
  <c r="L26" i="21"/>
  <c r="V26" i="21"/>
  <c r="P25" i="20"/>
  <c r="D25" i="20"/>
  <c r="T25" i="20"/>
  <c r="L25" i="20"/>
  <c r="F26" i="19"/>
  <c r="P26" i="19"/>
  <c r="H26" i="19"/>
  <c r="T26" i="19"/>
  <c r="L26" i="19"/>
  <c r="V26" i="19"/>
  <c r="D26" i="19"/>
  <c r="N26" i="19"/>
  <c r="F25" i="18"/>
  <c r="P25" i="18"/>
  <c r="H25" i="18"/>
  <c r="T25" i="18"/>
  <c r="N26" i="18"/>
  <c r="L25" i="18"/>
  <c r="V25" i="18"/>
  <c r="D25" i="18"/>
  <c r="N25" i="18"/>
  <c r="C27" i="17"/>
  <c r="F26" i="17"/>
  <c r="P26" i="17"/>
  <c r="H26" i="17"/>
  <c r="T26" i="17"/>
  <c r="L26" i="17"/>
  <c r="V26" i="17"/>
  <c r="D26" i="17"/>
  <c r="N26" i="17"/>
  <c r="L26" i="16"/>
  <c r="V26" i="16"/>
  <c r="F26" i="16"/>
  <c r="P26" i="16"/>
  <c r="F26" i="15"/>
  <c r="P26" i="15"/>
  <c r="H26" i="15"/>
  <c r="T26" i="15"/>
  <c r="L26" i="15"/>
  <c r="V26" i="15"/>
  <c r="D26" i="15"/>
  <c r="N26" i="15"/>
  <c r="V25" i="14"/>
  <c r="F25" i="14"/>
  <c r="F27" i="14" s="1"/>
  <c r="P25" i="14"/>
  <c r="H25" i="14"/>
  <c r="T25" i="14"/>
  <c r="N26" i="14"/>
  <c r="L25" i="14"/>
  <c r="D25" i="14"/>
  <c r="N25" i="14"/>
  <c r="C27" i="13"/>
  <c r="F26" i="13"/>
  <c r="P26" i="13"/>
  <c r="H26" i="13"/>
  <c r="T26" i="13"/>
  <c r="L26" i="13"/>
  <c r="V26" i="13"/>
  <c r="D26" i="13"/>
  <c r="N26" i="13"/>
  <c r="V26" i="12"/>
  <c r="D26" i="12"/>
  <c r="N26" i="12"/>
  <c r="L26" i="12"/>
  <c r="F26" i="12"/>
  <c r="P26" i="12"/>
  <c r="F25" i="11"/>
  <c r="K25" i="11"/>
  <c r="G25" i="10"/>
  <c r="C27" i="10"/>
  <c r="D26" i="8"/>
  <c r="G25" i="7"/>
  <c r="V25" i="7"/>
  <c r="P25" i="7"/>
  <c r="G26" i="6"/>
  <c r="V26" i="6"/>
  <c r="O26" i="6"/>
  <c r="P26" i="5"/>
  <c r="D24" i="5"/>
  <c r="E24" i="5" s="1"/>
  <c r="F26" i="5"/>
  <c r="R26" i="5"/>
  <c r="K25" i="5"/>
  <c r="T25" i="5"/>
  <c r="G26" i="5"/>
  <c r="V26" i="5"/>
  <c r="K26" i="5"/>
  <c r="F26" i="22"/>
  <c r="N26" i="22"/>
  <c r="V26" i="22"/>
  <c r="C27" i="22"/>
  <c r="C28" i="22" s="1"/>
  <c r="F25" i="22"/>
  <c r="N25" i="22"/>
  <c r="V25" i="22"/>
  <c r="H26" i="22"/>
  <c r="P26" i="22"/>
  <c r="J26" i="22"/>
  <c r="R26" i="22"/>
  <c r="J25" i="22"/>
  <c r="R25" i="22"/>
  <c r="D26" i="22"/>
  <c r="D27" i="22" s="1"/>
  <c r="L26" i="22"/>
  <c r="T26" i="22"/>
  <c r="F25" i="21"/>
  <c r="N25" i="21"/>
  <c r="V25" i="21"/>
  <c r="H25" i="21"/>
  <c r="P25" i="21"/>
  <c r="J26" i="21"/>
  <c r="R26" i="21"/>
  <c r="J25" i="21"/>
  <c r="R25" i="21"/>
  <c r="D24" i="21"/>
  <c r="E24" i="21" s="1"/>
  <c r="F24" i="21" s="1"/>
  <c r="G24" i="21" s="1"/>
  <c r="H24" i="21" s="1"/>
  <c r="I24" i="21" s="1"/>
  <c r="J24" i="21" s="1"/>
  <c r="D25" i="21"/>
  <c r="L25" i="21"/>
  <c r="T25" i="21"/>
  <c r="F26" i="20"/>
  <c r="N26" i="20"/>
  <c r="V26" i="20"/>
  <c r="F25" i="20"/>
  <c r="N25" i="20"/>
  <c r="V25" i="20"/>
  <c r="H26" i="20"/>
  <c r="H27" i="20" s="1"/>
  <c r="P26" i="20"/>
  <c r="J26" i="20"/>
  <c r="R26" i="20"/>
  <c r="C27" i="20"/>
  <c r="C28" i="20" s="1"/>
  <c r="J25" i="20"/>
  <c r="R25" i="20"/>
  <c r="D26" i="20"/>
  <c r="L26" i="20"/>
  <c r="T26" i="20"/>
  <c r="C27" i="19"/>
  <c r="F25" i="19"/>
  <c r="N25" i="19"/>
  <c r="V25" i="19"/>
  <c r="D24" i="19"/>
  <c r="E24" i="19" s="1"/>
  <c r="H25" i="19"/>
  <c r="P25" i="19"/>
  <c r="J26" i="19"/>
  <c r="R26" i="19"/>
  <c r="J25" i="19"/>
  <c r="R25" i="19"/>
  <c r="D25" i="19"/>
  <c r="L25" i="19"/>
  <c r="T25" i="19"/>
  <c r="J26" i="18"/>
  <c r="J27" i="18" s="1"/>
  <c r="R26" i="18"/>
  <c r="C27" i="18"/>
  <c r="C28" i="18" s="1"/>
  <c r="J25" i="18"/>
  <c r="R25" i="18"/>
  <c r="D26" i="18"/>
  <c r="L26" i="18"/>
  <c r="T26" i="18"/>
  <c r="H26" i="18"/>
  <c r="H27" i="18" s="1"/>
  <c r="P26" i="18"/>
  <c r="J25" i="17"/>
  <c r="F25" i="17"/>
  <c r="N25" i="17"/>
  <c r="V25" i="17"/>
  <c r="H25" i="17"/>
  <c r="P25" i="17"/>
  <c r="J26" i="17"/>
  <c r="R26" i="17"/>
  <c r="R25" i="17"/>
  <c r="D24" i="17"/>
  <c r="E24" i="17" s="1"/>
  <c r="F24" i="17" s="1"/>
  <c r="G24" i="17" s="1"/>
  <c r="H24" i="17" s="1"/>
  <c r="I24" i="17" s="1"/>
  <c r="J24" i="17" s="1"/>
  <c r="D25" i="17"/>
  <c r="L25" i="17"/>
  <c r="T25" i="17"/>
  <c r="J25" i="16"/>
  <c r="F25" i="16"/>
  <c r="F27" i="16" s="1"/>
  <c r="N25" i="16"/>
  <c r="V25" i="16"/>
  <c r="H25" i="16"/>
  <c r="H27" i="16" s="1"/>
  <c r="P25" i="16"/>
  <c r="J26" i="16"/>
  <c r="R26" i="16"/>
  <c r="R25" i="16"/>
  <c r="C27" i="16"/>
  <c r="C28" i="16" s="1"/>
  <c r="D25" i="16"/>
  <c r="L25" i="16"/>
  <c r="T25" i="16"/>
  <c r="R25" i="15"/>
  <c r="C27" i="15"/>
  <c r="C28" i="15" s="1"/>
  <c r="F25" i="15"/>
  <c r="N25" i="15"/>
  <c r="V25" i="15"/>
  <c r="D24" i="15"/>
  <c r="E24" i="15" s="1"/>
  <c r="F24" i="15" s="1"/>
  <c r="H25" i="15"/>
  <c r="P25" i="15"/>
  <c r="J26" i="15"/>
  <c r="R26" i="15"/>
  <c r="J25" i="15"/>
  <c r="D25" i="15"/>
  <c r="L25" i="15"/>
  <c r="T25" i="15"/>
  <c r="J26" i="14"/>
  <c r="R26" i="14"/>
  <c r="C27" i="14"/>
  <c r="J25" i="14"/>
  <c r="R25" i="14"/>
  <c r="D26" i="14"/>
  <c r="L26" i="14"/>
  <c r="T26" i="14"/>
  <c r="H26" i="14"/>
  <c r="H27" i="14" s="1"/>
  <c r="P26" i="14"/>
  <c r="J25" i="13"/>
  <c r="R25" i="13"/>
  <c r="F25" i="13"/>
  <c r="N25" i="13"/>
  <c r="V25" i="13"/>
  <c r="H25" i="13"/>
  <c r="P25" i="13"/>
  <c r="J26" i="13"/>
  <c r="R26" i="13"/>
  <c r="D24" i="13"/>
  <c r="E24" i="13" s="1"/>
  <c r="F24" i="13" s="1"/>
  <c r="G24" i="13" s="1"/>
  <c r="H24" i="13" s="1"/>
  <c r="I24" i="13" s="1"/>
  <c r="J24" i="13" s="1"/>
  <c r="D25" i="13"/>
  <c r="L25" i="13"/>
  <c r="T25" i="13"/>
  <c r="J25" i="12"/>
  <c r="F25" i="12"/>
  <c r="F27" i="12" s="1"/>
  <c r="N25" i="12"/>
  <c r="V25" i="12"/>
  <c r="H25" i="12"/>
  <c r="P25" i="12"/>
  <c r="J26" i="12"/>
  <c r="R26" i="12"/>
  <c r="R25" i="12"/>
  <c r="C27" i="12"/>
  <c r="C28" i="12" s="1"/>
  <c r="D25" i="12"/>
  <c r="L25" i="12"/>
  <c r="T25" i="12"/>
  <c r="J26" i="11"/>
  <c r="F26" i="11"/>
  <c r="N26" i="11"/>
  <c r="V26" i="11"/>
  <c r="G25" i="11"/>
  <c r="R25" i="11"/>
  <c r="H26" i="11"/>
  <c r="P26" i="11"/>
  <c r="R26" i="11"/>
  <c r="D26" i="11"/>
  <c r="L26" i="11"/>
  <c r="T26" i="11"/>
  <c r="D24" i="10"/>
  <c r="E24" i="10" s="1"/>
  <c r="F24" i="10" s="1"/>
  <c r="L25" i="10"/>
  <c r="V26" i="9"/>
  <c r="C27" i="9"/>
  <c r="F26" i="9"/>
  <c r="P26" i="9"/>
  <c r="J26" i="9"/>
  <c r="T26" i="9"/>
  <c r="K26" i="9"/>
  <c r="D26" i="9"/>
  <c r="O26" i="9"/>
  <c r="C27" i="8"/>
  <c r="H26" i="8"/>
  <c r="F26" i="6"/>
  <c r="L26" i="6"/>
  <c r="T26" i="6"/>
  <c r="J26" i="6"/>
  <c r="J25" i="5"/>
  <c r="L26" i="3"/>
  <c r="F24" i="22"/>
  <c r="K39" i="22"/>
  <c r="E39" i="22"/>
  <c r="M39" i="22"/>
  <c r="U39" i="22"/>
  <c r="C41" i="22"/>
  <c r="V38" i="22"/>
  <c r="R38" i="22"/>
  <c r="N38" i="22"/>
  <c r="J38" i="22"/>
  <c r="F38" i="22"/>
  <c r="T38" i="22"/>
  <c r="P38" i="22"/>
  <c r="L38" i="22"/>
  <c r="H38" i="22"/>
  <c r="D38" i="22"/>
  <c r="K38" i="22"/>
  <c r="S38" i="22"/>
  <c r="G39" i="22"/>
  <c r="V39" i="22"/>
  <c r="R39" i="22"/>
  <c r="N39" i="22"/>
  <c r="J39" i="22"/>
  <c r="F39" i="22"/>
  <c r="T39" i="22"/>
  <c r="P39" i="22"/>
  <c r="L39" i="22"/>
  <c r="H39" i="22"/>
  <c r="D39" i="22"/>
  <c r="S39" i="22"/>
  <c r="E25" i="22"/>
  <c r="I25" i="22"/>
  <c r="M25" i="22"/>
  <c r="Q25" i="22"/>
  <c r="U25" i="22"/>
  <c r="E26" i="22"/>
  <c r="I26" i="22"/>
  <c r="M26" i="22"/>
  <c r="Q26" i="22"/>
  <c r="U26" i="22"/>
  <c r="G25" i="22"/>
  <c r="K25" i="22"/>
  <c r="O25" i="22"/>
  <c r="G26" i="22"/>
  <c r="K26" i="22"/>
  <c r="O26" i="22"/>
  <c r="C28" i="21"/>
  <c r="C41" i="21"/>
  <c r="C42" i="21" s="1"/>
  <c r="V38" i="21"/>
  <c r="R38" i="21"/>
  <c r="N38" i="21"/>
  <c r="J38" i="21"/>
  <c r="F38" i="21"/>
  <c r="T38" i="21"/>
  <c r="P38" i="21"/>
  <c r="L38" i="21"/>
  <c r="H38" i="21"/>
  <c r="D38" i="21"/>
  <c r="K38" i="21"/>
  <c r="S38" i="21"/>
  <c r="G39" i="21"/>
  <c r="O39" i="21"/>
  <c r="E38" i="21"/>
  <c r="M38" i="21"/>
  <c r="U38" i="21"/>
  <c r="I39" i="21"/>
  <c r="V39" i="21"/>
  <c r="R39" i="21"/>
  <c r="N39" i="21"/>
  <c r="J39" i="21"/>
  <c r="F39" i="21"/>
  <c r="T39" i="21"/>
  <c r="P39" i="21"/>
  <c r="L39" i="21"/>
  <c r="H39" i="21"/>
  <c r="D39" i="21"/>
  <c r="K39" i="21"/>
  <c r="S39" i="21"/>
  <c r="E25" i="21"/>
  <c r="I25" i="21"/>
  <c r="I27" i="21" s="1"/>
  <c r="M25" i="21"/>
  <c r="Q25" i="21"/>
  <c r="U25" i="21"/>
  <c r="E26" i="21"/>
  <c r="E27" i="21" s="1"/>
  <c r="I26" i="21"/>
  <c r="M26" i="21"/>
  <c r="Q26" i="21"/>
  <c r="U26" i="21"/>
  <c r="G25" i="21"/>
  <c r="K25" i="21"/>
  <c r="O25" i="21"/>
  <c r="G26" i="21"/>
  <c r="K26" i="21"/>
  <c r="O26" i="21"/>
  <c r="C42" i="20"/>
  <c r="J24" i="20"/>
  <c r="C41" i="20"/>
  <c r="V38" i="20"/>
  <c r="R38" i="20"/>
  <c r="N38" i="20"/>
  <c r="J38" i="20"/>
  <c r="F38" i="20"/>
  <c r="T38" i="20"/>
  <c r="P38" i="20"/>
  <c r="L38" i="20"/>
  <c r="H38" i="20"/>
  <c r="D38" i="20"/>
  <c r="K38" i="20"/>
  <c r="S38" i="20"/>
  <c r="G39" i="20"/>
  <c r="O39" i="20"/>
  <c r="E38" i="20"/>
  <c r="M38" i="20"/>
  <c r="U38" i="20"/>
  <c r="I39" i="20"/>
  <c r="V39" i="20"/>
  <c r="R39" i="20"/>
  <c r="N39" i="20"/>
  <c r="J39" i="20"/>
  <c r="F39" i="20"/>
  <c r="T39" i="20"/>
  <c r="P39" i="20"/>
  <c r="L39" i="20"/>
  <c r="H39" i="20"/>
  <c r="D39" i="20"/>
  <c r="K39" i="20"/>
  <c r="S39" i="20"/>
  <c r="E25" i="20"/>
  <c r="E27" i="20" s="1"/>
  <c r="I25" i="20"/>
  <c r="M25" i="20"/>
  <c r="Q25" i="20"/>
  <c r="U25" i="20"/>
  <c r="E26" i="20"/>
  <c r="I26" i="20"/>
  <c r="M26" i="20"/>
  <c r="Q26" i="20"/>
  <c r="U26" i="20"/>
  <c r="G25" i="20"/>
  <c r="K25" i="20"/>
  <c r="O25" i="20"/>
  <c r="G26" i="20"/>
  <c r="K26" i="20"/>
  <c r="O26" i="20"/>
  <c r="F24" i="19"/>
  <c r="E39" i="19"/>
  <c r="M39" i="19"/>
  <c r="U39" i="19"/>
  <c r="C28" i="19"/>
  <c r="C41" i="19"/>
  <c r="V38" i="19"/>
  <c r="R38" i="19"/>
  <c r="N38" i="19"/>
  <c r="J38" i="19"/>
  <c r="F38" i="19"/>
  <c r="T38" i="19"/>
  <c r="P38" i="19"/>
  <c r="L38" i="19"/>
  <c r="H38" i="19"/>
  <c r="D38" i="19"/>
  <c r="K38" i="19"/>
  <c r="S38" i="19"/>
  <c r="G39" i="19"/>
  <c r="V39" i="19"/>
  <c r="R39" i="19"/>
  <c r="N39" i="19"/>
  <c r="J39" i="19"/>
  <c r="F39" i="19"/>
  <c r="T39" i="19"/>
  <c r="P39" i="19"/>
  <c r="L39" i="19"/>
  <c r="H39" i="19"/>
  <c r="D39" i="19"/>
  <c r="K39" i="19"/>
  <c r="S39" i="19"/>
  <c r="E25" i="19"/>
  <c r="I25" i="19"/>
  <c r="M25" i="19"/>
  <c r="Q25" i="19"/>
  <c r="U25" i="19"/>
  <c r="E26" i="19"/>
  <c r="I26" i="19"/>
  <c r="M26" i="19"/>
  <c r="Q26" i="19"/>
  <c r="U26" i="19"/>
  <c r="G25" i="19"/>
  <c r="K25" i="19"/>
  <c r="O25" i="19"/>
  <c r="G26" i="19"/>
  <c r="K26" i="19"/>
  <c r="O26" i="19"/>
  <c r="K24" i="18"/>
  <c r="C41" i="18"/>
  <c r="V38" i="18"/>
  <c r="R38" i="18"/>
  <c r="N38" i="18"/>
  <c r="J38" i="18"/>
  <c r="F38" i="18"/>
  <c r="T38" i="18"/>
  <c r="P38" i="18"/>
  <c r="L38" i="18"/>
  <c r="H38" i="18"/>
  <c r="D38" i="18"/>
  <c r="K38" i="18"/>
  <c r="E38" i="18"/>
  <c r="M38" i="18"/>
  <c r="U38" i="18"/>
  <c r="I39" i="18"/>
  <c r="C42" i="18"/>
  <c r="S38" i="18"/>
  <c r="F27" i="18"/>
  <c r="G38" i="18"/>
  <c r="O38" i="18"/>
  <c r="V39" i="18"/>
  <c r="R39" i="18"/>
  <c r="N39" i="18"/>
  <c r="J39" i="18"/>
  <c r="F39" i="18"/>
  <c r="T39" i="18"/>
  <c r="P39" i="18"/>
  <c r="L39" i="18"/>
  <c r="H39" i="18"/>
  <c r="D39" i="18"/>
  <c r="K39" i="18"/>
  <c r="S39" i="18"/>
  <c r="E25" i="18"/>
  <c r="I25" i="18"/>
  <c r="I27" i="18" s="1"/>
  <c r="M25" i="18"/>
  <c r="Q25" i="18"/>
  <c r="U25" i="18"/>
  <c r="E26" i="18"/>
  <c r="I26" i="18"/>
  <c r="M26" i="18"/>
  <c r="Q26" i="18"/>
  <c r="U26" i="18"/>
  <c r="G25" i="18"/>
  <c r="G27" i="18" s="1"/>
  <c r="K25" i="18"/>
  <c r="O25" i="18"/>
  <c r="G26" i="18"/>
  <c r="K26" i="18"/>
  <c r="O26" i="18"/>
  <c r="C42" i="17"/>
  <c r="C28" i="17"/>
  <c r="C41" i="17"/>
  <c r="V38" i="17"/>
  <c r="R38" i="17"/>
  <c r="N38" i="17"/>
  <c r="J38" i="17"/>
  <c r="F38" i="17"/>
  <c r="T38" i="17"/>
  <c r="P38" i="17"/>
  <c r="L38" i="17"/>
  <c r="H38" i="17"/>
  <c r="D38" i="17"/>
  <c r="K38" i="17"/>
  <c r="E38" i="17"/>
  <c r="M38" i="17"/>
  <c r="U38" i="17"/>
  <c r="I39" i="17"/>
  <c r="S38" i="17"/>
  <c r="G38" i="17"/>
  <c r="O38" i="17"/>
  <c r="V39" i="17"/>
  <c r="R39" i="17"/>
  <c r="N39" i="17"/>
  <c r="J39" i="17"/>
  <c r="F39" i="17"/>
  <c r="T39" i="17"/>
  <c r="P39" i="17"/>
  <c r="L39" i="17"/>
  <c r="H39" i="17"/>
  <c r="D39" i="17"/>
  <c r="K39" i="17"/>
  <c r="S39" i="17"/>
  <c r="E25" i="17"/>
  <c r="I25" i="17"/>
  <c r="M25" i="17"/>
  <c r="Q25" i="17"/>
  <c r="U25" i="17"/>
  <c r="E26" i="17"/>
  <c r="I26" i="17"/>
  <c r="M26" i="17"/>
  <c r="Q26" i="17"/>
  <c r="U26" i="17"/>
  <c r="G25" i="17"/>
  <c r="K25" i="17"/>
  <c r="O25" i="17"/>
  <c r="G26" i="17"/>
  <c r="K26" i="17"/>
  <c r="O26" i="17"/>
  <c r="I24" i="16"/>
  <c r="E39" i="16"/>
  <c r="M39" i="16"/>
  <c r="U39" i="16"/>
  <c r="C41" i="16"/>
  <c r="V38" i="16"/>
  <c r="R38" i="16"/>
  <c r="N38" i="16"/>
  <c r="J38" i="16"/>
  <c r="F38" i="16"/>
  <c r="T38" i="16"/>
  <c r="P38" i="16"/>
  <c r="L38" i="16"/>
  <c r="H38" i="16"/>
  <c r="D38" i="16"/>
  <c r="K38" i="16"/>
  <c r="S38" i="16"/>
  <c r="G39" i="16"/>
  <c r="O39" i="16"/>
  <c r="D27" i="16"/>
  <c r="E38" i="16"/>
  <c r="M38" i="16"/>
  <c r="U38" i="16"/>
  <c r="I39" i="16"/>
  <c r="V39" i="16"/>
  <c r="R39" i="16"/>
  <c r="N39" i="16"/>
  <c r="J39" i="16"/>
  <c r="F39" i="16"/>
  <c r="T39" i="16"/>
  <c r="P39" i="16"/>
  <c r="L39" i="16"/>
  <c r="H39" i="16"/>
  <c r="D39" i="16"/>
  <c r="K39" i="16"/>
  <c r="S39" i="16"/>
  <c r="E25" i="16"/>
  <c r="E27" i="16" s="1"/>
  <c r="I25" i="16"/>
  <c r="M25" i="16"/>
  <c r="Q25" i="16"/>
  <c r="U25" i="16"/>
  <c r="E26" i="16"/>
  <c r="I26" i="16"/>
  <c r="M26" i="16"/>
  <c r="Q26" i="16"/>
  <c r="U26" i="16"/>
  <c r="G25" i="16"/>
  <c r="G27" i="16" s="1"/>
  <c r="K25" i="16"/>
  <c r="O25" i="16"/>
  <c r="G26" i="16"/>
  <c r="K26" i="16"/>
  <c r="O26" i="16"/>
  <c r="V39" i="15"/>
  <c r="R39" i="15"/>
  <c r="N39" i="15"/>
  <c r="J39" i="15"/>
  <c r="F39" i="15"/>
  <c r="T39" i="15"/>
  <c r="P39" i="15"/>
  <c r="L39" i="15"/>
  <c r="H39" i="15"/>
  <c r="D39" i="15"/>
  <c r="K39" i="15"/>
  <c r="S39" i="15"/>
  <c r="E39" i="15"/>
  <c r="M39" i="15"/>
  <c r="U39" i="15"/>
  <c r="C41" i="15"/>
  <c r="C42" i="15" s="1"/>
  <c r="V38" i="15"/>
  <c r="R38" i="15"/>
  <c r="N38" i="15"/>
  <c r="J38" i="15"/>
  <c r="F38" i="15"/>
  <c r="T38" i="15"/>
  <c r="P38" i="15"/>
  <c r="L38" i="15"/>
  <c r="H38" i="15"/>
  <c r="D38" i="15"/>
  <c r="K38" i="15"/>
  <c r="S38" i="15"/>
  <c r="G39" i="15"/>
  <c r="O39" i="15"/>
  <c r="E25" i="15"/>
  <c r="I25" i="15"/>
  <c r="M25" i="15"/>
  <c r="Q25" i="15"/>
  <c r="U25" i="15"/>
  <c r="E26" i="15"/>
  <c r="I26" i="15"/>
  <c r="M26" i="15"/>
  <c r="Q26" i="15"/>
  <c r="U26" i="15"/>
  <c r="G25" i="15"/>
  <c r="K25" i="15"/>
  <c r="O25" i="15"/>
  <c r="G26" i="15"/>
  <c r="K26" i="15"/>
  <c r="O26" i="15"/>
  <c r="C28" i="14"/>
  <c r="K38" i="14"/>
  <c r="E38" i="14"/>
  <c r="M38" i="14"/>
  <c r="I39" i="14"/>
  <c r="C42" i="14"/>
  <c r="J24" i="14"/>
  <c r="C41" i="14"/>
  <c r="V38" i="14"/>
  <c r="R38" i="14"/>
  <c r="N38" i="14"/>
  <c r="J38" i="14"/>
  <c r="F38" i="14"/>
  <c r="T38" i="14"/>
  <c r="P38" i="14"/>
  <c r="L38" i="14"/>
  <c r="H38" i="14"/>
  <c r="D38" i="14"/>
  <c r="S38" i="14"/>
  <c r="G38" i="14"/>
  <c r="O38" i="14"/>
  <c r="V39" i="14"/>
  <c r="R39" i="14"/>
  <c r="N39" i="14"/>
  <c r="J39" i="14"/>
  <c r="F39" i="14"/>
  <c r="T39" i="14"/>
  <c r="P39" i="14"/>
  <c r="L39" i="14"/>
  <c r="H39" i="14"/>
  <c r="D39" i="14"/>
  <c r="K39" i="14"/>
  <c r="S39" i="14"/>
  <c r="E25" i="14"/>
  <c r="I25" i="14"/>
  <c r="M25" i="14"/>
  <c r="Q25" i="14"/>
  <c r="U25" i="14"/>
  <c r="E26" i="14"/>
  <c r="I26" i="14"/>
  <c r="M26" i="14"/>
  <c r="Q26" i="14"/>
  <c r="U26" i="14"/>
  <c r="G25" i="14"/>
  <c r="K25" i="14"/>
  <c r="O25" i="14"/>
  <c r="G26" i="14"/>
  <c r="K26" i="14"/>
  <c r="O26" i="14"/>
  <c r="C41" i="13"/>
  <c r="V38" i="13"/>
  <c r="R38" i="13"/>
  <c r="N38" i="13"/>
  <c r="J38" i="13"/>
  <c r="F38" i="13"/>
  <c r="T38" i="13"/>
  <c r="P38" i="13"/>
  <c r="L38" i="13"/>
  <c r="H38" i="13"/>
  <c r="D38" i="13"/>
  <c r="K38" i="13"/>
  <c r="D27" i="13"/>
  <c r="E38" i="13"/>
  <c r="M38" i="13"/>
  <c r="U38" i="13"/>
  <c r="I39" i="13"/>
  <c r="C28" i="13"/>
  <c r="S38" i="13"/>
  <c r="G38" i="13"/>
  <c r="O38" i="13"/>
  <c r="V39" i="13"/>
  <c r="R39" i="13"/>
  <c r="N39" i="13"/>
  <c r="J39" i="13"/>
  <c r="F39" i="13"/>
  <c r="T39" i="13"/>
  <c r="P39" i="13"/>
  <c r="L39" i="13"/>
  <c r="H39" i="13"/>
  <c r="D39" i="13"/>
  <c r="K39" i="13"/>
  <c r="S39" i="13"/>
  <c r="E25" i="13"/>
  <c r="I25" i="13"/>
  <c r="M25" i="13"/>
  <c r="Q25" i="13"/>
  <c r="U25" i="13"/>
  <c r="E26" i="13"/>
  <c r="I26" i="13"/>
  <c r="M26" i="13"/>
  <c r="Q26" i="13"/>
  <c r="U26" i="13"/>
  <c r="G25" i="13"/>
  <c r="K25" i="13"/>
  <c r="O25" i="13"/>
  <c r="G26" i="13"/>
  <c r="K26" i="13"/>
  <c r="O26" i="13"/>
  <c r="V39" i="12"/>
  <c r="R39" i="12"/>
  <c r="N39" i="12"/>
  <c r="J39" i="12"/>
  <c r="F39" i="12"/>
  <c r="T39" i="12"/>
  <c r="P39" i="12"/>
  <c r="L39" i="12"/>
  <c r="H39" i="12"/>
  <c r="D39" i="12"/>
  <c r="K39" i="12"/>
  <c r="S39" i="12"/>
  <c r="H24" i="12"/>
  <c r="E39" i="12"/>
  <c r="M39" i="12"/>
  <c r="U39" i="12"/>
  <c r="C41" i="12"/>
  <c r="V38" i="12"/>
  <c r="R38" i="12"/>
  <c r="N38" i="12"/>
  <c r="J38" i="12"/>
  <c r="F38" i="12"/>
  <c r="T38" i="12"/>
  <c r="P38" i="12"/>
  <c r="L38" i="12"/>
  <c r="H38" i="12"/>
  <c r="D38" i="12"/>
  <c r="K38" i="12"/>
  <c r="S38" i="12"/>
  <c r="G39" i="12"/>
  <c r="O39" i="12"/>
  <c r="D27" i="12"/>
  <c r="E38" i="12"/>
  <c r="M38" i="12"/>
  <c r="U38" i="12"/>
  <c r="I39" i="12"/>
  <c r="Q39" i="12"/>
  <c r="E25" i="12"/>
  <c r="I25" i="12"/>
  <c r="M25" i="12"/>
  <c r="Q25" i="12"/>
  <c r="U25" i="12"/>
  <c r="E26" i="12"/>
  <c r="I26" i="12"/>
  <c r="M26" i="12"/>
  <c r="Q26" i="12"/>
  <c r="U26" i="12"/>
  <c r="G25" i="12"/>
  <c r="K25" i="12"/>
  <c r="O25" i="12"/>
  <c r="G26" i="12"/>
  <c r="K26" i="12"/>
  <c r="O26" i="12"/>
  <c r="G24" i="11"/>
  <c r="C42" i="11"/>
  <c r="E39" i="11"/>
  <c r="M39" i="11"/>
  <c r="U39" i="11"/>
  <c r="S25" i="11"/>
  <c r="U25" i="11"/>
  <c r="Q25" i="11"/>
  <c r="M25" i="11"/>
  <c r="I25" i="11"/>
  <c r="E25" i="11"/>
  <c r="H25" i="11"/>
  <c r="N25" i="11"/>
  <c r="T25" i="11"/>
  <c r="C41" i="11"/>
  <c r="V38" i="11"/>
  <c r="R38" i="11"/>
  <c r="N38" i="11"/>
  <c r="J38" i="11"/>
  <c r="F38" i="11"/>
  <c r="T38" i="11"/>
  <c r="P38" i="11"/>
  <c r="L38" i="11"/>
  <c r="H38" i="11"/>
  <c r="D38" i="11"/>
  <c r="K38" i="11"/>
  <c r="S38" i="11"/>
  <c r="G39" i="11"/>
  <c r="O39" i="11"/>
  <c r="C27" i="11"/>
  <c r="D25" i="11"/>
  <c r="J25" i="11"/>
  <c r="O25" i="11"/>
  <c r="V25" i="11"/>
  <c r="D27" i="11"/>
  <c r="E38" i="11"/>
  <c r="M38" i="11"/>
  <c r="U38" i="11"/>
  <c r="I39" i="11"/>
  <c r="V39" i="11"/>
  <c r="R39" i="11"/>
  <c r="N39" i="11"/>
  <c r="J39" i="11"/>
  <c r="F39" i="11"/>
  <c r="T39" i="11"/>
  <c r="P39" i="11"/>
  <c r="L39" i="11"/>
  <c r="H39" i="11"/>
  <c r="D39" i="11"/>
  <c r="K39" i="11"/>
  <c r="S39" i="11"/>
  <c r="E26" i="11"/>
  <c r="I26" i="11"/>
  <c r="M26" i="11"/>
  <c r="Q26" i="11"/>
  <c r="U26" i="11"/>
  <c r="G26" i="11"/>
  <c r="K26" i="11"/>
  <c r="O26" i="11"/>
  <c r="C28" i="10"/>
  <c r="U26" i="10"/>
  <c r="Q26" i="10"/>
  <c r="M26" i="10"/>
  <c r="I26" i="10"/>
  <c r="E26" i="10"/>
  <c r="N26" i="10"/>
  <c r="G24" i="10"/>
  <c r="H25" i="10"/>
  <c r="S25" i="10"/>
  <c r="J26" i="10"/>
  <c r="C41" i="10"/>
  <c r="V38" i="10"/>
  <c r="R38" i="10"/>
  <c r="N38" i="10"/>
  <c r="J38" i="10"/>
  <c r="F38" i="10"/>
  <c r="T38" i="10"/>
  <c r="P38" i="10"/>
  <c r="L38" i="10"/>
  <c r="H38" i="10"/>
  <c r="D38" i="10"/>
  <c r="S38" i="10"/>
  <c r="D25" i="10"/>
  <c r="J25" i="10"/>
  <c r="O25" i="10"/>
  <c r="F26" i="10"/>
  <c r="K26" i="10"/>
  <c r="P26" i="10"/>
  <c r="V26" i="10"/>
  <c r="E38" i="10"/>
  <c r="M38" i="10"/>
  <c r="U38" i="10"/>
  <c r="I39" i="10"/>
  <c r="H26" i="10"/>
  <c r="S26" i="10"/>
  <c r="C42" i="10"/>
  <c r="U25" i="10"/>
  <c r="Q25" i="10"/>
  <c r="M25" i="10"/>
  <c r="I25" i="10"/>
  <c r="E25" i="10"/>
  <c r="N25" i="10"/>
  <c r="D26" i="10"/>
  <c r="O26" i="10"/>
  <c r="T26" i="10"/>
  <c r="K38" i="10"/>
  <c r="E27" i="10"/>
  <c r="F25" i="10"/>
  <c r="F27" i="10" s="1"/>
  <c r="K25" i="10"/>
  <c r="P25" i="10"/>
  <c r="V25" i="10"/>
  <c r="G26" i="10"/>
  <c r="L26" i="10"/>
  <c r="R26" i="10"/>
  <c r="G38" i="10"/>
  <c r="O38" i="10"/>
  <c r="V39" i="10"/>
  <c r="R39" i="10"/>
  <c r="N39" i="10"/>
  <c r="J39" i="10"/>
  <c r="F39" i="10"/>
  <c r="T39" i="10"/>
  <c r="P39" i="10"/>
  <c r="L39" i="10"/>
  <c r="H39" i="10"/>
  <c r="D39" i="10"/>
  <c r="K39" i="10"/>
  <c r="S39" i="10"/>
  <c r="C28" i="9"/>
  <c r="H25" i="9"/>
  <c r="S25" i="9"/>
  <c r="I38" i="9"/>
  <c r="S38" i="9"/>
  <c r="J25" i="9"/>
  <c r="J38" i="9"/>
  <c r="D24" i="9"/>
  <c r="F25" i="9"/>
  <c r="K25" i="9"/>
  <c r="P25" i="9"/>
  <c r="G26" i="9"/>
  <c r="L26" i="9"/>
  <c r="F38" i="9"/>
  <c r="K38" i="9"/>
  <c r="Q38" i="9"/>
  <c r="G39" i="9"/>
  <c r="M39" i="9"/>
  <c r="U25" i="9"/>
  <c r="Q25" i="9"/>
  <c r="M25" i="9"/>
  <c r="I25" i="9"/>
  <c r="E25" i="9"/>
  <c r="N25" i="9"/>
  <c r="C41" i="9"/>
  <c r="T38" i="9"/>
  <c r="P38" i="9"/>
  <c r="L38" i="9"/>
  <c r="H38" i="9"/>
  <c r="D38" i="9"/>
  <c r="N38" i="9"/>
  <c r="D25" i="9"/>
  <c r="O25" i="9"/>
  <c r="T25" i="9"/>
  <c r="E38" i="9"/>
  <c r="O38" i="9"/>
  <c r="U38" i="9"/>
  <c r="G25" i="9"/>
  <c r="L25" i="9"/>
  <c r="R25" i="9"/>
  <c r="U26" i="9"/>
  <c r="Q26" i="9"/>
  <c r="M26" i="9"/>
  <c r="I26" i="9"/>
  <c r="E26" i="9"/>
  <c r="H26" i="9"/>
  <c r="N26" i="9"/>
  <c r="S26" i="9"/>
  <c r="C42" i="9"/>
  <c r="G38" i="9"/>
  <c r="M38" i="9"/>
  <c r="R38" i="9"/>
  <c r="V39" i="9"/>
  <c r="T39" i="9"/>
  <c r="P39" i="9"/>
  <c r="L39" i="9"/>
  <c r="H39" i="9"/>
  <c r="D39" i="9"/>
  <c r="I39" i="9"/>
  <c r="N39" i="9"/>
  <c r="S39" i="9"/>
  <c r="C28" i="8"/>
  <c r="U25" i="8"/>
  <c r="Q25" i="8"/>
  <c r="M25" i="8"/>
  <c r="I25" i="8"/>
  <c r="E25" i="8"/>
  <c r="V25" i="8"/>
  <c r="P25" i="8"/>
  <c r="K25" i="8"/>
  <c r="F25" i="8"/>
  <c r="T25" i="8"/>
  <c r="O25" i="8"/>
  <c r="J25" i="8"/>
  <c r="D25" i="8"/>
  <c r="N25" i="8"/>
  <c r="G25" i="8"/>
  <c r="R25" i="8"/>
  <c r="H25" i="8"/>
  <c r="S25" i="8"/>
  <c r="L25" i="8"/>
  <c r="U26" i="8"/>
  <c r="Q26" i="8"/>
  <c r="M26" i="8"/>
  <c r="I26" i="8"/>
  <c r="E26" i="8"/>
  <c r="R26" i="8"/>
  <c r="L26" i="8"/>
  <c r="G26" i="8"/>
  <c r="V26" i="8"/>
  <c r="P26" i="8"/>
  <c r="K26" i="8"/>
  <c r="F26" i="8"/>
  <c r="T26" i="8"/>
  <c r="O26" i="8"/>
  <c r="N26" i="8"/>
  <c r="V39" i="8"/>
  <c r="R39" i="8"/>
  <c r="N39" i="8"/>
  <c r="J39" i="8"/>
  <c r="F39" i="8"/>
  <c r="T39" i="8"/>
  <c r="P39" i="8"/>
  <c r="L39" i="8"/>
  <c r="H39" i="8"/>
  <c r="D39" i="8"/>
  <c r="Q39" i="8"/>
  <c r="I39" i="8"/>
  <c r="O39" i="8"/>
  <c r="G39" i="8"/>
  <c r="U39" i="8"/>
  <c r="M39" i="8"/>
  <c r="E39" i="8"/>
  <c r="C41" i="8"/>
  <c r="V38" i="8"/>
  <c r="R38" i="8"/>
  <c r="N38" i="8"/>
  <c r="J38" i="8"/>
  <c r="F38" i="8"/>
  <c r="T38" i="8"/>
  <c r="P38" i="8"/>
  <c r="L38" i="8"/>
  <c r="H38" i="8"/>
  <c r="D38" i="8"/>
  <c r="K38" i="8"/>
  <c r="S38" i="8"/>
  <c r="D24" i="8"/>
  <c r="E38" i="8"/>
  <c r="M38" i="8"/>
  <c r="U38" i="8"/>
  <c r="E24" i="7"/>
  <c r="U26" i="7"/>
  <c r="Q26" i="7"/>
  <c r="M26" i="7"/>
  <c r="I26" i="7"/>
  <c r="E26" i="7"/>
  <c r="V26" i="7"/>
  <c r="P26" i="7"/>
  <c r="K26" i="7"/>
  <c r="F26" i="7"/>
  <c r="T26" i="7"/>
  <c r="O26" i="7"/>
  <c r="J26" i="7"/>
  <c r="D26" i="7"/>
  <c r="S26" i="7"/>
  <c r="N26" i="7"/>
  <c r="H26" i="7"/>
  <c r="C27" i="7"/>
  <c r="G26" i="7"/>
  <c r="L26" i="7"/>
  <c r="V39" i="7"/>
  <c r="R39" i="7"/>
  <c r="N39" i="7"/>
  <c r="J39" i="7"/>
  <c r="F39" i="7"/>
  <c r="T39" i="7"/>
  <c r="P39" i="7"/>
  <c r="L39" i="7"/>
  <c r="H39" i="7"/>
  <c r="D39" i="7"/>
  <c r="Q39" i="7"/>
  <c r="I39" i="7"/>
  <c r="O39" i="7"/>
  <c r="G39" i="7"/>
  <c r="U39" i="7"/>
  <c r="M39" i="7"/>
  <c r="E39" i="7"/>
  <c r="R26" i="7"/>
  <c r="K39" i="7"/>
  <c r="U25" i="7"/>
  <c r="Q25" i="7"/>
  <c r="M25" i="7"/>
  <c r="I25" i="7"/>
  <c r="E25" i="7"/>
  <c r="H25" i="7"/>
  <c r="N25" i="7"/>
  <c r="S25" i="7"/>
  <c r="C41" i="7"/>
  <c r="V38" i="7"/>
  <c r="R38" i="7"/>
  <c r="N38" i="7"/>
  <c r="J38" i="7"/>
  <c r="F38" i="7"/>
  <c r="T38" i="7"/>
  <c r="P38" i="7"/>
  <c r="L38" i="7"/>
  <c r="H38" i="7"/>
  <c r="D38" i="7"/>
  <c r="K38" i="7"/>
  <c r="S38" i="7"/>
  <c r="D25" i="7"/>
  <c r="J25" i="7"/>
  <c r="O25" i="7"/>
  <c r="T25" i="7"/>
  <c r="E38" i="7"/>
  <c r="M38" i="7"/>
  <c r="U38" i="7"/>
  <c r="C27" i="6"/>
  <c r="D24" i="6"/>
  <c r="U25" i="6"/>
  <c r="Q25" i="6"/>
  <c r="M25" i="6"/>
  <c r="I25" i="6"/>
  <c r="E25" i="6"/>
  <c r="R25" i="6"/>
  <c r="L25" i="6"/>
  <c r="G25" i="6"/>
  <c r="V25" i="6"/>
  <c r="P25" i="6"/>
  <c r="K25" i="6"/>
  <c r="F25" i="6"/>
  <c r="T25" i="6"/>
  <c r="O25" i="6"/>
  <c r="J25" i="6"/>
  <c r="D25" i="6"/>
  <c r="H25" i="6"/>
  <c r="V39" i="6"/>
  <c r="R39" i="6"/>
  <c r="N39" i="6"/>
  <c r="J39" i="6"/>
  <c r="F39" i="6"/>
  <c r="T39" i="6"/>
  <c r="P39" i="6"/>
  <c r="L39" i="6"/>
  <c r="H39" i="6"/>
  <c r="D39" i="6"/>
  <c r="Q39" i="6"/>
  <c r="I39" i="6"/>
  <c r="O39" i="6"/>
  <c r="G39" i="6"/>
  <c r="U39" i="6"/>
  <c r="M39" i="6"/>
  <c r="E39" i="6"/>
  <c r="C42" i="6"/>
  <c r="C41" i="6"/>
  <c r="V38" i="6"/>
  <c r="R38" i="6"/>
  <c r="N38" i="6"/>
  <c r="J38" i="6"/>
  <c r="F38" i="6"/>
  <c r="T38" i="6"/>
  <c r="P38" i="6"/>
  <c r="L38" i="6"/>
  <c r="H38" i="6"/>
  <c r="D38" i="6"/>
  <c r="K38" i="6"/>
  <c r="S38" i="6"/>
  <c r="U26" i="6"/>
  <c r="Q26" i="6"/>
  <c r="M26" i="6"/>
  <c r="I26" i="6"/>
  <c r="E26" i="6"/>
  <c r="H26" i="6"/>
  <c r="N26" i="6"/>
  <c r="S26" i="6"/>
  <c r="E38" i="6"/>
  <c r="M38" i="6"/>
  <c r="U38" i="6"/>
  <c r="C43" i="5"/>
  <c r="J42" i="5"/>
  <c r="K42" i="5"/>
  <c r="R42" i="5"/>
  <c r="F24" i="5"/>
  <c r="U26" i="5"/>
  <c r="Q26" i="5"/>
  <c r="M26" i="5"/>
  <c r="I26" i="5"/>
  <c r="E26" i="5"/>
  <c r="H26" i="5"/>
  <c r="N26" i="5"/>
  <c r="S26" i="5"/>
  <c r="M42" i="5"/>
  <c r="T39" i="5"/>
  <c r="P39" i="5"/>
  <c r="L39" i="5"/>
  <c r="H39" i="5"/>
  <c r="D39" i="5"/>
  <c r="I39" i="5"/>
  <c r="N39" i="5"/>
  <c r="S39" i="5"/>
  <c r="F41" i="5"/>
  <c r="F42" i="5" s="1"/>
  <c r="K41" i="5"/>
  <c r="P41" i="5"/>
  <c r="V41" i="5"/>
  <c r="V42" i="5" s="1"/>
  <c r="U25" i="5"/>
  <c r="Q25" i="5"/>
  <c r="M25" i="5"/>
  <c r="I25" i="5"/>
  <c r="E25" i="5"/>
  <c r="H25" i="5"/>
  <c r="N25" i="5"/>
  <c r="S25" i="5"/>
  <c r="D26" i="5"/>
  <c r="D27" i="5" s="1"/>
  <c r="J26" i="5"/>
  <c r="O26" i="5"/>
  <c r="T26" i="5"/>
  <c r="T38" i="5"/>
  <c r="T42" i="5" s="1"/>
  <c r="P38" i="5"/>
  <c r="L38" i="5"/>
  <c r="L42" i="5" s="1"/>
  <c r="H38" i="5"/>
  <c r="D38" i="5"/>
  <c r="D42" i="5" s="1"/>
  <c r="I38" i="5"/>
  <c r="N38" i="5"/>
  <c r="N42" i="5" s="1"/>
  <c r="S38" i="5"/>
  <c r="S42" i="5" s="1"/>
  <c r="E39" i="5"/>
  <c r="J39" i="5"/>
  <c r="O39" i="5"/>
  <c r="O42" i="5" s="1"/>
  <c r="U39" i="5"/>
  <c r="U42" i="5" s="1"/>
  <c r="G41" i="5"/>
  <c r="G42" i="5" s="1"/>
  <c r="L41" i="5"/>
  <c r="C28" i="5"/>
  <c r="E42" i="5"/>
  <c r="U41" i="5"/>
  <c r="Q41" i="5"/>
  <c r="Q42" i="5" s="1"/>
  <c r="M41" i="5"/>
  <c r="I41" i="5"/>
  <c r="E41" i="5"/>
  <c r="C48" i="5" s="1"/>
  <c r="H41" i="5"/>
  <c r="N41" i="5"/>
  <c r="S41" i="5"/>
  <c r="P26" i="3"/>
  <c r="D26" i="3"/>
  <c r="D27" i="3" s="1"/>
  <c r="T26" i="3"/>
  <c r="H26" i="3"/>
  <c r="J25" i="3"/>
  <c r="C27" i="3"/>
  <c r="C28" i="3" s="1"/>
  <c r="D25" i="3"/>
  <c r="L25" i="3"/>
  <c r="T25" i="3"/>
  <c r="F26" i="3"/>
  <c r="N26" i="3"/>
  <c r="V26" i="3"/>
  <c r="R25" i="3"/>
  <c r="F25" i="3"/>
  <c r="F27" i="3" s="1"/>
  <c r="N25" i="3"/>
  <c r="V25" i="3"/>
  <c r="H25" i="3"/>
  <c r="P25" i="3"/>
  <c r="J26" i="3"/>
  <c r="R26" i="3"/>
  <c r="V39" i="3"/>
  <c r="R39" i="3"/>
  <c r="N39" i="3"/>
  <c r="J39" i="3"/>
  <c r="F39" i="3"/>
  <c r="T39" i="3"/>
  <c r="P39" i="3"/>
  <c r="L39" i="3"/>
  <c r="H39" i="3"/>
  <c r="D39" i="3"/>
  <c r="K39" i="3"/>
  <c r="S39" i="3"/>
  <c r="H24" i="3"/>
  <c r="E39" i="3"/>
  <c r="M39" i="3"/>
  <c r="U39" i="3"/>
  <c r="C41" i="3"/>
  <c r="C42" i="3" s="1"/>
  <c r="V38" i="3"/>
  <c r="R38" i="3"/>
  <c r="N38" i="3"/>
  <c r="J38" i="3"/>
  <c r="F38" i="3"/>
  <c r="T38" i="3"/>
  <c r="P38" i="3"/>
  <c r="L38" i="3"/>
  <c r="H38" i="3"/>
  <c r="D38" i="3"/>
  <c r="K38" i="3"/>
  <c r="S38" i="3"/>
  <c r="G39" i="3"/>
  <c r="O39" i="3"/>
  <c r="E38" i="3"/>
  <c r="M38" i="3"/>
  <c r="U38" i="3"/>
  <c r="I39" i="3"/>
  <c r="Q39" i="3"/>
  <c r="E25" i="3"/>
  <c r="I25" i="3"/>
  <c r="M25" i="3"/>
  <c r="Q25" i="3"/>
  <c r="U25" i="3"/>
  <c r="E26" i="3"/>
  <c r="E27" i="3" s="1"/>
  <c r="I26" i="3"/>
  <c r="M26" i="3"/>
  <c r="Q26" i="3"/>
  <c r="U26" i="3"/>
  <c r="G25" i="3"/>
  <c r="K25" i="3"/>
  <c r="O25" i="3"/>
  <c r="G26" i="3"/>
  <c r="K26" i="3"/>
  <c r="O26" i="3"/>
  <c r="C26" i="2"/>
  <c r="F27" i="20" l="1"/>
  <c r="D27" i="20"/>
  <c r="D28" i="20" s="1"/>
  <c r="E28" i="20" s="1"/>
  <c r="F28" i="20" s="1"/>
  <c r="G28" i="20" s="1"/>
  <c r="H28" i="20" s="1"/>
  <c r="D27" i="19"/>
  <c r="D28" i="19" s="1"/>
  <c r="E28" i="19" s="1"/>
  <c r="D27" i="18"/>
  <c r="D28" i="18" s="1"/>
  <c r="E28" i="18" s="1"/>
  <c r="F28" i="18" s="1"/>
  <c r="G28" i="18" s="1"/>
  <c r="H28" i="18" s="1"/>
  <c r="I28" i="18" s="1"/>
  <c r="J28" i="18" s="1"/>
  <c r="E27" i="18"/>
  <c r="G27" i="17"/>
  <c r="E27" i="17"/>
  <c r="H27" i="17"/>
  <c r="D27" i="14"/>
  <c r="I27" i="14"/>
  <c r="J27" i="13"/>
  <c r="I27" i="13"/>
  <c r="F27" i="13"/>
  <c r="K24" i="13"/>
  <c r="E27" i="12"/>
  <c r="G27" i="12"/>
  <c r="E27" i="11"/>
  <c r="F27" i="11"/>
  <c r="D27" i="7"/>
  <c r="D28" i="22"/>
  <c r="E28" i="22" s="1"/>
  <c r="F28" i="22" s="1"/>
  <c r="E27" i="22"/>
  <c r="F27" i="21"/>
  <c r="G27" i="21"/>
  <c r="D27" i="21"/>
  <c r="D28" i="21" s="1"/>
  <c r="E28" i="21" s="1"/>
  <c r="H27" i="21"/>
  <c r="G27" i="20"/>
  <c r="I27" i="20"/>
  <c r="E27" i="19"/>
  <c r="I27" i="17"/>
  <c r="F27" i="17"/>
  <c r="D27" i="17"/>
  <c r="D28" i="17" s="1"/>
  <c r="E28" i="17" s="1"/>
  <c r="D27" i="15"/>
  <c r="D28" i="15" s="1"/>
  <c r="E28" i="15" s="1"/>
  <c r="F28" i="15" s="1"/>
  <c r="E27" i="15"/>
  <c r="G27" i="14"/>
  <c r="E27" i="14"/>
  <c r="H27" i="13"/>
  <c r="G27" i="13"/>
  <c r="E27" i="13"/>
  <c r="D28" i="12"/>
  <c r="E28" i="12" s="1"/>
  <c r="F28" i="12" s="1"/>
  <c r="G28" i="12" s="1"/>
  <c r="E27" i="5"/>
  <c r="S42" i="22"/>
  <c r="L42" i="22"/>
  <c r="S41" i="22"/>
  <c r="O41" i="22"/>
  <c r="O42" i="22" s="1"/>
  <c r="K41" i="22"/>
  <c r="G41" i="22"/>
  <c r="G42" i="22" s="1"/>
  <c r="U41" i="22"/>
  <c r="U42" i="22" s="1"/>
  <c r="Q41" i="22"/>
  <c r="Q42" i="22" s="1"/>
  <c r="M41" i="22"/>
  <c r="M42" i="22" s="1"/>
  <c r="I41" i="22"/>
  <c r="I42" i="22" s="1"/>
  <c r="E41" i="22"/>
  <c r="E42" i="22" s="1"/>
  <c r="J41" i="22"/>
  <c r="J42" i="22" s="1"/>
  <c r="V41" i="22"/>
  <c r="N41" i="22"/>
  <c r="F41" i="22"/>
  <c r="F42" i="22" s="1"/>
  <c r="T41" i="22"/>
  <c r="T42" i="22" s="1"/>
  <c r="L41" i="22"/>
  <c r="D41" i="22"/>
  <c r="D42" i="22" s="1"/>
  <c r="R41" i="22"/>
  <c r="P41" i="22"/>
  <c r="P42" i="22" s="1"/>
  <c r="H41" i="22"/>
  <c r="G24" i="22"/>
  <c r="F27" i="22"/>
  <c r="R42" i="22"/>
  <c r="H42" i="22"/>
  <c r="V42" i="22"/>
  <c r="K42" i="22"/>
  <c r="N42" i="22"/>
  <c r="C42" i="22"/>
  <c r="C43" i="21"/>
  <c r="I42" i="21"/>
  <c r="D42" i="21"/>
  <c r="F42" i="21"/>
  <c r="S41" i="21"/>
  <c r="S42" i="21" s="1"/>
  <c r="O41" i="21"/>
  <c r="O42" i="21" s="1"/>
  <c r="K41" i="21"/>
  <c r="K42" i="21" s="1"/>
  <c r="G41" i="21"/>
  <c r="G42" i="21" s="1"/>
  <c r="U41" i="21"/>
  <c r="Q41" i="21"/>
  <c r="Q42" i="21" s="1"/>
  <c r="M41" i="21"/>
  <c r="M42" i="21" s="1"/>
  <c r="I41" i="21"/>
  <c r="E41" i="21"/>
  <c r="E42" i="21" s="1"/>
  <c r="R41" i="21"/>
  <c r="R42" i="21" s="1"/>
  <c r="J41" i="21"/>
  <c r="J42" i="21" s="1"/>
  <c r="P41" i="21"/>
  <c r="P42" i="21" s="1"/>
  <c r="H41" i="21"/>
  <c r="H42" i="21" s="1"/>
  <c r="V41" i="21"/>
  <c r="V42" i="21" s="1"/>
  <c r="N41" i="21"/>
  <c r="F41" i="21"/>
  <c r="T41" i="21"/>
  <c r="T42" i="21" s="1"/>
  <c r="L41" i="21"/>
  <c r="L42" i="21" s="1"/>
  <c r="D41" i="21"/>
  <c r="U42" i="21"/>
  <c r="N42" i="21"/>
  <c r="K24" i="21"/>
  <c r="J27" i="21"/>
  <c r="G42" i="20"/>
  <c r="T42" i="20"/>
  <c r="E42" i="20"/>
  <c r="F42" i="20"/>
  <c r="C43" i="20"/>
  <c r="S41" i="20"/>
  <c r="S42" i="20" s="1"/>
  <c r="O41" i="20"/>
  <c r="O42" i="20" s="1"/>
  <c r="K41" i="20"/>
  <c r="K42" i="20" s="1"/>
  <c r="G41" i="20"/>
  <c r="U41" i="20"/>
  <c r="Q41" i="20"/>
  <c r="Q42" i="20" s="1"/>
  <c r="M41" i="20"/>
  <c r="M42" i="20" s="1"/>
  <c r="I41" i="20"/>
  <c r="I42" i="20" s="1"/>
  <c r="E41" i="20"/>
  <c r="R41" i="20"/>
  <c r="J41" i="20"/>
  <c r="J42" i="20" s="1"/>
  <c r="P41" i="20"/>
  <c r="H41" i="20"/>
  <c r="H42" i="20" s="1"/>
  <c r="V41" i="20"/>
  <c r="V42" i="20" s="1"/>
  <c r="N41" i="20"/>
  <c r="N42" i="20" s="1"/>
  <c r="F41" i="20"/>
  <c r="T41" i="20"/>
  <c r="L41" i="20"/>
  <c r="L42" i="20" s="1"/>
  <c r="D41" i="20"/>
  <c r="C48" i="20" s="1"/>
  <c r="R42" i="20"/>
  <c r="U42" i="20"/>
  <c r="P42" i="20"/>
  <c r="K24" i="20"/>
  <c r="J27" i="20"/>
  <c r="S41" i="19"/>
  <c r="S42" i="19" s="1"/>
  <c r="O41" i="19"/>
  <c r="O42" i="19" s="1"/>
  <c r="K41" i="19"/>
  <c r="G41" i="19"/>
  <c r="G42" i="19" s="1"/>
  <c r="U41" i="19"/>
  <c r="U42" i="19" s="1"/>
  <c r="Q41" i="19"/>
  <c r="Q42" i="19" s="1"/>
  <c r="M41" i="19"/>
  <c r="M42" i="19" s="1"/>
  <c r="I41" i="19"/>
  <c r="I42" i="19" s="1"/>
  <c r="E41" i="19"/>
  <c r="E42" i="19" s="1"/>
  <c r="R41" i="19"/>
  <c r="J41" i="19"/>
  <c r="J42" i="19" s="1"/>
  <c r="V41" i="19"/>
  <c r="V42" i="19" s="1"/>
  <c r="N41" i="19"/>
  <c r="N42" i="19" s="1"/>
  <c r="F41" i="19"/>
  <c r="T41" i="19"/>
  <c r="T42" i="19" s="1"/>
  <c r="L41" i="19"/>
  <c r="L42" i="19" s="1"/>
  <c r="D41" i="19"/>
  <c r="C48" i="19" s="1"/>
  <c r="P41" i="19"/>
  <c r="H41" i="19"/>
  <c r="K42" i="19"/>
  <c r="P42" i="19"/>
  <c r="C42" i="19"/>
  <c r="D42" i="19"/>
  <c r="R42" i="19"/>
  <c r="G24" i="19"/>
  <c r="F27" i="19"/>
  <c r="H42" i="19"/>
  <c r="F42" i="19"/>
  <c r="I42" i="18"/>
  <c r="D42" i="18"/>
  <c r="G42" i="18"/>
  <c r="S42" i="18"/>
  <c r="V42" i="18"/>
  <c r="K27" i="18"/>
  <c r="L24" i="18"/>
  <c r="C43" i="18"/>
  <c r="D43" i="18" s="1"/>
  <c r="L42" i="18"/>
  <c r="S41" i="18"/>
  <c r="O41" i="18"/>
  <c r="O42" i="18" s="1"/>
  <c r="K41" i="18"/>
  <c r="G41" i="18"/>
  <c r="U41" i="18"/>
  <c r="U42" i="18" s="1"/>
  <c r="Q41" i="18"/>
  <c r="Q42" i="18" s="1"/>
  <c r="M41" i="18"/>
  <c r="I41" i="18"/>
  <c r="E41" i="18"/>
  <c r="C48" i="18" s="1"/>
  <c r="R41" i="18"/>
  <c r="R42" i="18" s="1"/>
  <c r="J41" i="18"/>
  <c r="J42" i="18" s="1"/>
  <c r="N41" i="18"/>
  <c r="L41" i="18"/>
  <c r="P41" i="18"/>
  <c r="P42" i="18" s="1"/>
  <c r="H41" i="18"/>
  <c r="H42" i="18" s="1"/>
  <c r="V41" i="18"/>
  <c r="F41" i="18"/>
  <c r="F42" i="18" s="1"/>
  <c r="T41" i="18"/>
  <c r="T42" i="18" s="1"/>
  <c r="D41" i="18"/>
  <c r="M42" i="18"/>
  <c r="K42" i="18"/>
  <c r="N42" i="18"/>
  <c r="S42" i="17"/>
  <c r="F42" i="17"/>
  <c r="C47" i="17" s="1"/>
  <c r="K24" i="17"/>
  <c r="J27" i="17"/>
  <c r="S41" i="17"/>
  <c r="O41" i="17"/>
  <c r="K41" i="17"/>
  <c r="K42" i="17" s="1"/>
  <c r="G41" i="17"/>
  <c r="G42" i="17" s="1"/>
  <c r="U41" i="17"/>
  <c r="U42" i="17" s="1"/>
  <c r="Q41" i="17"/>
  <c r="Q42" i="17" s="1"/>
  <c r="M41" i="17"/>
  <c r="I41" i="17"/>
  <c r="I42" i="17" s="1"/>
  <c r="E41" i="17"/>
  <c r="R41" i="17"/>
  <c r="J41" i="17"/>
  <c r="J42" i="17" s="1"/>
  <c r="N41" i="17"/>
  <c r="N42" i="17" s="1"/>
  <c r="T41" i="17"/>
  <c r="D41" i="17"/>
  <c r="P41" i="17"/>
  <c r="P42" i="17" s="1"/>
  <c r="H41" i="17"/>
  <c r="H42" i="17" s="1"/>
  <c r="V41" i="17"/>
  <c r="V42" i="17" s="1"/>
  <c r="F41" i="17"/>
  <c r="L41" i="17"/>
  <c r="L42" i="17" s="1"/>
  <c r="M42" i="17"/>
  <c r="C43" i="17"/>
  <c r="O42" i="17"/>
  <c r="E42" i="17"/>
  <c r="D42" i="17"/>
  <c r="T42" i="17"/>
  <c r="R42" i="17"/>
  <c r="G42" i="16"/>
  <c r="I42" i="16"/>
  <c r="S41" i="16"/>
  <c r="S42" i="16" s="1"/>
  <c r="O41" i="16"/>
  <c r="O42" i="16" s="1"/>
  <c r="K41" i="16"/>
  <c r="K42" i="16" s="1"/>
  <c r="G41" i="16"/>
  <c r="U41" i="16"/>
  <c r="U42" i="16" s="1"/>
  <c r="Q41" i="16"/>
  <c r="Q42" i="16" s="1"/>
  <c r="M41" i="16"/>
  <c r="M42" i="16" s="1"/>
  <c r="I41" i="16"/>
  <c r="E41" i="16"/>
  <c r="R41" i="16"/>
  <c r="R42" i="16" s="1"/>
  <c r="J41" i="16"/>
  <c r="J42" i="16" s="1"/>
  <c r="P41" i="16"/>
  <c r="H41" i="16"/>
  <c r="H42" i="16" s="1"/>
  <c r="V41" i="16"/>
  <c r="N41" i="16"/>
  <c r="F41" i="16"/>
  <c r="T41" i="16"/>
  <c r="T42" i="16" s="1"/>
  <c r="L41" i="16"/>
  <c r="L42" i="16" s="1"/>
  <c r="D41" i="16"/>
  <c r="C48" i="16" s="1"/>
  <c r="P42" i="16"/>
  <c r="N42" i="16"/>
  <c r="C42" i="16"/>
  <c r="D42" i="16"/>
  <c r="D28" i="16"/>
  <c r="E28" i="16" s="1"/>
  <c r="F28" i="16" s="1"/>
  <c r="G28" i="16" s="1"/>
  <c r="H28" i="16" s="1"/>
  <c r="E42" i="16"/>
  <c r="F42" i="16"/>
  <c r="V42" i="16"/>
  <c r="I27" i="16"/>
  <c r="J24" i="16"/>
  <c r="U42" i="15"/>
  <c r="C43" i="15"/>
  <c r="E42" i="15"/>
  <c r="P42" i="15"/>
  <c r="T42" i="15"/>
  <c r="V42" i="15"/>
  <c r="J42" i="15"/>
  <c r="S41" i="15"/>
  <c r="S42" i="15" s="1"/>
  <c r="O41" i="15"/>
  <c r="O42" i="15" s="1"/>
  <c r="K41" i="15"/>
  <c r="K42" i="15" s="1"/>
  <c r="G41" i="15"/>
  <c r="G42" i="15" s="1"/>
  <c r="U41" i="15"/>
  <c r="Q41" i="15"/>
  <c r="Q42" i="15" s="1"/>
  <c r="M41" i="15"/>
  <c r="M42" i="15" s="1"/>
  <c r="I41" i="15"/>
  <c r="I42" i="15" s="1"/>
  <c r="E41" i="15"/>
  <c r="V41" i="15"/>
  <c r="N41" i="15"/>
  <c r="N42" i="15" s="1"/>
  <c r="F41" i="15"/>
  <c r="F42" i="15" s="1"/>
  <c r="T41" i="15"/>
  <c r="L41" i="15"/>
  <c r="L42" i="15" s="1"/>
  <c r="D41" i="15"/>
  <c r="D42" i="15" s="1"/>
  <c r="R41" i="15"/>
  <c r="R42" i="15" s="1"/>
  <c r="J41" i="15"/>
  <c r="P41" i="15"/>
  <c r="H41" i="15"/>
  <c r="H42" i="15" s="1"/>
  <c r="G24" i="15"/>
  <c r="F27" i="15"/>
  <c r="I42" i="14"/>
  <c r="G42" i="14"/>
  <c r="S42" i="14"/>
  <c r="N42" i="14"/>
  <c r="K24" i="14"/>
  <c r="J27" i="14"/>
  <c r="V42" i="14"/>
  <c r="C43" i="14"/>
  <c r="S41" i="14"/>
  <c r="O41" i="14"/>
  <c r="O42" i="14" s="1"/>
  <c r="K41" i="14"/>
  <c r="K42" i="14" s="1"/>
  <c r="G41" i="14"/>
  <c r="U41" i="14"/>
  <c r="U42" i="14" s="1"/>
  <c r="Q41" i="14"/>
  <c r="Q42" i="14" s="1"/>
  <c r="M41" i="14"/>
  <c r="M42" i="14" s="1"/>
  <c r="I41" i="14"/>
  <c r="E41" i="14"/>
  <c r="E42" i="14" s="1"/>
  <c r="R41" i="14"/>
  <c r="R42" i="14" s="1"/>
  <c r="J41" i="14"/>
  <c r="J42" i="14" s="1"/>
  <c r="N41" i="14"/>
  <c r="T41" i="14"/>
  <c r="T42" i="14" s="1"/>
  <c r="L41" i="14"/>
  <c r="L42" i="14" s="1"/>
  <c r="D41" i="14"/>
  <c r="D42" i="14" s="1"/>
  <c r="P41" i="14"/>
  <c r="P42" i="14" s="1"/>
  <c r="H41" i="14"/>
  <c r="H42" i="14" s="1"/>
  <c r="V41" i="14"/>
  <c r="F41" i="14"/>
  <c r="F42" i="14" s="1"/>
  <c r="D28" i="14"/>
  <c r="O42" i="13"/>
  <c r="F42" i="13"/>
  <c r="S41" i="13"/>
  <c r="S42" i="13" s="1"/>
  <c r="O41" i="13"/>
  <c r="K41" i="13"/>
  <c r="G41" i="13"/>
  <c r="G42" i="13" s="1"/>
  <c r="U41" i="13"/>
  <c r="U42" i="13" s="1"/>
  <c r="Q41" i="13"/>
  <c r="Q42" i="13" s="1"/>
  <c r="M41" i="13"/>
  <c r="I41" i="13"/>
  <c r="I42" i="13" s="1"/>
  <c r="E41" i="13"/>
  <c r="C48" i="13" s="1"/>
  <c r="R41" i="13"/>
  <c r="J41" i="13"/>
  <c r="J42" i="13" s="1"/>
  <c r="N41" i="13"/>
  <c r="N42" i="13" s="1"/>
  <c r="T41" i="13"/>
  <c r="T42" i="13" s="1"/>
  <c r="L41" i="13"/>
  <c r="L42" i="13" s="1"/>
  <c r="D41" i="13"/>
  <c r="D42" i="13" s="1"/>
  <c r="P41" i="13"/>
  <c r="P42" i="13" s="1"/>
  <c r="H41" i="13"/>
  <c r="H42" i="13" s="1"/>
  <c r="V41" i="13"/>
  <c r="V42" i="13" s="1"/>
  <c r="F41" i="13"/>
  <c r="K27" i="13"/>
  <c r="L24" i="13"/>
  <c r="C42" i="13"/>
  <c r="M42" i="13"/>
  <c r="K42" i="13"/>
  <c r="D28" i="13"/>
  <c r="E42" i="13"/>
  <c r="R42" i="13"/>
  <c r="I42" i="12"/>
  <c r="O42" i="12"/>
  <c r="V42" i="12"/>
  <c r="L42" i="12"/>
  <c r="S41" i="12"/>
  <c r="S42" i="12" s="1"/>
  <c r="O41" i="12"/>
  <c r="K41" i="12"/>
  <c r="K42" i="12" s="1"/>
  <c r="G41" i="12"/>
  <c r="G42" i="12" s="1"/>
  <c r="U41" i="12"/>
  <c r="U42" i="12" s="1"/>
  <c r="Q41" i="12"/>
  <c r="Q42" i="12" s="1"/>
  <c r="M41" i="12"/>
  <c r="M42" i="12" s="1"/>
  <c r="I41" i="12"/>
  <c r="E41" i="12"/>
  <c r="E42" i="12" s="1"/>
  <c r="P41" i="12"/>
  <c r="H41" i="12"/>
  <c r="H42" i="12" s="1"/>
  <c r="V41" i="12"/>
  <c r="N41" i="12"/>
  <c r="F41" i="12"/>
  <c r="F42" i="12" s="1"/>
  <c r="T41" i="12"/>
  <c r="T42" i="12" s="1"/>
  <c r="L41" i="12"/>
  <c r="D41" i="12"/>
  <c r="C48" i="12" s="1"/>
  <c r="R41" i="12"/>
  <c r="R42" i="12" s="1"/>
  <c r="J41" i="12"/>
  <c r="J42" i="12" s="1"/>
  <c r="P42" i="12"/>
  <c r="N42" i="12"/>
  <c r="C42" i="12"/>
  <c r="D42" i="12"/>
  <c r="I24" i="12"/>
  <c r="H27" i="12"/>
  <c r="D42" i="11"/>
  <c r="H42" i="11"/>
  <c r="C43" i="11"/>
  <c r="D43" i="11" s="1"/>
  <c r="S41" i="11"/>
  <c r="S42" i="11" s="1"/>
  <c r="O41" i="11"/>
  <c r="O42" i="11" s="1"/>
  <c r="K41" i="11"/>
  <c r="G41" i="11"/>
  <c r="G42" i="11" s="1"/>
  <c r="U41" i="11"/>
  <c r="Q41" i="11"/>
  <c r="Q42" i="11" s="1"/>
  <c r="M41" i="11"/>
  <c r="M42" i="11" s="1"/>
  <c r="I41" i="11"/>
  <c r="I42" i="11" s="1"/>
  <c r="E41" i="11"/>
  <c r="E42" i="11" s="1"/>
  <c r="R41" i="11"/>
  <c r="R42" i="11" s="1"/>
  <c r="J41" i="11"/>
  <c r="J42" i="11" s="1"/>
  <c r="P41" i="11"/>
  <c r="H41" i="11"/>
  <c r="V41" i="11"/>
  <c r="V42" i="11" s="1"/>
  <c r="N41" i="11"/>
  <c r="F41" i="11"/>
  <c r="F42" i="11" s="1"/>
  <c r="T41" i="11"/>
  <c r="T42" i="11" s="1"/>
  <c r="L41" i="11"/>
  <c r="L42" i="11" s="1"/>
  <c r="D41" i="11"/>
  <c r="U42" i="11"/>
  <c r="C28" i="11"/>
  <c r="D28" i="11" s="1"/>
  <c r="E28" i="11" s="1"/>
  <c r="F28" i="11" s="1"/>
  <c r="K42" i="11"/>
  <c r="P42" i="11"/>
  <c r="N42" i="11"/>
  <c r="G27" i="11"/>
  <c r="H24" i="11"/>
  <c r="C43" i="10"/>
  <c r="U42" i="10"/>
  <c r="F42" i="10"/>
  <c r="V42" i="10"/>
  <c r="D27" i="10"/>
  <c r="S41" i="10"/>
  <c r="O41" i="10"/>
  <c r="K41" i="10"/>
  <c r="K42" i="10" s="1"/>
  <c r="G41" i="10"/>
  <c r="G42" i="10" s="1"/>
  <c r="U41" i="10"/>
  <c r="Q41" i="10"/>
  <c r="Q42" i="10" s="1"/>
  <c r="M41" i="10"/>
  <c r="M42" i="10" s="1"/>
  <c r="I41" i="10"/>
  <c r="I42" i="10" s="1"/>
  <c r="E41" i="10"/>
  <c r="E42" i="10" s="1"/>
  <c r="R41" i="10"/>
  <c r="J41" i="10"/>
  <c r="J42" i="10" s="1"/>
  <c r="V41" i="10"/>
  <c r="N41" i="10"/>
  <c r="F41" i="10"/>
  <c r="D41" i="10"/>
  <c r="C48" i="10" s="1"/>
  <c r="P41" i="10"/>
  <c r="H41" i="10"/>
  <c r="H42" i="10" s="1"/>
  <c r="T41" i="10"/>
  <c r="L41" i="10"/>
  <c r="L42" i="10" s="1"/>
  <c r="G27" i="10"/>
  <c r="H24" i="10"/>
  <c r="S42" i="10"/>
  <c r="P42" i="10"/>
  <c r="N42" i="10"/>
  <c r="O42" i="10"/>
  <c r="T42" i="10"/>
  <c r="R42" i="10"/>
  <c r="G42" i="9"/>
  <c r="C43" i="9"/>
  <c r="U42" i="9"/>
  <c r="S41" i="9"/>
  <c r="O41" i="9"/>
  <c r="K41" i="9"/>
  <c r="G41" i="9"/>
  <c r="U41" i="9"/>
  <c r="Q41" i="9"/>
  <c r="Q42" i="9" s="1"/>
  <c r="M41" i="9"/>
  <c r="I41" i="9"/>
  <c r="I42" i="9" s="1"/>
  <c r="E41" i="9"/>
  <c r="C48" i="9" s="1"/>
  <c r="R41" i="9"/>
  <c r="R42" i="9" s="1"/>
  <c r="J41" i="9"/>
  <c r="N41" i="9"/>
  <c r="T41" i="9"/>
  <c r="T42" i="9" s="1"/>
  <c r="L41" i="9"/>
  <c r="L42" i="9" s="1"/>
  <c r="P41" i="9"/>
  <c r="H41" i="9"/>
  <c r="H42" i="9" s="1"/>
  <c r="V41" i="9"/>
  <c r="V42" i="9" s="1"/>
  <c r="F41" i="9"/>
  <c r="F42" i="9" s="1"/>
  <c r="D41" i="9"/>
  <c r="D42" i="9" s="1"/>
  <c r="S42" i="9"/>
  <c r="O42" i="9"/>
  <c r="E24" i="9"/>
  <c r="D27" i="9"/>
  <c r="M42" i="9"/>
  <c r="E42" i="9"/>
  <c r="N42" i="9"/>
  <c r="P42" i="9"/>
  <c r="K42" i="9"/>
  <c r="J42" i="9"/>
  <c r="D28" i="9"/>
  <c r="S42" i="8"/>
  <c r="C48" i="8"/>
  <c r="S41" i="8"/>
  <c r="O41" i="8"/>
  <c r="O42" i="8" s="1"/>
  <c r="K41" i="8"/>
  <c r="K42" i="8" s="1"/>
  <c r="G41" i="8"/>
  <c r="G42" i="8" s="1"/>
  <c r="U41" i="8"/>
  <c r="U42" i="8" s="1"/>
  <c r="Q41" i="8"/>
  <c r="Q42" i="8" s="1"/>
  <c r="M41" i="8"/>
  <c r="I41" i="8"/>
  <c r="I42" i="8" s="1"/>
  <c r="E41" i="8"/>
  <c r="P41" i="8"/>
  <c r="H41" i="8"/>
  <c r="V41" i="8"/>
  <c r="V42" i="8" s="1"/>
  <c r="N41" i="8"/>
  <c r="F41" i="8"/>
  <c r="T41" i="8"/>
  <c r="L41" i="8"/>
  <c r="L42" i="8" s="1"/>
  <c r="D41" i="8"/>
  <c r="R41" i="8"/>
  <c r="R42" i="8" s="1"/>
  <c r="J41" i="8"/>
  <c r="J42" i="8" s="1"/>
  <c r="M42" i="8"/>
  <c r="P42" i="8"/>
  <c r="N42" i="8"/>
  <c r="E42" i="8"/>
  <c r="D42" i="8"/>
  <c r="T42" i="8"/>
  <c r="D28" i="8"/>
  <c r="E24" i="8"/>
  <c r="D27" i="8"/>
  <c r="H42" i="8"/>
  <c r="F42" i="8"/>
  <c r="C42" i="8"/>
  <c r="L42" i="7"/>
  <c r="S41" i="7"/>
  <c r="S42" i="7" s="1"/>
  <c r="O41" i="7"/>
  <c r="O42" i="7" s="1"/>
  <c r="K41" i="7"/>
  <c r="G41" i="7"/>
  <c r="G42" i="7" s="1"/>
  <c r="U41" i="7"/>
  <c r="U42" i="7" s="1"/>
  <c r="Q41" i="7"/>
  <c r="Q42" i="7" s="1"/>
  <c r="M41" i="7"/>
  <c r="I41" i="7"/>
  <c r="I42" i="7" s="1"/>
  <c r="E41" i="7"/>
  <c r="R41" i="7"/>
  <c r="R42" i="7" s="1"/>
  <c r="P41" i="7"/>
  <c r="H41" i="7"/>
  <c r="H42" i="7" s="1"/>
  <c r="V41" i="7"/>
  <c r="N41" i="7"/>
  <c r="N42" i="7" s="1"/>
  <c r="F41" i="7"/>
  <c r="T41" i="7"/>
  <c r="L41" i="7"/>
  <c r="D41" i="7"/>
  <c r="D42" i="7" s="1"/>
  <c r="J41" i="7"/>
  <c r="J42" i="7" s="1"/>
  <c r="K42" i="7"/>
  <c r="P42" i="7"/>
  <c r="E27" i="7"/>
  <c r="F24" i="7"/>
  <c r="M42" i="7"/>
  <c r="T42" i="7"/>
  <c r="E42" i="7"/>
  <c r="F42" i="7"/>
  <c r="V42" i="7"/>
  <c r="C42" i="7"/>
  <c r="C28" i="7"/>
  <c r="D28" i="7" s="1"/>
  <c r="E28" i="7" s="1"/>
  <c r="U42" i="6"/>
  <c r="D42" i="6"/>
  <c r="H42" i="6"/>
  <c r="C43" i="6"/>
  <c r="D43" i="6" s="1"/>
  <c r="E24" i="6"/>
  <c r="D27" i="6"/>
  <c r="S41" i="6"/>
  <c r="S42" i="6" s="1"/>
  <c r="O41" i="6"/>
  <c r="O42" i="6" s="1"/>
  <c r="K41" i="6"/>
  <c r="K42" i="6" s="1"/>
  <c r="G41" i="6"/>
  <c r="G42" i="6" s="1"/>
  <c r="U41" i="6"/>
  <c r="Q41" i="6"/>
  <c r="Q42" i="6" s="1"/>
  <c r="M41" i="6"/>
  <c r="M42" i="6" s="1"/>
  <c r="I41" i="6"/>
  <c r="I42" i="6" s="1"/>
  <c r="E41" i="6"/>
  <c r="E42" i="6" s="1"/>
  <c r="P41" i="6"/>
  <c r="P42" i="6" s="1"/>
  <c r="H41" i="6"/>
  <c r="V41" i="6"/>
  <c r="V42" i="6" s="1"/>
  <c r="N41" i="6"/>
  <c r="F41" i="6"/>
  <c r="F42" i="6" s="1"/>
  <c r="T41" i="6"/>
  <c r="T42" i="6" s="1"/>
  <c r="L41" i="6"/>
  <c r="C48" i="6" s="1"/>
  <c r="D41" i="6"/>
  <c r="R41" i="6"/>
  <c r="R42" i="6" s="1"/>
  <c r="J41" i="6"/>
  <c r="J42" i="6" s="1"/>
  <c r="C28" i="6"/>
  <c r="N42" i="6"/>
  <c r="D28" i="5"/>
  <c r="E28" i="5" s="1"/>
  <c r="F28" i="5" s="1"/>
  <c r="H42" i="5"/>
  <c r="D43" i="5"/>
  <c r="I42" i="5"/>
  <c r="C47" i="5" s="1"/>
  <c r="P42" i="5"/>
  <c r="F27" i="5"/>
  <c r="G24" i="5"/>
  <c r="D28" i="3"/>
  <c r="E28" i="3" s="1"/>
  <c r="F28" i="3" s="1"/>
  <c r="G27" i="3"/>
  <c r="C43" i="3"/>
  <c r="I24" i="3"/>
  <c r="H27" i="3"/>
  <c r="S41" i="3"/>
  <c r="S42" i="3" s="1"/>
  <c r="O41" i="3"/>
  <c r="O42" i="3" s="1"/>
  <c r="K41" i="3"/>
  <c r="K42" i="3" s="1"/>
  <c r="G41" i="3"/>
  <c r="U41" i="3"/>
  <c r="U42" i="3" s="1"/>
  <c r="Q41" i="3"/>
  <c r="Q42" i="3" s="1"/>
  <c r="M41" i="3"/>
  <c r="M42" i="3" s="1"/>
  <c r="I41" i="3"/>
  <c r="I42" i="3" s="1"/>
  <c r="E41" i="3"/>
  <c r="E42" i="3" s="1"/>
  <c r="P41" i="3"/>
  <c r="P42" i="3" s="1"/>
  <c r="H41" i="3"/>
  <c r="H42" i="3" s="1"/>
  <c r="V41" i="3"/>
  <c r="V42" i="3" s="1"/>
  <c r="N41" i="3"/>
  <c r="N42" i="3" s="1"/>
  <c r="F41" i="3"/>
  <c r="F42" i="3" s="1"/>
  <c r="T41" i="3"/>
  <c r="T42" i="3" s="1"/>
  <c r="L41" i="3"/>
  <c r="L42" i="3" s="1"/>
  <c r="D41" i="3"/>
  <c r="D42" i="3" s="1"/>
  <c r="R41" i="3"/>
  <c r="R42" i="3" s="1"/>
  <c r="J41" i="3"/>
  <c r="J42" i="3" s="1"/>
  <c r="E26" i="2"/>
  <c r="E28" i="13" l="1"/>
  <c r="F28" i="13" s="1"/>
  <c r="G28" i="13" s="1"/>
  <c r="H28" i="13" s="1"/>
  <c r="I28" i="13" s="1"/>
  <c r="J28" i="13" s="1"/>
  <c r="K28" i="13" s="1"/>
  <c r="L28" i="13" s="1"/>
  <c r="H28" i="12"/>
  <c r="G28" i="3"/>
  <c r="F28" i="21"/>
  <c r="G28" i="21" s="1"/>
  <c r="H28" i="21" s="1"/>
  <c r="I28" i="21" s="1"/>
  <c r="J28" i="21" s="1"/>
  <c r="I28" i="20"/>
  <c r="J28" i="20" s="1"/>
  <c r="F28" i="17"/>
  <c r="G28" i="17" s="1"/>
  <c r="H28" i="17" s="1"/>
  <c r="I28" i="17" s="1"/>
  <c r="J28" i="17" s="1"/>
  <c r="I28" i="16"/>
  <c r="E28" i="14"/>
  <c r="F28" i="14" s="1"/>
  <c r="G28" i="14" s="1"/>
  <c r="H28" i="14" s="1"/>
  <c r="I28" i="14" s="1"/>
  <c r="J28" i="14" s="1"/>
  <c r="G28" i="11"/>
  <c r="G27" i="22"/>
  <c r="G28" i="22" s="1"/>
  <c r="H24" i="22"/>
  <c r="C48" i="22"/>
  <c r="C44" i="22"/>
  <c r="C43" i="22"/>
  <c r="D43" i="22" s="1"/>
  <c r="C46" i="22"/>
  <c r="C47" i="22"/>
  <c r="C46" i="21"/>
  <c r="C44" i="21"/>
  <c r="C48" i="21"/>
  <c r="C47" i="21"/>
  <c r="D43" i="21"/>
  <c r="K27" i="21"/>
  <c r="L24" i="21"/>
  <c r="K27" i="20"/>
  <c r="L24" i="20"/>
  <c r="D42" i="20"/>
  <c r="D43" i="20"/>
  <c r="C44" i="19"/>
  <c r="C43" i="19"/>
  <c r="D43" i="19" s="1"/>
  <c r="C46" i="19"/>
  <c r="C47" i="19"/>
  <c r="G27" i="19"/>
  <c r="H24" i="19"/>
  <c r="F28" i="19"/>
  <c r="D52" i="18"/>
  <c r="D53" i="18" s="1"/>
  <c r="E42" i="18"/>
  <c r="C44" i="18" s="1"/>
  <c r="K28" i="18"/>
  <c r="M24" i="18"/>
  <c r="L27" i="18"/>
  <c r="C46" i="17"/>
  <c r="C44" i="17"/>
  <c r="C48" i="17"/>
  <c r="K27" i="17"/>
  <c r="L24" i="17"/>
  <c r="D43" i="17"/>
  <c r="K24" i="16"/>
  <c r="J27" i="16"/>
  <c r="J28" i="16" s="1"/>
  <c r="C44" i="16"/>
  <c r="C43" i="16"/>
  <c r="D43" i="16" s="1"/>
  <c r="C46" i="16"/>
  <c r="C47" i="16"/>
  <c r="C46" i="15"/>
  <c r="C47" i="15"/>
  <c r="C44" i="15"/>
  <c r="G27" i="15"/>
  <c r="H24" i="15"/>
  <c r="C48" i="15"/>
  <c r="D43" i="15"/>
  <c r="C44" i="14"/>
  <c r="C46" i="14"/>
  <c r="C47" i="14"/>
  <c r="K27" i="14"/>
  <c r="L24" i="14"/>
  <c r="D43" i="14"/>
  <c r="C48" i="14"/>
  <c r="M24" i="13"/>
  <c r="L27" i="13"/>
  <c r="C44" i="13"/>
  <c r="C43" i="13"/>
  <c r="D43" i="13" s="1"/>
  <c r="C46" i="13"/>
  <c r="C47" i="13"/>
  <c r="I27" i="12"/>
  <c r="J24" i="12"/>
  <c r="C44" i="12"/>
  <c r="C43" i="12"/>
  <c r="D43" i="12" s="1"/>
  <c r="C46" i="12"/>
  <c r="C47" i="12"/>
  <c r="C44" i="11"/>
  <c r="C48" i="11"/>
  <c r="C47" i="11"/>
  <c r="C46" i="11"/>
  <c r="D52" i="11"/>
  <c r="D53" i="11" s="1"/>
  <c r="E43" i="11"/>
  <c r="I24" i="11"/>
  <c r="H27" i="11"/>
  <c r="I24" i="10"/>
  <c r="H27" i="10"/>
  <c r="D42" i="10"/>
  <c r="D43" i="10" s="1"/>
  <c r="D28" i="10"/>
  <c r="E28" i="10" s="1"/>
  <c r="F28" i="10" s="1"/>
  <c r="G28" i="10" s="1"/>
  <c r="C47" i="9"/>
  <c r="C44" i="9"/>
  <c r="C46" i="9"/>
  <c r="D43" i="9"/>
  <c r="E27" i="9"/>
  <c r="E28" i="9" s="1"/>
  <c r="F24" i="9"/>
  <c r="C44" i="8"/>
  <c r="C43" i="8"/>
  <c r="D43" i="8" s="1"/>
  <c r="C46" i="8"/>
  <c r="C47" i="8"/>
  <c r="E27" i="8"/>
  <c r="E28" i="8" s="1"/>
  <c r="F24" i="8"/>
  <c r="C44" i="7"/>
  <c r="C43" i="7"/>
  <c r="D43" i="7" s="1"/>
  <c r="C46" i="7"/>
  <c r="C47" i="7"/>
  <c r="F27" i="7"/>
  <c r="F28" i="7" s="1"/>
  <c r="G24" i="7"/>
  <c r="C48" i="7"/>
  <c r="L42" i="6"/>
  <c r="C47" i="6" s="1"/>
  <c r="D28" i="6"/>
  <c r="D52" i="6"/>
  <c r="D53" i="6" s="1"/>
  <c r="E43" i="6"/>
  <c r="E27" i="6"/>
  <c r="F24" i="6"/>
  <c r="G27" i="5"/>
  <c r="G28" i="5" s="1"/>
  <c r="H24" i="5"/>
  <c r="C44" i="5"/>
  <c r="C46" i="5"/>
  <c r="D52" i="5"/>
  <c r="D53" i="5" s="1"/>
  <c r="E43" i="5"/>
  <c r="C48" i="3"/>
  <c r="I27" i="3"/>
  <c r="J24" i="3"/>
  <c r="D43" i="3"/>
  <c r="G42" i="3"/>
  <c r="C47" i="3" s="1"/>
  <c r="H28" i="3"/>
  <c r="I28" i="3" s="1"/>
  <c r="P26" i="2"/>
  <c r="H26" i="2"/>
  <c r="S26" i="2"/>
  <c r="K26" i="2"/>
  <c r="G26" i="2"/>
  <c r="V26" i="2"/>
  <c r="R26" i="2"/>
  <c r="N26" i="2"/>
  <c r="J26" i="2"/>
  <c r="F26" i="2"/>
  <c r="T26" i="2"/>
  <c r="L26" i="2"/>
  <c r="D26" i="2"/>
  <c r="O26" i="2"/>
  <c r="U26" i="2"/>
  <c r="Q26" i="2"/>
  <c r="M26" i="2"/>
  <c r="I26" i="2"/>
  <c r="D6" i="4"/>
  <c r="C6" i="4"/>
  <c r="I28" i="12" l="1"/>
  <c r="K28" i="14"/>
  <c r="H28" i="22"/>
  <c r="I24" i="22"/>
  <c r="H27" i="22"/>
  <c r="D52" i="22"/>
  <c r="D53" i="22" s="1"/>
  <c r="E43" i="22"/>
  <c r="D52" i="21"/>
  <c r="D53" i="21" s="1"/>
  <c r="E43" i="21"/>
  <c r="K28" i="21"/>
  <c r="M24" i="21"/>
  <c r="L27" i="21"/>
  <c r="K28" i="20"/>
  <c r="M24" i="20"/>
  <c r="L27" i="20"/>
  <c r="D52" i="20"/>
  <c r="D53" i="20" s="1"/>
  <c r="E43" i="20"/>
  <c r="C47" i="20"/>
  <c r="C44" i="20"/>
  <c r="C46" i="20"/>
  <c r="D52" i="19"/>
  <c r="D53" i="19" s="1"/>
  <c r="E43" i="19"/>
  <c r="I24" i="19"/>
  <c r="H27" i="19"/>
  <c r="G28" i="19"/>
  <c r="H28" i="19" s="1"/>
  <c r="L28" i="18"/>
  <c r="E43" i="18"/>
  <c r="M27" i="18"/>
  <c r="N24" i="18"/>
  <c r="C46" i="18"/>
  <c r="C47" i="18"/>
  <c r="M24" i="17"/>
  <c r="L27" i="17"/>
  <c r="D52" i="17"/>
  <c r="D53" i="17" s="1"/>
  <c r="E43" i="17"/>
  <c r="K28" i="17"/>
  <c r="K27" i="16"/>
  <c r="L24" i="16"/>
  <c r="D52" i="16"/>
  <c r="D53" i="16" s="1"/>
  <c r="E43" i="16"/>
  <c r="K28" i="16"/>
  <c r="G28" i="15"/>
  <c r="D52" i="15"/>
  <c r="D53" i="15" s="1"/>
  <c r="E43" i="15"/>
  <c r="I24" i="15"/>
  <c r="H27" i="15"/>
  <c r="M24" i="14"/>
  <c r="L27" i="14"/>
  <c r="D52" i="14"/>
  <c r="D53" i="14" s="1"/>
  <c r="E43" i="14"/>
  <c r="D52" i="13"/>
  <c r="D53" i="13" s="1"/>
  <c r="E43" i="13"/>
  <c r="M27" i="13"/>
  <c r="N24" i="13"/>
  <c r="D52" i="12"/>
  <c r="D53" i="12" s="1"/>
  <c r="E43" i="12"/>
  <c r="K24" i="12"/>
  <c r="J27" i="12"/>
  <c r="H28" i="11"/>
  <c r="I27" i="11"/>
  <c r="J24" i="11"/>
  <c r="F43" i="11"/>
  <c r="E52" i="11"/>
  <c r="E53" i="11" s="1"/>
  <c r="D52" i="10"/>
  <c r="D53" i="10" s="1"/>
  <c r="E43" i="10"/>
  <c r="H28" i="10"/>
  <c r="C47" i="10"/>
  <c r="C44" i="10"/>
  <c r="C46" i="10"/>
  <c r="I27" i="10"/>
  <c r="J24" i="10"/>
  <c r="D52" i="9"/>
  <c r="D53" i="9" s="1"/>
  <c r="E43" i="9"/>
  <c r="F27" i="9"/>
  <c r="F28" i="9" s="1"/>
  <c r="G24" i="9"/>
  <c r="D52" i="8"/>
  <c r="D53" i="8" s="1"/>
  <c r="E43" i="8"/>
  <c r="F27" i="8"/>
  <c r="G24" i="8"/>
  <c r="G27" i="7"/>
  <c r="G28" i="7" s="1"/>
  <c r="H24" i="7"/>
  <c r="D52" i="7"/>
  <c r="D53" i="7" s="1"/>
  <c r="E43" i="7"/>
  <c r="G24" i="6"/>
  <c r="F27" i="6"/>
  <c r="E28" i="6"/>
  <c r="C44" i="6"/>
  <c r="C46" i="6"/>
  <c r="F43" i="6"/>
  <c r="F43" i="5"/>
  <c r="E52" i="5"/>
  <c r="E53" i="5" s="1"/>
  <c r="I24" i="5"/>
  <c r="H27" i="5"/>
  <c r="H28" i="5" s="1"/>
  <c r="C46" i="3"/>
  <c r="D52" i="3"/>
  <c r="D53" i="3" s="1"/>
  <c r="E43" i="3"/>
  <c r="C44" i="3"/>
  <c r="K24" i="3"/>
  <c r="J27" i="3"/>
  <c r="J28" i="3" s="1"/>
  <c r="D26" i="4"/>
  <c r="C26" i="4"/>
  <c r="L28" i="21" l="1"/>
  <c r="M28" i="18"/>
  <c r="J28" i="12"/>
  <c r="K28" i="12" s="1"/>
  <c r="L28" i="17"/>
  <c r="M28" i="17" s="1"/>
  <c r="L28" i="14"/>
  <c r="F28" i="6"/>
  <c r="I27" i="22"/>
  <c r="J24" i="22"/>
  <c r="F43" i="22"/>
  <c r="E52" i="22"/>
  <c r="E53" i="22" s="1"/>
  <c r="I28" i="22"/>
  <c r="F43" i="21"/>
  <c r="E52" i="21"/>
  <c r="E53" i="21" s="1"/>
  <c r="M27" i="21"/>
  <c r="M28" i="21" s="1"/>
  <c r="N24" i="21"/>
  <c r="M27" i="20"/>
  <c r="N24" i="20"/>
  <c r="L28" i="20"/>
  <c r="F43" i="20"/>
  <c r="E52" i="20"/>
  <c r="E53" i="20" s="1"/>
  <c r="F43" i="19"/>
  <c r="E52" i="19"/>
  <c r="E53" i="19" s="1"/>
  <c r="I27" i="19"/>
  <c r="I28" i="19" s="1"/>
  <c r="J24" i="19"/>
  <c r="F43" i="18"/>
  <c r="E52" i="18"/>
  <c r="E53" i="18" s="1"/>
  <c r="O24" i="18"/>
  <c r="N27" i="18"/>
  <c r="N28" i="18" s="1"/>
  <c r="M27" i="17"/>
  <c r="N24" i="17"/>
  <c r="F43" i="17"/>
  <c r="E52" i="17"/>
  <c r="E53" i="17" s="1"/>
  <c r="F43" i="16"/>
  <c r="E52" i="16"/>
  <c r="E53" i="16" s="1"/>
  <c r="M24" i="16"/>
  <c r="L27" i="16"/>
  <c r="L28" i="16" s="1"/>
  <c r="H28" i="15"/>
  <c r="I27" i="15"/>
  <c r="J24" i="15"/>
  <c r="E52" i="15"/>
  <c r="E53" i="15" s="1"/>
  <c r="F43" i="15"/>
  <c r="F43" i="14"/>
  <c r="E52" i="14"/>
  <c r="E53" i="14" s="1"/>
  <c r="M27" i="14"/>
  <c r="N24" i="14"/>
  <c r="O24" i="13"/>
  <c r="N27" i="13"/>
  <c r="F43" i="13"/>
  <c r="E52" i="13"/>
  <c r="E53" i="13" s="1"/>
  <c r="M28" i="13"/>
  <c r="K27" i="12"/>
  <c r="L24" i="12"/>
  <c r="F43" i="12"/>
  <c r="E52" i="12"/>
  <c r="E53" i="12" s="1"/>
  <c r="J27" i="11"/>
  <c r="K24" i="11"/>
  <c r="F52" i="11"/>
  <c r="F53" i="11" s="1"/>
  <c r="G43" i="11"/>
  <c r="I28" i="11"/>
  <c r="I28" i="10"/>
  <c r="J27" i="10"/>
  <c r="K24" i="10"/>
  <c r="F43" i="10"/>
  <c r="E52" i="10"/>
  <c r="E53" i="10" s="1"/>
  <c r="F43" i="9"/>
  <c r="E52" i="9"/>
  <c r="E53" i="9" s="1"/>
  <c r="G27" i="9"/>
  <c r="G28" i="9" s="1"/>
  <c r="H24" i="9"/>
  <c r="E52" i="8"/>
  <c r="E53" i="8" s="1"/>
  <c r="F43" i="8"/>
  <c r="G27" i="8"/>
  <c r="H24" i="8"/>
  <c r="F28" i="8"/>
  <c r="I24" i="7"/>
  <c r="H27" i="7"/>
  <c r="F43" i="7"/>
  <c r="E52" i="7"/>
  <c r="E53" i="7" s="1"/>
  <c r="F52" i="6"/>
  <c r="F53" i="6" s="1"/>
  <c r="G43" i="6"/>
  <c r="E52" i="6"/>
  <c r="E53" i="6" s="1"/>
  <c r="G27" i="6"/>
  <c r="H24" i="6"/>
  <c r="I27" i="5"/>
  <c r="I28" i="5" s="1"/>
  <c r="J24" i="5"/>
  <c r="F52" i="5"/>
  <c r="F53" i="5" s="1"/>
  <c r="G43" i="5"/>
  <c r="E52" i="3"/>
  <c r="E53" i="3" s="1"/>
  <c r="F43" i="3"/>
  <c r="K27" i="3"/>
  <c r="L24" i="3"/>
  <c r="T40" i="2"/>
  <c r="N40" i="2"/>
  <c r="H40" i="2"/>
  <c r="C39" i="2"/>
  <c r="U39" i="2" s="1"/>
  <c r="C38" i="2"/>
  <c r="S38" i="2" s="1"/>
  <c r="C37" i="2"/>
  <c r="C25" i="2"/>
  <c r="T25" i="2" s="1"/>
  <c r="C24" i="2"/>
  <c r="M28" i="14" l="1"/>
  <c r="N28" i="14" s="1"/>
  <c r="G28" i="8"/>
  <c r="M28" i="20"/>
  <c r="F52" i="22"/>
  <c r="F53" i="22" s="1"/>
  <c r="G43" i="22"/>
  <c r="K24" i="22"/>
  <c r="J27" i="22"/>
  <c r="J28" i="22" s="1"/>
  <c r="F52" i="21"/>
  <c r="F53" i="21" s="1"/>
  <c r="G43" i="21"/>
  <c r="O24" i="21"/>
  <c r="N27" i="21"/>
  <c r="N28" i="21" s="1"/>
  <c r="F52" i="20"/>
  <c r="F53" i="20" s="1"/>
  <c r="G43" i="20"/>
  <c r="O24" i="20"/>
  <c r="N27" i="20"/>
  <c r="N28" i="20" s="1"/>
  <c r="K24" i="19"/>
  <c r="J27" i="19"/>
  <c r="J28" i="19" s="1"/>
  <c r="F52" i="19"/>
  <c r="F53" i="19" s="1"/>
  <c r="G43" i="19"/>
  <c r="O28" i="18"/>
  <c r="F52" i="18"/>
  <c r="F53" i="18" s="1"/>
  <c r="G43" i="18"/>
  <c r="O27" i="18"/>
  <c r="P24" i="18"/>
  <c r="F52" i="17"/>
  <c r="F53" i="17" s="1"/>
  <c r="G43" i="17"/>
  <c r="O24" i="17"/>
  <c r="N27" i="17"/>
  <c r="N28" i="17" s="1"/>
  <c r="F52" i="16"/>
  <c r="F53" i="16" s="1"/>
  <c r="G43" i="16"/>
  <c r="M27" i="16"/>
  <c r="M28" i="16" s="1"/>
  <c r="N24" i="16"/>
  <c r="K24" i="15"/>
  <c r="J27" i="15"/>
  <c r="F52" i="15"/>
  <c r="F53" i="15" s="1"/>
  <c r="G43" i="15"/>
  <c r="I28" i="15"/>
  <c r="F52" i="14"/>
  <c r="F53" i="14" s="1"/>
  <c r="G43" i="14"/>
  <c r="O24" i="14"/>
  <c r="N27" i="14"/>
  <c r="N28" i="13"/>
  <c r="F52" i="13"/>
  <c r="F53" i="13" s="1"/>
  <c r="G43" i="13"/>
  <c r="O27" i="13"/>
  <c r="P24" i="13"/>
  <c r="F52" i="12"/>
  <c r="F53" i="12" s="1"/>
  <c r="G43" i="12"/>
  <c r="M24" i="12"/>
  <c r="L27" i="12"/>
  <c r="L28" i="12" s="1"/>
  <c r="K27" i="11"/>
  <c r="L24" i="11"/>
  <c r="J28" i="11"/>
  <c r="G52" i="11"/>
  <c r="G53" i="11" s="1"/>
  <c r="H43" i="11"/>
  <c r="J28" i="10"/>
  <c r="F52" i="10"/>
  <c r="F53" i="10" s="1"/>
  <c r="G43" i="10"/>
  <c r="K27" i="10"/>
  <c r="L24" i="10"/>
  <c r="F52" i="9"/>
  <c r="F53" i="9" s="1"/>
  <c r="G43" i="9"/>
  <c r="I24" i="9"/>
  <c r="H27" i="9"/>
  <c r="I24" i="8"/>
  <c r="H27" i="8"/>
  <c r="F52" i="8"/>
  <c r="F53" i="8" s="1"/>
  <c r="G43" i="8"/>
  <c r="I27" i="7"/>
  <c r="J24" i="7"/>
  <c r="F52" i="7"/>
  <c r="F53" i="7" s="1"/>
  <c r="G43" i="7"/>
  <c r="H28" i="7"/>
  <c r="I28" i="7" s="1"/>
  <c r="H43" i="6"/>
  <c r="I24" i="6"/>
  <c r="H27" i="6"/>
  <c r="G28" i="6"/>
  <c r="J27" i="5"/>
  <c r="K24" i="5"/>
  <c r="G52" i="5"/>
  <c r="G53" i="5" s="1"/>
  <c r="H43" i="5"/>
  <c r="J28" i="5"/>
  <c r="F52" i="3"/>
  <c r="F53" i="3" s="1"/>
  <c r="G43" i="3"/>
  <c r="M24" i="3"/>
  <c r="L27" i="3"/>
  <c r="K28" i="3"/>
  <c r="L28" i="3" s="1"/>
  <c r="D24" i="2"/>
  <c r="E24" i="2" s="1"/>
  <c r="C27" i="2"/>
  <c r="C28" i="2" s="1"/>
  <c r="V38" i="2"/>
  <c r="G38" i="2"/>
  <c r="R39" i="2"/>
  <c r="R25" i="2"/>
  <c r="K38" i="2"/>
  <c r="C41" i="2"/>
  <c r="C42" i="2" s="1"/>
  <c r="C43" i="2" s="1"/>
  <c r="Q38" i="2"/>
  <c r="G39" i="2"/>
  <c r="F38" i="2"/>
  <c r="R38" i="2"/>
  <c r="M39" i="2"/>
  <c r="G25" i="2"/>
  <c r="L25" i="2"/>
  <c r="M38" i="2"/>
  <c r="H25" i="2"/>
  <c r="S25" i="2"/>
  <c r="I39" i="2"/>
  <c r="S39" i="2"/>
  <c r="D25" i="2"/>
  <c r="I38" i="2"/>
  <c r="N38" i="2"/>
  <c r="E39" i="2"/>
  <c r="J39" i="2"/>
  <c r="O39" i="2"/>
  <c r="U25" i="2"/>
  <c r="Q25" i="2"/>
  <c r="M25" i="2"/>
  <c r="I25" i="2"/>
  <c r="E25" i="2"/>
  <c r="N25" i="2"/>
  <c r="T39" i="2"/>
  <c r="P39" i="2"/>
  <c r="L39" i="2"/>
  <c r="H39" i="2"/>
  <c r="D39" i="2"/>
  <c r="N39" i="2"/>
  <c r="J25" i="2"/>
  <c r="O25" i="2"/>
  <c r="T38" i="2"/>
  <c r="P38" i="2"/>
  <c r="L38" i="2"/>
  <c r="H38" i="2"/>
  <c r="D38" i="2"/>
  <c r="F25" i="2"/>
  <c r="K25" i="2"/>
  <c r="P25" i="2"/>
  <c r="V25" i="2"/>
  <c r="E38" i="2"/>
  <c r="J38" i="2"/>
  <c r="O38" i="2"/>
  <c r="U38" i="2"/>
  <c r="F39" i="2"/>
  <c r="K39" i="2"/>
  <c r="Q39" i="2"/>
  <c r="V39" i="2"/>
  <c r="H28" i="8" l="1"/>
  <c r="H28" i="6"/>
  <c r="H52" i="6" s="1"/>
  <c r="H53" i="6" s="1"/>
  <c r="J28" i="15"/>
  <c r="E27" i="2"/>
  <c r="K27" i="22"/>
  <c r="L24" i="22"/>
  <c r="G52" i="22"/>
  <c r="G53" i="22" s="1"/>
  <c r="H43" i="22"/>
  <c r="K28" i="22"/>
  <c r="O27" i="21"/>
  <c r="O28" i="21" s="1"/>
  <c r="P24" i="21"/>
  <c r="G52" i="21"/>
  <c r="G53" i="21" s="1"/>
  <c r="H43" i="21"/>
  <c r="O27" i="20"/>
  <c r="O28" i="20" s="1"/>
  <c r="P24" i="20"/>
  <c r="G52" i="20"/>
  <c r="G53" i="20" s="1"/>
  <c r="H43" i="20"/>
  <c r="G52" i="19"/>
  <c r="G53" i="19" s="1"/>
  <c r="H43" i="19"/>
  <c r="K27" i="19"/>
  <c r="K28" i="19" s="1"/>
  <c r="L24" i="19"/>
  <c r="Q24" i="18"/>
  <c r="P27" i="18"/>
  <c r="P28" i="18" s="1"/>
  <c r="G52" i="18"/>
  <c r="G53" i="18" s="1"/>
  <c r="H43" i="18"/>
  <c r="G52" i="17"/>
  <c r="G53" i="17" s="1"/>
  <c r="H43" i="17"/>
  <c r="O27" i="17"/>
  <c r="O28" i="17" s="1"/>
  <c r="P24" i="17"/>
  <c r="O24" i="16"/>
  <c r="N27" i="16"/>
  <c r="N28" i="16"/>
  <c r="G52" i="16"/>
  <c r="G53" i="16" s="1"/>
  <c r="H43" i="16"/>
  <c r="K27" i="15"/>
  <c r="L24" i="15"/>
  <c r="G52" i="15"/>
  <c r="G53" i="15" s="1"/>
  <c r="H43" i="15"/>
  <c r="G52" i="14"/>
  <c r="G53" i="14" s="1"/>
  <c r="H43" i="14"/>
  <c r="O27" i="14"/>
  <c r="O28" i="14" s="1"/>
  <c r="P24" i="14"/>
  <c r="G52" i="13"/>
  <c r="G53" i="13" s="1"/>
  <c r="H43" i="13"/>
  <c r="Q24" i="13"/>
  <c r="P27" i="13"/>
  <c r="O28" i="13"/>
  <c r="M27" i="12"/>
  <c r="M28" i="12" s="1"/>
  <c r="N24" i="12"/>
  <c r="G52" i="12"/>
  <c r="G53" i="12" s="1"/>
  <c r="H43" i="12"/>
  <c r="M24" i="11"/>
  <c r="L27" i="11"/>
  <c r="H52" i="11"/>
  <c r="H53" i="11" s="1"/>
  <c r="I43" i="11"/>
  <c r="K28" i="11"/>
  <c r="G52" i="10"/>
  <c r="G53" i="10" s="1"/>
  <c r="H43" i="10"/>
  <c r="M24" i="10"/>
  <c r="L27" i="10"/>
  <c r="K28" i="10"/>
  <c r="I27" i="9"/>
  <c r="J24" i="9"/>
  <c r="G52" i="9"/>
  <c r="G53" i="9" s="1"/>
  <c r="H43" i="9"/>
  <c r="H28" i="9"/>
  <c r="G52" i="8"/>
  <c r="G53" i="8" s="1"/>
  <c r="H43" i="8"/>
  <c r="I27" i="8"/>
  <c r="J24" i="8"/>
  <c r="J27" i="7"/>
  <c r="K24" i="7"/>
  <c r="G52" i="7"/>
  <c r="G53" i="7" s="1"/>
  <c r="H43" i="7"/>
  <c r="I43" i="6"/>
  <c r="I27" i="6"/>
  <c r="J24" i="6"/>
  <c r="G52" i="6"/>
  <c r="G53" i="6" s="1"/>
  <c r="K27" i="5"/>
  <c r="K28" i="5" s="1"/>
  <c r="L24" i="5"/>
  <c r="H52" i="5"/>
  <c r="H53" i="5" s="1"/>
  <c r="I43" i="5"/>
  <c r="G52" i="3"/>
  <c r="G53" i="3" s="1"/>
  <c r="H43" i="3"/>
  <c r="M27" i="3"/>
  <c r="M28" i="3" s="1"/>
  <c r="N24" i="3"/>
  <c r="O41" i="2"/>
  <c r="O42" i="2" s="1"/>
  <c r="L41" i="2"/>
  <c r="L42" i="2" s="1"/>
  <c r="M41" i="2"/>
  <c r="U41" i="2"/>
  <c r="U42" i="2" s="1"/>
  <c r="J41" i="2"/>
  <c r="J42" i="2" s="1"/>
  <c r="V41" i="2"/>
  <c r="V42" i="2" s="1"/>
  <c r="D41" i="2"/>
  <c r="D42" i="2" s="1"/>
  <c r="D43" i="2" s="1"/>
  <c r="P41" i="2"/>
  <c r="P42" i="2" s="1"/>
  <c r="D27" i="2"/>
  <c r="D28" i="2" s="1"/>
  <c r="G41" i="2"/>
  <c r="G42" i="2" s="1"/>
  <c r="S41" i="2"/>
  <c r="S42" i="2" s="1"/>
  <c r="E41" i="2"/>
  <c r="E42" i="2" s="1"/>
  <c r="N41" i="2"/>
  <c r="N42" i="2" s="1"/>
  <c r="K41" i="2"/>
  <c r="K42" i="2" s="1"/>
  <c r="H41" i="2"/>
  <c r="H42" i="2" s="1"/>
  <c r="I41" i="2"/>
  <c r="I42" i="2" s="1"/>
  <c r="F41" i="2"/>
  <c r="F42" i="2" s="1"/>
  <c r="T41" i="2"/>
  <c r="T42" i="2" s="1"/>
  <c r="Q41" i="2"/>
  <c r="Q42" i="2" s="1"/>
  <c r="R41" i="2"/>
  <c r="R42" i="2" s="1"/>
  <c r="M42" i="2"/>
  <c r="F24" i="2"/>
  <c r="F27" i="2" s="1"/>
  <c r="L28" i="10" l="1"/>
  <c r="I28" i="8"/>
  <c r="J28" i="8" s="1"/>
  <c r="I28" i="6"/>
  <c r="J28" i="6" s="1"/>
  <c r="K28" i="15"/>
  <c r="H52" i="22"/>
  <c r="H53" i="22" s="1"/>
  <c r="I43" i="22"/>
  <c r="M24" i="22"/>
  <c r="L27" i="22"/>
  <c r="L28" i="22" s="1"/>
  <c r="H52" i="21"/>
  <c r="H53" i="21" s="1"/>
  <c r="I43" i="21"/>
  <c r="Q24" i="21"/>
  <c r="P27" i="21"/>
  <c r="P28" i="21" s="1"/>
  <c r="H52" i="20"/>
  <c r="H53" i="20" s="1"/>
  <c r="I43" i="20"/>
  <c r="Q24" i="20"/>
  <c r="P27" i="20"/>
  <c r="P28" i="20" s="1"/>
  <c r="M24" i="19"/>
  <c r="L27" i="19"/>
  <c r="L28" i="19" s="1"/>
  <c r="H52" i="19"/>
  <c r="H53" i="19" s="1"/>
  <c r="I43" i="19"/>
  <c r="H52" i="18"/>
  <c r="H53" i="18" s="1"/>
  <c r="I43" i="18"/>
  <c r="Q27" i="18"/>
  <c r="Q28" i="18" s="1"/>
  <c r="R24" i="18"/>
  <c r="H52" i="17"/>
  <c r="H53" i="17" s="1"/>
  <c r="I43" i="17"/>
  <c r="Q24" i="17"/>
  <c r="P27" i="17"/>
  <c r="P28" i="17" s="1"/>
  <c r="H52" i="16"/>
  <c r="H53" i="16" s="1"/>
  <c r="I43" i="16"/>
  <c r="O27" i="16"/>
  <c r="O28" i="16" s="1"/>
  <c r="P24" i="16"/>
  <c r="H52" i="15"/>
  <c r="H53" i="15" s="1"/>
  <c r="I43" i="15"/>
  <c r="M24" i="15"/>
  <c r="L27" i="15"/>
  <c r="H52" i="14"/>
  <c r="H53" i="14" s="1"/>
  <c r="I43" i="14"/>
  <c r="Q24" i="14"/>
  <c r="P27" i="14"/>
  <c r="P28" i="14" s="1"/>
  <c r="Q27" i="13"/>
  <c r="R24" i="13"/>
  <c r="H52" i="13"/>
  <c r="H53" i="13" s="1"/>
  <c r="I43" i="13"/>
  <c r="P28" i="13"/>
  <c r="Q28" i="13" s="1"/>
  <c r="O24" i="12"/>
  <c r="N27" i="12"/>
  <c r="N28" i="12" s="1"/>
  <c r="H52" i="12"/>
  <c r="H53" i="12" s="1"/>
  <c r="I43" i="12"/>
  <c r="I52" i="11"/>
  <c r="I53" i="11" s="1"/>
  <c r="J43" i="11"/>
  <c r="L28" i="11"/>
  <c r="M27" i="11"/>
  <c r="N24" i="11"/>
  <c r="H52" i="10"/>
  <c r="H53" i="10" s="1"/>
  <c r="I43" i="10"/>
  <c r="M27" i="10"/>
  <c r="N24" i="10"/>
  <c r="J27" i="9"/>
  <c r="K24" i="9"/>
  <c r="H52" i="9"/>
  <c r="H53" i="9" s="1"/>
  <c r="I43" i="9"/>
  <c r="I28" i="9"/>
  <c r="J28" i="9" s="1"/>
  <c r="K24" i="8"/>
  <c r="J27" i="8"/>
  <c r="H52" i="8"/>
  <c r="H53" i="8" s="1"/>
  <c r="I43" i="8"/>
  <c r="K27" i="7"/>
  <c r="L24" i="7"/>
  <c r="H52" i="7"/>
  <c r="H53" i="7" s="1"/>
  <c r="I43" i="7"/>
  <c r="J28" i="7"/>
  <c r="J27" i="6"/>
  <c r="K24" i="6"/>
  <c r="I52" i="6"/>
  <c r="I53" i="6" s="1"/>
  <c r="J43" i="6"/>
  <c r="M24" i="5"/>
  <c r="L27" i="5"/>
  <c r="L28" i="5" s="1"/>
  <c r="I52" i="5"/>
  <c r="I53" i="5" s="1"/>
  <c r="J43" i="5"/>
  <c r="H52" i="3"/>
  <c r="H53" i="3" s="1"/>
  <c r="I43" i="3"/>
  <c r="O24" i="3"/>
  <c r="N27" i="3"/>
  <c r="N28" i="3" s="1"/>
  <c r="C48" i="2"/>
  <c r="I6" i="4" s="1"/>
  <c r="C47" i="2"/>
  <c r="C46" i="2"/>
  <c r="G24" i="2"/>
  <c r="G27" i="2" s="1"/>
  <c r="E43" i="2"/>
  <c r="D52" i="2"/>
  <c r="D53" i="2" s="1"/>
  <c r="E28" i="2"/>
  <c r="F28" i="2" s="1"/>
  <c r="C44" i="2"/>
  <c r="F6" i="4" s="1"/>
  <c r="M28" i="10" l="1"/>
  <c r="L28" i="15"/>
  <c r="M27" i="22"/>
  <c r="M28" i="22" s="1"/>
  <c r="N24" i="22"/>
  <c r="J43" i="22"/>
  <c r="I52" i="22"/>
  <c r="I53" i="22" s="1"/>
  <c r="Q27" i="21"/>
  <c r="Q28" i="21" s="1"/>
  <c r="R24" i="21"/>
  <c r="I52" i="21"/>
  <c r="I53" i="21" s="1"/>
  <c r="J43" i="21"/>
  <c r="Q27" i="20"/>
  <c r="Q28" i="20" s="1"/>
  <c r="R24" i="20"/>
  <c r="I52" i="20"/>
  <c r="I53" i="20" s="1"/>
  <c r="J43" i="20"/>
  <c r="J43" i="19"/>
  <c r="I52" i="19"/>
  <c r="I53" i="19" s="1"/>
  <c r="M27" i="19"/>
  <c r="M28" i="19" s="1"/>
  <c r="N24" i="19"/>
  <c r="S24" i="18"/>
  <c r="R27" i="18"/>
  <c r="R28" i="18" s="1"/>
  <c r="I52" i="18"/>
  <c r="I53" i="18" s="1"/>
  <c r="J43" i="18"/>
  <c r="Q27" i="17"/>
  <c r="Q28" i="17" s="1"/>
  <c r="R24" i="17"/>
  <c r="I52" i="17"/>
  <c r="I53" i="17" s="1"/>
  <c r="J43" i="17"/>
  <c r="Q24" i="16"/>
  <c r="P27" i="16"/>
  <c r="P28" i="16" s="1"/>
  <c r="I52" i="16"/>
  <c r="I53" i="16" s="1"/>
  <c r="J43" i="16"/>
  <c r="M27" i="15"/>
  <c r="N24" i="15"/>
  <c r="J43" i="15"/>
  <c r="I52" i="15"/>
  <c r="I53" i="15" s="1"/>
  <c r="Q27" i="14"/>
  <c r="Q28" i="14" s="1"/>
  <c r="R24" i="14"/>
  <c r="J43" i="14"/>
  <c r="I52" i="14"/>
  <c r="I53" i="14" s="1"/>
  <c r="S24" i="13"/>
  <c r="R27" i="13"/>
  <c r="R28" i="13" s="1"/>
  <c r="J43" i="13"/>
  <c r="I52" i="13"/>
  <c r="I53" i="13" s="1"/>
  <c r="O27" i="12"/>
  <c r="O28" i="12" s="1"/>
  <c r="P24" i="12"/>
  <c r="I52" i="12"/>
  <c r="I53" i="12" s="1"/>
  <c r="J43" i="12"/>
  <c r="N27" i="11"/>
  <c r="O24" i="11"/>
  <c r="J52" i="11"/>
  <c r="J53" i="11" s="1"/>
  <c r="K43" i="11"/>
  <c r="M28" i="11"/>
  <c r="N28" i="11" s="1"/>
  <c r="N28" i="10"/>
  <c r="I52" i="10"/>
  <c r="I53" i="10" s="1"/>
  <c r="J43" i="10"/>
  <c r="N27" i="10"/>
  <c r="O24" i="10"/>
  <c r="K27" i="9"/>
  <c r="L24" i="9"/>
  <c r="J43" i="9"/>
  <c r="I52" i="9"/>
  <c r="I53" i="9" s="1"/>
  <c r="K28" i="9"/>
  <c r="I52" i="8"/>
  <c r="I53" i="8" s="1"/>
  <c r="J43" i="8"/>
  <c r="K27" i="8"/>
  <c r="K28" i="8" s="1"/>
  <c r="L24" i="8"/>
  <c r="M24" i="7"/>
  <c r="L27" i="7"/>
  <c r="I52" i="7"/>
  <c r="I53" i="7" s="1"/>
  <c r="J43" i="7"/>
  <c r="K28" i="7"/>
  <c r="J52" i="6"/>
  <c r="J53" i="6" s="1"/>
  <c r="K43" i="6"/>
  <c r="K27" i="6"/>
  <c r="K28" i="6" s="1"/>
  <c r="L24" i="6"/>
  <c r="M27" i="5"/>
  <c r="N24" i="5"/>
  <c r="J52" i="5"/>
  <c r="J53" i="5" s="1"/>
  <c r="K43" i="5"/>
  <c r="M28" i="5"/>
  <c r="O27" i="3"/>
  <c r="O28" i="3" s="1"/>
  <c r="P24" i="3"/>
  <c r="I52" i="3"/>
  <c r="I53" i="3" s="1"/>
  <c r="J43" i="3"/>
  <c r="H24" i="2"/>
  <c r="H27" i="2" s="1"/>
  <c r="E52" i="2"/>
  <c r="E53" i="2" s="1"/>
  <c r="F43" i="2"/>
  <c r="M28" i="15" l="1"/>
  <c r="J52" i="22"/>
  <c r="J53" i="22" s="1"/>
  <c r="K43" i="22"/>
  <c r="O24" i="22"/>
  <c r="N27" i="22"/>
  <c r="N28" i="22" s="1"/>
  <c r="J52" i="21"/>
  <c r="J53" i="21" s="1"/>
  <c r="K43" i="21"/>
  <c r="S24" i="21"/>
  <c r="R27" i="21"/>
  <c r="R28" i="21" s="1"/>
  <c r="J52" i="20"/>
  <c r="J53" i="20" s="1"/>
  <c r="K43" i="20"/>
  <c r="S24" i="20"/>
  <c r="R27" i="20"/>
  <c r="R28" i="20" s="1"/>
  <c r="J52" i="19"/>
  <c r="J53" i="19" s="1"/>
  <c r="K43" i="19"/>
  <c r="O24" i="19"/>
  <c r="N27" i="19"/>
  <c r="N28" i="19" s="1"/>
  <c r="J52" i="18"/>
  <c r="J53" i="18" s="1"/>
  <c r="K43" i="18"/>
  <c r="S27" i="18"/>
  <c r="S28" i="18" s="1"/>
  <c r="T24" i="18"/>
  <c r="J52" i="17"/>
  <c r="J53" i="17" s="1"/>
  <c r="K43" i="17"/>
  <c r="S24" i="17"/>
  <c r="R27" i="17"/>
  <c r="R28" i="17" s="1"/>
  <c r="J52" i="16"/>
  <c r="J53" i="16" s="1"/>
  <c r="K43" i="16"/>
  <c r="Q27" i="16"/>
  <c r="Q28" i="16" s="1"/>
  <c r="R24" i="16"/>
  <c r="J52" i="15"/>
  <c r="J53" i="15" s="1"/>
  <c r="K43" i="15"/>
  <c r="O24" i="15"/>
  <c r="N27" i="15"/>
  <c r="N28" i="15" s="1"/>
  <c r="J52" i="14"/>
  <c r="J53" i="14" s="1"/>
  <c r="K43" i="14"/>
  <c r="S24" i="14"/>
  <c r="R27" i="14"/>
  <c r="R28" i="14" s="1"/>
  <c r="S27" i="13"/>
  <c r="S28" i="13" s="1"/>
  <c r="T24" i="13"/>
  <c r="J52" i="13"/>
  <c r="J53" i="13" s="1"/>
  <c r="K43" i="13"/>
  <c r="Q24" i="12"/>
  <c r="P27" i="12"/>
  <c r="P28" i="12" s="1"/>
  <c r="J52" i="12"/>
  <c r="J53" i="12" s="1"/>
  <c r="K43" i="12"/>
  <c r="O27" i="11"/>
  <c r="O28" i="11" s="1"/>
  <c r="P24" i="11"/>
  <c r="K52" i="11"/>
  <c r="K53" i="11" s="1"/>
  <c r="L43" i="11"/>
  <c r="P24" i="10"/>
  <c r="O27" i="10"/>
  <c r="O28" i="10" s="1"/>
  <c r="J52" i="10"/>
  <c r="J53" i="10" s="1"/>
  <c r="K43" i="10"/>
  <c r="M24" i="9"/>
  <c r="L27" i="9"/>
  <c r="L28" i="9" s="1"/>
  <c r="J52" i="9"/>
  <c r="J53" i="9" s="1"/>
  <c r="K43" i="9"/>
  <c r="M24" i="8"/>
  <c r="L27" i="8"/>
  <c r="L28" i="8" s="1"/>
  <c r="J52" i="8"/>
  <c r="J53" i="8" s="1"/>
  <c r="K43" i="8"/>
  <c r="J52" i="7"/>
  <c r="J53" i="7" s="1"/>
  <c r="K43" i="7"/>
  <c r="L28" i="7"/>
  <c r="M27" i="7"/>
  <c r="N24" i="7"/>
  <c r="M24" i="6"/>
  <c r="L27" i="6"/>
  <c r="L28" i="6" s="1"/>
  <c r="K52" i="6"/>
  <c r="K53" i="6" s="1"/>
  <c r="L43" i="6"/>
  <c r="N27" i="5"/>
  <c r="N28" i="5" s="1"/>
  <c r="O24" i="5"/>
  <c r="K52" i="5"/>
  <c r="K53" i="5" s="1"/>
  <c r="L43" i="5"/>
  <c r="J52" i="3"/>
  <c r="J53" i="3" s="1"/>
  <c r="K43" i="3"/>
  <c r="Q24" i="3"/>
  <c r="P27" i="3"/>
  <c r="P28" i="3" s="1"/>
  <c r="I24" i="2"/>
  <c r="I27" i="2" s="1"/>
  <c r="G43" i="2"/>
  <c r="F52" i="2"/>
  <c r="F53" i="2" s="1"/>
  <c r="G28" i="2"/>
  <c r="M28" i="7" l="1"/>
  <c r="O27" i="22"/>
  <c r="O28" i="22" s="1"/>
  <c r="P24" i="22"/>
  <c r="K52" i="22"/>
  <c r="K53" i="22" s="1"/>
  <c r="L43" i="22"/>
  <c r="S27" i="21"/>
  <c r="S28" i="21" s="1"/>
  <c r="T24" i="21"/>
  <c r="K52" i="21"/>
  <c r="K53" i="21" s="1"/>
  <c r="L43" i="21"/>
  <c r="S27" i="20"/>
  <c r="S28" i="20" s="1"/>
  <c r="T24" i="20"/>
  <c r="K52" i="20"/>
  <c r="K53" i="20" s="1"/>
  <c r="L43" i="20"/>
  <c r="O27" i="19"/>
  <c r="O28" i="19" s="1"/>
  <c r="P24" i="19"/>
  <c r="K52" i="19"/>
  <c r="K53" i="19" s="1"/>
  <c r="L43" i="19"/>
  <c r="U24" i="18"/>
  <c r="T27" i="18"/>
  <c r="T28" i="18" s="1"/>
  <c r="K52" i="18"/>
  <c r="K53" i="18" s="1"/>
  <c r="L43" i="18"/>
  <c r="S27" i="17"/>
  <c r="S28" i="17" s="1"/>
  <c r="T24" i="17"/>
  <c r="K52" i="17"/>
  <c r="K53" i="17" s="1"/>
  <c r="L43" i="17"/>
  <c r="S24" i="16"/>
  <c r="R27" i="16"/>
  <c r="R28" i="16" s="1"/>
  <c r="K52" i="16"/>
  <c r="K53" i="16" s="1"/>
  <c r="L43" i="16"/>
  <c r="O27" i="15"/>
  <c r="O28" i="15" s="1"/>
  <c r="P24" i="15"/>
  <c r="K52" i="15"/>
  <c r="K53" i="15" s="1"/>
  <c r="L43" i="15"/>
  <c r="S27" i="14"/>
  <c r="S28" i="14" s="1"/>
  <c r="T24" i="14"/>
  <c r="K52" i="14"/>
  <c r="K53" i="14" s="1"/>
  <c r="L43" i="14"/>
  <c r="K52" i="13"/>
  <c r="K53" i="13" s="1"/>
  <c r="L43" i="13"/>
  <c r="U24" i="13"/>
  <c r="T27" i="13"/>
  <c r="T28" i="13" s="1"/>
  <c r="Q27" i="12"/>
  <c r="R24" i="12"/>
  <c r="K52" i="12"/>
  <c r="K53" i="12" s="1"/>
  <c r="L43" i="12"/>
  <c r="Q28" i="12"/>
  <c r="Q24" i="11"/>
  <c r="P27" i="11"/>
  <c r="P28" i="11" s="1"/>
  <c r="L52" i="11"/>
  <c r="L53" i="11" s="1"/>
  <c r="M43" i="11"/>
  <c r="K52" i="10"/>
  <c r="K53" i="10" s="1"/>
  <c r="L43" i="10"/>
  <c r="Q24" i="10"/>
  <c r="P27" i="10"/>
  <c r="P28" i="10" s="1"/>
  <c r="M28" i="9"/>
  <c r="K52" i="9"/>
  <c r="K53" i="9" s="1"/>
  <c r="L43" i="9"/>
  <c r="M27" i="9"/>
  <c r="N24" i="9"/>
  <c r="M27" i="8"/>
  <c r="N24" i="8"/>
  <c r="K52" i="8"/>
  <c r="K53" i="8" s="1"/>
  <c r="L43" i="8"/>
  <c r="M28" i="8"/>
  <c r="N27" i="7"/>
  <c r="N28" i="7" s="1"/>
  <c r="O24" i="7"/>
  <c r="K52" i="7"/>
  <c r="K53" i="7" s="1"/>
  <c r="L43" i="7"/>
  <c r="L52" i="6"/>
  <c r="L53" i="6" s="1"/>
  <c r="M43" i="6"/>
  <c r="M27" i="6"/>
  <c r="M28" i="6" s="1"/>
  <c r="N24" i="6"/>
  <c r="O27" i="5"/>
  <c r="O28" i="5" s="1"/>
  <c r="P24" i="5"/>
  <c r="L52" i="5"/>
  <c r="L53" i="5" s="1"/>
  <c r="M43" i="5"/>
  <c r="Q27" i="3"/>
  <c r="Q28" i="3" s="1"/>
  <c r="R24" i="3"/>
  <c r="K52" i="3"/>
  <c r="K53" i="3" s="1"/>
  <c r="L43" i="3"/>
  <c r="H28" i="2"/>
  <c r="H43" i="2"/>
  <c r="G52" i="2"/>
  <c r="G53" i="2" s="1"/>
  <c r="J24" i="2"/>
  <c r="J27" i="2" s="1"/>
  <c r="Q24" i="22" l="1"/>
  <c r="P27" i="22"/>
  <c r="P28" i="22" s="1"/>
  <c r="L52" i="22"/>
  <c r="L53" i="22" s="1"/>
  <c r="M43" i="22"/>
  <c r="L52" i="21"/>
  <c r="L53" i="21" s="1"/>
  <c r="M43" i="21"/>
  <c r="U24" i="21"/>
  <c r="T27" i="21"/>
  <c r="T28" i="21" s="1"/>
  <c r="L52" i="20"/>
  <c r="L53" i="20" s="1"/>
  <c r="M43" i="20"/>
  <c r="U24" i="20"/>
  <c r="T27" i="20"/>
  <c r="T28" i="20" s="1"/>
  <c r="L52" i="19"/>
  <c r="L53" i="19" s="1"/>
  <c r="M43" i="19"/>
  <c r="Q24" i="19"/>
  <c r="P27" i="19"/>
  <c r="P28" i="19" s="1"/>
  <c r="L52" i="18"/>
  <c r="L53" i="18" s="1"/>
  <c r="M43" i="18"/>
  <c r="U27" i="18"/>
  <c r="U28" i="18" s="1"/>
  <c r="V24" i="18"/>
  <c r="V27" i="18" s="1"/>
  <c r="L52" i="17"/>
  <c r="L53" i="17" s="1"/>
  <c r="M43" i="17"/>
  <c r="U24" i="17"/>
  <c r="T27" i="17"/>
  <c r="T28" i="17" s="1"/>
  <c r="L52" i="16"/>
  <c r="L53" i="16" s="1"/>
  <c r="M43" i="16"/>
  <c r="S27" i="16"/>
  <c r="S28" i="16" s="1"/>
  <c r="T24" i="16"/>
  <c r="L52" i="15"/>
  <c r="L53" i="15" s="1"/>
  <c r="M43" i="15"/>
  <c r="Q24" i="15"/>
  <c r="P27" i="15"/>
  <c r="P28" i="15" s="1"/>
  <c r="L52" i="14"/>
  <c r="L53" i="14" s="1"/>
  <c r="M43" i="14"/>
  <c r="U24" i="14"/>
  <c r="T27" i="14"/>
  <c r="T28" i="14" s="1"/>
  <c r="U27" i="13"/>
  <c r="U28" i="13" s="1"/>
  <c r="V24" i="13"/>
  <c r="V27" i="13" s="1"/>
  <c r="L52" i="13"/>
  <c r="L53" i="13" s="1"/>
  <c r="M43" i="13"/>
  <c r="S24" i="12"/>
  <c r="R27" i="12"/>
  <c r="R28" i="12" s="1"/>
  <c r="L52" i="12"/>
  <c r="L53" i="12" s="1"/>
  <c r="M43" i="12"/>
  <c r="Q27" i="11"/>
  <c r="R24" i="11"/>
  <c r="M52" i="11"/>
  <c r="M53" i="11" s="1"/>
  <c r="N43" i="11"/>
  <c r="Q28" i="11"/>
  <c r="Q27" i="10"/>
  <c r="Q28" i="10" s="1"/>
  <c r="R24" i="10"/>
  <c r="L52" i="10"/>
  <c r="L53" i="10" s="1"/>
  <c r="M43" i="10"/>
  <c r="N27" i="9"/>
  <c r="N28" i="9" s="1"/>
  <c r="O24" i="9"/>
  <c r="L52" i="9"/>
  <c r="L53" i="9" s="1"/>
  <c r="M43" i="9"/>
  <c r="N27" i="8"/>
  <c r="N28" i="8" s="1"/>
  <c r="O24" i="8"/>
  <c r="L52" i="8"/>
  <c r="L53" i="8" s="1"/>
  <c r="M43" i="8"/>
  <c r="O28" i="7"/>
  <c r="L52" i="7"/>
  <c r="L53" i="7" s="1"/>
  <c r="M43" i="7"/>
  <c r="O27" i="7"/>
  <c r="P24" i="7"/>
  <c r="N27" i="6"/>
  <c r="N28" i="6" s="1"/>
  <c r="O24" i="6"/>
  <c r="N43" i="6"/>
  <c r="M52" i="6"/>
  <c r="M53" i="6" s="1"/>
  <c r="M52" i="5"/>
  <c r="M53" i="5" s="1"/>
  <c r="N43" i="5"/>
  <c r="Q24" i="5"/>
  <c r="P27" i="5"/>
  <c r="P28" i="5" s="1"/>
  <c r="S24" i="3"/>
  <c r="R27" i="3"/>
  <c r="R28" i="3" s="1"/>
  <c r="L52" i="3"/>
  <c r="L53" i="3" s="1"/>
  <c r="M43" i="3"/>
  <c r="I28" i="2"/>
  <c r="I43" i="2"/>
  <c r="H52" i="2"/>
  <c r="H53" i="2" s="1"/>
  <c r="K24" i="2"/>
  <c r="K27" i="2" s="1"/>
  <c r="V28" i="13" l="1"/>
  <c r="C30" i="13" s="1"/>
  <c r="V28" i="18"/>
  <c r="C30" i="18" s="1"/>
  <c r="Q27" i="22"/>
  <c r="Q28" i="22" s="1"/>
  <c r="R24" i="22"/>
  <c r="M52" i="22"/>
  <c r="M53" i="22" s="1"/>
  <c r="N43" i="22"/>
  <c r="U27" i="21"/>
  <c r="U28" i="21" s="1"/>
  <c r="V24" i="21"/>
  <c r="V27" i="21" s="1"/>
  <c r="M52" i="21"/>
  <c r="M53" i="21" s="1"/>
  <c r="N43" i="21"/>
  <c r="U27" i="20"/>
  <c r="U28" i="20" s="1"/>
  <c r="V24" i="20"/>
  <c r="V27" i="20" s="1"/>
  <c r="M52" i="20"/>
  <c r="M53" i="20" s="1"/>
  <c r="N43" i="20"/>
  <c r="Q27" i="19"/>
  <c r="Q28" i="19" s="1"/>
  <c r="R24" i="19"/>
  <c r="M52" i="19"/>
  <c r="M53" i="19" s="1"/>
  <c r="N43" i="19"/>
  <c r="M52" i="18"/>
  <c r="M53" i="18" s="1"/>
  <c r="N43" i="18"/>
  <c r="C31" i="18"/>
  <c r="C55" i="18" s="1"/>
  <c r="K21" i="4" s="1"/>
  <c r="C29" i="18"/>
  <c r="E21" i="4" s="1"/>
  <c r="G21" i="4" s="1"/>
  <c r="C32" i="18"/>
  <c r="C56" i="18" s="1"/>
  <c r="L21" i="4" s="1"/>
  <c r="U27" i="17"/>
  <c r="U28" i="17" s="1"/>
  <c r="V24" i="17"/>
  <c r="V27" i="17" s="1"/>
  <c r="M52" i="17"/>
  <c r="M53" i="17" s="1"/>
  <c r="N43" i="17"/>
  <c r="U24" i="16"/>
  <c r="T27" i="16"/>
  <c r="T28" i="16" s="1"/>
  <c r="M52" i="16"/>
  <c r="M53" i="16" s="1"/>
  <c r="N43" i="16"/>
  <c r="Q27" i="15"/>
  <c r="Q28" i="15" s="1"/>
  <c r="R24" i="15"/>
  <c r="N43" i="15"/>
  <c r="M52" i="15"/>
  <c r="M53" i="15" s="1"/>
  <c r="U27" i="14"/>
  <c r="U28" i="14" s="1"/>
  <c r="V24" i="14"/>
  <c r="V27" i="14" s="1"/>
  <c r="M52" i="14"/>
  <c r="M53" i="14" s="1"/>
  <c r="N43" i="14"/>
  <c r="C29" i="13"/>
  <c r="E16" i="4" s="1"/>
  <c r="G16" i="4" s="1"/>
  <c r="C31" i="13"/>
  <c r="C55" i="13" s="1"/>
  <c r="K16" i="4" s="1"/>
  <c r="C32" i="13"/>
  <c r="C56" i="13" s="1"/>
  <c r="L16" i="4" s="1"/>
  <c r="M52" i="13"/>
  <c r="M53" i="13" s="1"/>
  <c r="N43" i="13"/>
  <c r="S28" i="12"/>
  <c r="N43" i="12"/>
  <c r="M52" i="12"/>
  <c r="M53" i="12" s="1"/>
  <c r="S27" i="12"/>
  <c r="T24" i="12"/>
  <c r="N52" i="11"/>
  <c r="N53" i="11" s="1"/>
  <c r="O43" i="11"/>
  <c r="S24" i="11"/>
  <c r="R27" i="11"/>
  <c r="R28" i="11" s="1"/>
  <c r="M52" i="10"/>
  <c r="M53" i="10" s="1"/>
  <c r="N43" i="10"/>
  <c r="R27" i="10"/>
  <c r="R28" i="10" s="1"/>
  <c r="S24" i="10"/>
  <c r="O27" i="9"/>
  <c r="O28" i="9" s="1"/>
  <c r="P24" i="9"/>
  <c r="M52" i="9"/>
  <c r="M53" i="9" s="1"/>
  <c r="N43" i="9"/>
  <c r="O27" i="8"/>
  <c r="O28" i="8" s="1"/>
  <c r="P24" i="8"/>
  <c r="N43" i="8"/>
  <c r="M52" i="8"/>
  <c r="M53" i="8" s="1"/>
  <c r="Q24" i="7"/>
  <c r="P27" i="7"/>
  <c r="P28" i="7" s="1"/>
  <c r="M52" i="7"/>
  <c r="M53" i="7" s="1"/>
  <c r="N43" i="7"/>
  <c r="O28" i="6"/>
  <c r="N52" i="6"/>
  <c r="N53" i="6" s="1"/>
  <c r="O43" i="6"/>
  <c r="O27" i="6"/>
  <c r="P24" i="6"/>
  <c r="Q27" i="5"/>
  <c r="Q28" i="5" s="1"/>
  <c r="R24" i="5"/>
  <c r="N52" i="5"/>
  <c r="N53" i="5" s="1"/>
  <c r="O43" i="5"/>
  <c r="S27" i="3"/>
  <c r="S28" i="3" s="1"/>
  <c r="T24" i="3"/>
  <c r="M52" i="3"/>
  <c r="M53" i="3" s="1"/>
  <c r="N43" i="3"/>
  <c r="J28" i="2"/>
  <c r="K28" i="2" s="1"/>
  <c r="L24" i="2"/>
  <c r="L27" i="2" s="1"/>
  <c r="I52" i="2"/>
  <c r="I53" i="2" s="1"/>
  <c r="J43" i="2"/>
  <c r="S24" i="22" l="1"/>
  <c r="R27" i="22"/>
  <c r="R28" i="22" s="1"/>
  <c r="N52" i="22"/>
  <c r="N53" i="22" s="1"/>
  <c r="O43" i="22"/>
  <c r="C31" i="21"/>
  <c r="C55" i="21" s="1"/>
  <c r="K24" i="4" s="1"/>
  <c r="C29" i="21"/>
  <c r="E24" i="4" s="1"/>
  <c r="G24" i="4" s="1"/>
  <c r="C32" i="21"/>
  <c r="C56" i="21" s="1"/>
  <c r="L24" i="4" s="1"/>
  <c r="N52" i="21"/>
  <c r="N53" i="21" s="1"/>
  <c r="O43" i="21"/>
  <c r="V28" i="21"/>
  <c r="C30" i="21" s="1"/>
  <c r="C31" i="20"/>
  <c r="C55" i="20" s="1"/>
  <c r="K23" i="4" s="1"/>
  <c r="C32" i="20"/>
  <c r="C56" i="20" s="1"/>
  <c r="L23" i="4" s="1"/>
  <c r="C29" i="20"/>
  <c r="E23" i="4" s="1"/>
  <c r="G23" i="4" s="1"/>
  <c r="N52" i="20"/>
  <c r="N53" i="20" s="1"/>
  <c r="O43" i="20"/>
  <c r="V28" i="20"/>
  <c r="C30" i="20" s="1"/>
  <c r="N52" i="19"/>
  <c r="N53" i="19" s="1"/>
  <c r="O43" i="19"/>
  <c r="S24" i="19"/>
  <c r="R27" i="19"/>
  <c r="R28" i="19" s="1"/>
  <c r="C54" i="18"/>
  <c r="N52" i="18"/>
  <c r="N53" i="18" s="1"/>
  <c r="O43" i="18"/>
  <c r="C32" i="17"/>
  <c r="C56" i="17" s="1"/>
  <c r="L20" i="4" s="1"/>
  <c r="C31" i="17"/>
  <c r="C55" i="17" s="1"/>
  <c r="K20" i="4" s="1"/>
  <c r="C29" i="17"/>
  <c r="E20" i="4" s="1"/>
  <c r="G20" i="4" s="1"/>
  <c r="N52" i="17"/>
  <c r="N53" i="17" s="1"/>
  <c r="O43" i="17"/>
  <c r="V28" i="17"/>
  <c r="C30" i="17" s="1"/>
  <c r="N52" i="16"/>
  <c r="N53" i="16" s="1"/>
  <c r="O43" i="16"/>
  <c r="U27" i="16"/>
  <c r="U28" i="16" s="1"/>
  <c r="V24" i="16"/>
  <c r="V27" i="16" s="1"/>
  <c r="S24" i="15"/>
  <c r="R27" i="15"/>
  <c r="R28" i="15" s="1"/>
  <c r="N52" i="15"/>
  <c r="N53" i="15" s="1"/>
  <c r="O43" i="15"/>
  <c r="C32" i="14"/>
  <c r="C56" i="14" s="1"/>
  <c r="L17" i="4" s="1"/>
  <c r="C29" i="14"/>
  <c r="E17" i="4" s="1"/>
  <c r="G17" i="4" s="1"/>
  <c r="C31" i="14"/>
  <c r="C55" i="14" s="1"/>
  <c r="K17" i="4" s="1"/>
  <c r="N52" i="14"/>
  <c r="N53" i="14" s="1"/>
  <c r="O43" i="14"/>
  <c r="V28" i="14"/>
  <c r="C30" i="14" s="1"/>
  <c r="N52" i="13"/>
  <c r="N53" i="13" s="1"/>
  <c r="O43" i="13"/>
  <c r="C54" i="13"/>
  <c r="N52" i="12"/>
  <c r="N53" i="12" s="1"/>
  <c r="O43" i="12"/>
  <c r="U24" i="12"/>
  <c r="T27" i="12"/>
  <c r="T28" i="12" s="1"/>
  <c r="S27" i="11"/>
  <c r="S28" i="11" s="1"/>
  <c r="T24" i="11"/>
  <c r="O52" i="11"/>
  <c r="O53" i="11" s="1"/>
  <c r="P43" i="11"/>
  <c r="S27" i="10"/>
  <c r="S28" i="10" s="1"/>
  <c r="T24" i="10"/>
  <c r="N52" i="10"/>
  <c r="N53" i="10" s="1"/>
  <c r="O43" i="10"/>
  <c r="N52" i="9"/>
  <c r="N53" i="9" s="1"/>
  <c r="O43" i="9"/>
  <c r="Q24" i="9"/>
  <c r="P27" i="9"/>
  <c r="P28" i="9" s="1"/>
  <c r="N52" i="8"/>
  <c r="N53" i="8" s="1"/>
  <c r="O43" i="8"/>
  <c r="Q24" i="8"/>
  <c r="P27" i="8"/>
  <c r="P28" i="8" s="1"/>
  <c r="N52" i="7"/>
  <c r="N53" i="7" s="1"/>
  <c r="O43" i="7"/>
  <c r="Q27" i="7"/>
  <c r="Q28" i="7" s="1"/>
  <c r="R24" i="7"/>
  <c r="Q24" i="6"/>
  <c r="P27" i="6"/>
  <c r="P28" i="6"/>
  <c r="O52" i="6"/>
  <c r="O53" i="6" s="1"/>
  <c r="P43" i="6"/>
  <c r="R27" i="5"/>
  <c r="R28" i="5" s="1"/>
  <c r="S24" i="5"/>
  <c r="O52" i="5"/>
  <c r="O53" i="5" s="1"/>
  <c r="P43" i="5"/>
  <c r="U24" i="3"/>
  <c r="T27" i="3"/>
  <c r="T28" i="3" s="1"/>
  <c r="N52" i="3"/>
  <c r="N53" i="3" s="1"/>
  <c r="O43" i="3"/>
  <c r="M24" i="2"/>
  <c r="M27" i="2" s="1"/>
  <c r="L28" i="2"/>
  <c r="J52" i="2"/>
  <c r="J53" i="2" s="1"/>
  <c r="K43" i="2"/>
  <c r="V28" i="16" l="1"/>
  <c r="C30" i="16" s="1"/>
  <c r="O52" i="22"/>
  <c r="O53" i="22" s="1"/>
  <c r="P43" i="22"/>
  <c r="S27" i="22"/>
  <c r="S28" i="22" s="1"/>
  <c r="T24" i="22"/>
  <c r="C54" i="21"/>
  <c r="O52" i="21"/>
  <c r="O53" i="21" s="1"/>
  <c r="P43" i="21"/>
  <c r="C54" i="20"/>
  <c r="O52" i="20"/>
  <c r="O53" i="20" s="1"/>
  <c r="P43" i="20"/>
  <c r="S27" i="19"/>
  <c r="S28" i="19" s="1"/>
  <c r="T24" i="19"/>
  <c r="O52" i="19"/>
  <c r="O53" i="19" s="1"/>
  <c r="P43" i="19"/>
  <c r="O52" i="18"/>
  <c r="O53" i="18" s="1"/>
  <c r="P43" i="18"/>
  <c r="C54" i="17"/>
  <c r="O52" i="17"/>
  <c r="O53" i="17" s="1"/>
  <c r="P43" i="17"/>
  <c r="C32" i="16"/>
  <c r="C56" i="16" s="1"/>
  <c r="L19" i="4" s="1"/>
  <c r="C29" i="16"/>
  <c r="E19" i="4" s="1"/>
  <c r="G19" i="4" s="1"/>
  <c r="C31" i="16"/>
  <c r="C55" i="16" s="1"/>
  <c r="K19" i="4" s="1"/>
  <c r="O52" i="16"/>
  <c r="O53" i="16" s="1"/>
  <c r="P43" i="16"/>
  <c r="S28" i="15"/>
  <c r="S27" i="15"/>
  <c r="T24" i="15"/>
  <c r="O52" i="15"/>
  <c r="O53" i="15" s="1"/>
  <c r="P43" i="15"/>
  <c r="C54" i="14"/>
  <c r="O52" i="14"/>
  <c r="O53" i="14" s="1"/>
  <c r="P43" i="14"/>
  <c r="O52" i="13"/>
  <c r="O53" i="13" s="1"/>
  <c r="P43" i="13"/>
  <c r="O52" i="12"/>
  <c r="O53" i="12" s="1"/>
  <c r="P43" i="12"/>
  <c r="U27" i="12"/>
  <c r="U28" i="12" s="1"/>
  <c r="V28" i="12" s="1"/>
  <c r="C30" i="12" s="1"/>
  <c r="V24" i="12"/>
  <c r="V27" i="12" s="1"/>
  <c r="P52" i="11"/>
  <c r="P53" i="11" s="1"/>
  <c r="Q43" i="11"/>
  <c r="U24" i="11"/>
  <c r="T27" i="11"/>
  <c r="T28" i="11" s="1"/>
  <c r="U24" i="10"/>
  <c r="T27" i="10"/>
  <c r="T28" i="10" s="1"/>
  <c r="O52" i="10"/>
  <c r="O53" i="10" s="1"/>
  <c r="P43" i="10"/>
  <c r="Q27" i="9"/>
  <c r="Q28" i="9" s="1"/>
  <c r="R24" i="9"/>
  <c r="O52" i="9"/>
  <c r="O53" i="9" s="1"/>
  <c r="P43" i="9"/>
  <c r="Q27" i="8"/>
  <c r="Q28" i="8" s="1"/>
  <c r="R24" i="8"/>
  <c r="O52" i="8"/>
  <c r="O53" i="8" s="1"/>
  <c r="P43" i="8"/>
  <c r="R27" i="7"/>
  <c r="R28" i="7" s="1"/>
  <c r="S24" i="7"/>
  <c r="O52" i="7"/>
  <c r="O53" i="7" s="1"/>
  <c r="P43" i="7"/>
  <c r="P52" i="6"/>
  <c r="P53" i="6" s="1"/>
  <c r="Q43" i="6"/>
  <c r="Q27" i="6"/>
  <c r="Q28" i="6" s="1"/>
  <c r="R24" i="6"/>
  <c r="P52" i="5"/>
  <c r="P53" i="5" s="1"/>
  <c r="Q43" i="5"/>
  <c r="S27" i="5"/>
  <c r="S28" i="5" s="1"/>
  <c r="T24" i="5"/>
  <c r="O52" i="3"/>
  <c r="O53" i="3" s="1"/>
  <c r="P43" i="3"/>
  <c r="U27" i="3"/>
  <c r="U28" i="3" s="1"/>
  <c r="V24" i="3"/>
  <c r="V27" i="3" s="1"/>
  <c r="M28" i="2"/>
  <c r="N24" i="2"/>
  <c r="N27" i="2" s="1"/>
  <c r="L43" i="2"/>
  <c r="K52" i="2"/>
  <c r="K53" i="2" s="1"/>
  <c r="P52" i="22" l="1"/>
  <c r="P53" i="22" s="1"/>
  <c r="Q43" i="22"/>
  <c r="U24" i="22"/>
  <c r="T27" i="22"/>
  <c r="T28" i="22" s="1"/>
  <c r="P52" i="21"/>
  <c r="P53" i="21" s="1"/>
  <c r="Q43" i="21"/>
  <c r="P52" i="20"/>
  <c r="P53" i="20" s="1"/>
  <c r="Q43" i="20"/>
  <c r="P52" i="19"/>
  <c r="P53" i="19" s="1"/>
  <c r="Q43" i="19"/>
  <c r="U24" i="19"/>
  <c r="T27" i="19"/>
  <c r="T28" i="19" s="1"/>
  <c r="P52" i="18"/>
  <c r="P53" i="18" s="1"/>
  <c r="Q43" i="18"/>
  <c r="P52" i="17"/>
  <c r="P53" i="17" s="1"/>
  <c r="Q43" i="17"/>
  <c r="C54" i="16"/>
  <c r="P52" i="16"/>
  <c r="P53" i="16" s="1"/>
  <c r="Q43" i="16"/>
  <c r="U24" i="15"/>
  <c r="T27" i="15"/>
  <c r="T28" i="15" s="1"/>
  <c r="P52" i="15"/>
  <c r="P53" i="15" s="1"/>
  <c r="Q43" i="15"/>
  <c r="P52" i="14"/>
  <c r="P53" i="14" s="1"/>
  <c r="Q43" i="14"/>
  <c r="P52" i="13"/>
  <c r="P53" i="13" s="1"/>
  <c r="Q43" i="13"/>
  <c r="P52" i="12"/>
  <c r="P53" i="12" s="1"/>
  <c r="Q43" i="12"/>
  <c r="C29" i="12"/>
  <c r="E15" i="4" s="1"/>
  <c r="G15" i="4" s="1"/>
  <c r="C32" i="12"/>
  <c r="C56" i="12" s="1"/>
  <c r="L15" i="4" s="1"/>
  <c r="C31" i="12"/>
  <c r="C55" i="12" s="1"/>
  <c r="K15" i="4" s="1"/>
  <c r="U28" i="11"/>
  <c r="R43" i="11"/>
  <c r="Q52" i="11"/>
  <c r="Q53" i="11" s="1"/>
  <c r="U27" i="11"/>
  <c r="V24" i="11"/>
  <c r="V27" i="11" s="1"/>
  <c r="U27" i="10"/>
  <c r="V24" i="10"/>
  <c r="V27" i="10" s="1"/>
  <c r="P52" i="10"/>
  <c r="P53" i="10" s="1"/>
  <c r="Q43" i="10"/>
  <c r="U28" i="10"/>
  <c r="R27" i="9"/>
  <c r="R28" i="9" s="1"/>
  <c r="S24" i="9"/>
  <c r="P52" i="9"/>
  <c r="P53" i="9" s="1"/>
  <c r="Q43" i="9"/>
  <c r="R28" i="8"/>
  <c r="P52" i="8"/>
  <c r="P53" i="8" s="1"/>
  <c r="Q43" i="8"/>
  <c r="R27" i="8"/>
  <c r="S24" i="8"/>
  <c r="S27" i="7"/>
  <c r="S28" i="7" s="1"/>
  <c r="T24" i="7"/>
  <c r="P52" i="7"/>
  <c r="P53" i="7" s="1"/>
  <c r="Q43" i="7"/>
  <c r="R27" i="6"/>
  <c r="R28" i="6" s="1"/>
  <c r="S24" i="6"/>
  <c r="R43" i="6"/>
  <c r="Q52" i="6"/>
  <c r="Q53" i="6" s="1"/>
  <c r="U24" i="5"/>
  <c r="T27" i="5"/>
  <c r="T28" i="5" s="1"/>
  <c r="R43" i="5"/>
  <c r="Q52" i="5"/>
  <c r="Q53" i="5" s="1"/>
  <c r="V28" i="3"/>
  <c r="C30" i="3" s="1"/>
  <c r="P52" i="3"/>
  <c r="P53" i="3" s="1"/>
  <c r="Q43" i="3"/>
  <c r="C29" i="3"/>
  <c r="E7" i="4" s="1"/>
  <c r="G7" i="4" s="1"/>
  <c r="C31" i="3"/>
  <c r="C55" i="3" s="1"/>
  <c r="K7" i="4" s="1"/>
  <c r="C32" i="3"/>
  <c r="C56" i="3" s="1"/>
  <c r="L7" i="4" s="1"/>
  <c r="M43" i="2"/>
  <c r="L52" i="2"/>
  <c r="L53" i="2" s="1"/>
  <c r="O24" i="2"/>
  <c r="O27" i="2" s="1"/>
  <c r="N28" i="2"/>
  <c r="U28" i="22" l="1"/>
  <c r="U27" i="22"/>
  <c r="V24" i="22"/>
  <c r="V27" i="22" s="1"/>
  <c r="Q52" i="22"/>
  <c r="Q53" i="22" s="1"/>
  <c r="R43" i="22"/>
  <c r="Q52" i="21"/>
  <c r="Q53" i="21" s="1"/>
  <c r="R43" i="21"/>
  <c r="R43" i="20"/>
  <c r="Q52" i="20"/>
  <c r="Q53" i="20" s="1"/>
  <c r="U27" i="19"/>
  <c r="U28" i="19" s="1"/>
  <c r="V24" i="19"/>
  <c r="V27" i="19" s="1"/>
  <c r="Q52" i="19"/>
  <c r="Q53" i="19" s="1"/>
  <c r="R43" i="19"/>
  <c r="R43" i="18"/>
  <c r="Q52" i="18"/>
  <c r="Q53" i="18" s="1"/>
  <c r="R43" i="17"/>
  <c r="Q52" i="17"/>
  <c r="Q53" i="17" s="1"/>
  <c r="R43" i="16"/>
  <c r="Q52" i="16"/>
  <c r="Q53" i="16" s="1"/>
  <c r="Q52" i="15"/>
  <c r="Q53" i="15" s="1"/>
  <c r="R43" i="15"/>
  <c r="U27" i="15"/>
  <c r="U28" i="15" s="1"/>
  <c r="V24" i="15"/>
  <c r="V27" i="15" s="1"/>
  <c r="Q52" i="14"/>
  <c r="Q53" i="14" s="1"/>
  <c r="R43" i="14"/>
  <c r="Q52" i="13"/>
  <c r="Q53" i="13" s="1"/>
  <c r="R43" i="13"/>
  <c r="C54" i="12"/>
  <c r="R43" i="12"/>
  <c r="Q52" i="12"/>
  <c r="Q53" i="12" s="1"/>
  <c r="R52" i="11"/>
  <c r="R53" i="11" s="1"/>
  <c r="S43" i="11"/>
  <c r="C29" i="11"/>
  <c r="E14" i="4" s="1"/>
  <c r="G14" i="4" s="1"/>
  <c r="C31" i="11"/>
  <c r="C55" i="11" s="1"/>
  <c r="K14" i="4" s="1"/>
  <c r="C32" i="11"/>
  <c r="C56" i="11" s="1"/>
  <c r="L14" i="4" s="1"/>
  <c r="V28" i="11"/>
  <c r="C30" i="11" s="1"/>
  <c r="C31" i="10"/>
  <c r="C55" i="10" s="1"/>
  <c r="K13" i="4" s="1"/>
  <c r="C32" i="10"/>
  <c r="C56" i="10" s="1"/>
  <c r="L13" i="4" s="1"/>
  <c r="C29" i="10"/>
  <c r="E13" i="4" s="1"/>
  <c r="G13" i="4" s="1"/>
  <c r="V28" i="10"/>
  <c r="C30" i="10" s="1"/>
  <c r="R43" i="10"/>
  <c r="Q52" i="10"/>
  <c r="Q53" i="10" s="1"/>
  <c r="S27" i="9"/>
  <c r="T24" i="9"/>
  <c r="Q52" i="9"/>
  <c r="Q53" i="9" s="1"/>
  <c r="R43" i="9"/>
  <c r="S28" i="9"/>
  <c r="S27" i="8"/>
  <c r="S28" i="8" s="1"/>
  <c r="T24" i="8"/>
  <c r="R43" i="8"/>
  <c r="Q52" i="8"/>
  <c r="Q53" i="8" s="1"/>
  <c r="R43" i="7"/>
  <c r="Q52" i="7"/>
  <c r="Q53" i="7" s="1"/>
  <c r="U24" i="7"/>
  <c r="T27" i="7"/>
  <c r="T28" i="7" s="1"/>
  <c r="S28" i="6"/>
  <c r="R52" i="6"/>
  <c r="R53" i="6" s="1"/>
  <c r="S43" i="6"/>
  <c r="S27" i="6"/>
  <c r="T24" i="6"/>
  <c r="R52" i="5"/>
  <c r="R53" i="5" s="1"/>
  <c r="S43" i="5"/>
  <c r="U27" i="5"/>
  <c r="U28" i="5" s="1"/>
  <c r="V24" i="5"/>
  <c r="V27" i="5" s="1"/>
  <c r="C54" i="3"/>
  <c r="Q52" i="3"/>
  <c r="Q53" i="3" s="1"/>
  <c r="R43" i="3"/>
  <c r="O28" i="2"/>
  <c r="P24" i="2"/>
  <c r="P27" i="2" s="1"/>
  <c r="M52" i="2"/>
  <c r="M53" i="2" s="1"/>
  <c r="N43" i="2"/>
  <c r="V28" i="19" l="1"/>
  <c r="C30" i="19" s="1"/>
  <c r="V28" i="15"/>
  <c r="C30" i="15" s="1"/>
  <c r="V28" i="5"/>
  <c r="C30" i="5" s="1"/>
  <c r="C29" i="22"/>
  <c r="E25" i="4" s="1"/>
  <c r="G25" i="4" s="1"/>
  <c r="C32" i="22"/>
  <c r="C56" i="22" s="1"/>
  <c r="L25" i="4" s="1"/>
  <c r="C31" i="22"/>
  <c r="C55" i="22" s="1"/>
  <c r="K25" i="4" s="1"/>
  <c r="R52" i="22"/>
  <c r="R53" i="22" s="1"/>
  <c r="S43" i="22"/>
  <c r="V28" i="22"/>
  <c r="C30" i="22" s="1"/>
  <c r="R52" i="21"/>
  <c r="R53" i="21" s="1"/>
  <c r="S43" i="21"/>
  <c r="R52" i="20"/>
  <c r="R53" i="20" s="1"/>
  <c r="S43" i="20"/>
  <c r="R52" i="19"/>
  <c r="R53" i="19" s="1"/>
  <c r="S43" i="19"/>
  <c r="C32" i="19"/>
  <c r="C56" i="19" s="1"/>
  <c r="L22" i="4" s="1"/>
  <c r="C31" i="19"/>
  <c r="C55" i="19" s="1"/>
  <c r="K22" i="4" s="1"/>
  <c r="C29" i="19"/>
  <c r="E22" i="4" s="1"/>
  <c r="G22" i="4" s="1"/>
  <c r="R52" i="18"/>
  <c r="R53" i="18" s="1"/>
  <c r="S43" i="18"/>
  <c r="R52" i="17"/>
  <c r="R53" i="17" s="1"/>
  <c r="S43" i="17"/>
  <c r="R52" i="16"/>
  <c r="R53" i="16" s="1"/>
  <c r="S43" i="16"/>
  <c r="R52" i="15"/>
  <c r="R53" i="15" s="1"/>
  <c r="S43" i="15"/>
  <c r="C31" i="15"/>
  <c r="C55" i="15" s="1"/>
  <c r="K18" i="4" s="1"/>
  <c r="C29" i="15"/>
  <c r="E18" i="4" s="1"/>
  <c r="G18" i="4" s="1"/>
  <c r="C32" i="15"/>
  <c r="C56" i="15" s="1"/>
  <c r="L18" i="4" s="1"/>
  <c r="R52" i="14"/>
  <c r="R53" i="14" s="1"/>
  <c r="S43" i="14"/>
  <c r="R52" i="13"/>
  <c r="R53" i="13" s="1"/>
  <c r="S43" i="13"/>
  <c r="R52" i="12"/>
  <c r="R53" i="12" s="1"/>
  <c r="S43" i="12"/>
  <c r="S52" i="11"/>
  <c r="S53" i="11" s="1"/>
  <c r="T43" i="11"/>
  <c r="C54" i="11"/>
  <c r="C54" i="10"/>
  <c r="R52" i="10"/>
  <c r="R53" i="10" s="1"/>
  <c r="S43" i="10"/>
  <c r="R52" i="9"/>
  <c r="R53" i="9" s="1"/>
  <c r="S43" i="9"/>
  <c r="U24" i="9"/>
  <c r="T27" i="9"/>
  <c r="T28" i="9" s="1"/>
  <c r="U24" i="8"/>
  <c r="T27" i="8"/>
  <c r="T28" i="8" s="1"/>
  <c r="R52" i="8"/>
  <c r="R53" i="8" s="1"/>
  <c r="S43" i="8"/>
  <c r="U27" i="7"/>
  <c r="U28" i="7" s="1"/>
  <c r="V24" i="7"/>
  <c r="V27" i="7" s="1"/>
  <c r="R52" i="7"/>
  <c r="R53" i="7" s="1"/>
  <c r="S43" i="7"/>
  <c r="U24" i="6"/>
  <c r="T27" i="6"/>
  <c r="T28" i="6" s="1"/>
  <c r="S52" i="6"/>
  <c r="S53" i="6" s="1"/>
  <c r="T43" i="6"/>
  <c r="S52" i="5"/>
  <c r="S53" i="5" s="1"/>
  <c r="T43" i="5"/>
  <c r="C29" i="5"/>
  <c r="E8" i="4" s="1"/>
  <c r="G8" i="4" s="1"/>
  <c r="C31" i="5"/>
  <c r="C55" i="5" s="1"/>
  <c r="K8" i="4" s="1"/>
  <c r="C32" i="5"/>
  <c r="C56" i="5" s="1"/>
  <c r="L8" i="4" s="1"/>
  <c r="R52" i="3"/>
  <c r="R53" i="3" s="1"/>
  <c r="S43" i="3"/>
  <c r="Q24" i="2"/>
  <c r="Q27" i="2" s="1"/>
  <c r="P28" i="2"/>
  <c r="O43" i="2"/>
  <c r="N52" i="2"/>
  <c r="N53" i="2" s="1"/>
  <c r="V28" i="7" l="1"/>
  <c r="C30" i="7" s="1"/>
  <c r="S52" i="22"/>
  <c r="S53" i="22" s="1"/>
  <c r="T43" i="22"/>
  <c r="C54" i="22"/>
  <c r="S52" i="21"/>
  <c r="S53" i="21" s="1"/>
  <c r="T43" i="21"/>
  <c r="S52" i="20"/>
  <c r="S53" i="20" s="1"/>
  <c r="T43" i="20"/>
  <c r="C54" i="19"/>
  <c r="S52" i="19"/>
  <c r="S53" i="19" s="1"/>
  <c r="T43" i="19"/>
  <c r="S52" i="18"/>
  <c r="S53" i="18" s="1"/>
  <c r="T43" i="18"/>
  <c r="S52" i="17"/>
  <c r="S53" i="17" s="1"/>
  <c r="T43" i="17"/>
  <c r="S52" i="16"/>
  <c r="S53" i="16" s="1"/>
  <c r="T43" i="16"/>
  <c r="S52" i="15"/>
  <c r="S53" i="15" s="1"/>
  <c r="T43" i="15"/>
  <c r="C54" i="15"/>
  <c r="S52" i="14"/>
  <c r="S53" i="14" s="1"/>
  <c r="T43" i="14"/>
  <c r="S52" i="13"/>
  <c r="S53" i="13" s="1"/>
  <c r="T43" i="13"/>
  <c r="S52" i="12"/>
  <c r="S53" i="12" s="1"/>
  <c r="T43" i="12"/>
  <c r="T52" i="11"/>
  <c r="T53" i="11" s="1"/>
  <c r="U43" i="11"/>
  <c r="S52" i="10"/>
  <c r="S53" i="10" s="1"/>
  <c r="T43" i="10"/>
  <c r="U27" i="9"/>
  <c r="U28" i="9" s="1"/>
  <c r="V24" i="9"/>
  <c r="V27" i="9" s="1"/>
  <c r="S52" i="9"/>
  <c r="S53" i="9" s="1"/>
  <c r="T43" i="9"/>
  <c r="U27" i="8"/>
  <c r="U28" i="8" s="1"/>
  <c r="V24" i="8"/>
  <c r="V27" i="8" s="1"/>
  <c r="S52" i="8"/>
  <c r="S53" i="8" s="1"/>
  <c r="T43" i="8"/>
  <c r="S52" i="7"/>
  <c r="S53" i="7" s="1"/>
  <c r="T43" i="7"/>
  <c r="C29" i="7"/>
  <c r="E10" i="4" s="1"/>
  <c r="G10" i="4" s="1"/>
  <c r="C31" i="7"/>
  <c r="C55" i="7" s="1"/>
  <c r="K10" i="4" s="1"/>
  <c r="C32" i="7"/>
  <c r="C56" i="7" s="1"/>
  <c r="L10" i="4" s="1"/>
  <c r="T52" i="6"/>
  <c r="T53" i="6" s="1"/>
  <c r="U43" i="6"/>
  <c r="U27" i="6"/>
  <c r="U28" i="6" s="1"/>
  <c r="V24" i="6"/>
  <c r="V27" i="6" s="1"/>
  <c r="C54" i="5"/>
  <c r="T52" i="5"/>
  <c r="T53" i="5" s="1"/>
  <c r="U43" i="5"/>
  <c r="S52" i="3"/>
  <c r="S53" i="3" s="1"/>
  <c r="T43" i="3"/>
  <c r="Q28" i="2"/>
  <c r="R24" i="2"/>
  <c r="R27" i="2" s="1"/>
  <c r="P43" i="2"/>
  <c r="O52" i="2"/>
  <c r="O53" i="2" s="1"/>
  <c r="T52" i="22" l="1"/>
  <c r="T53" i="22" s="1"/>
  <c r="U43" i="22"/>
  <c r="T52" i="21"/>
  <c r="T53" i="21" s="1"/>
  <c r="U43" i="21"/>
  <c r="T52" i="20"/>
  <c r="T53" i="20" s="1"/>
  <c r="U43" i="20"/>
  <c r="T52" i="19"/>
  <c r="T53" i="19" s="1"/>
  <c r="U43" i="19"/>
  <c r="T52" i="18"/>
  <c r="T53" i="18" s="1"/>
  <c r="U43" i="18"/>
  <c r="T52" i="17"/>
  <c r="T53" i="17" s="1"/>
  <c r="U43" i="17"/>
  <c r="T52" i="16"/>
  <c r="T53" i="16" s="1"/>
  <c r="U43" i="16"/>
  <c r="T52" i="15"/>
  <c r="T53" i="15" s="1"/>
  <c r="U43" i="15"/>
  <c r="T52" i="14"/>
  <c r="T53" i="14" s="1"/>
  <c r="U43" i="14"/>
  <c r="T52" i="13"/>
  <c r="T53" i="13" s="1"/>
  <c r="U43" i="13"/>
  <c r="T52" i="12"/>
  <c r="T53" i="12" s="1"/>
  <c r="U43" i="12"/>
  <c r="V43" i="11"/>
  <c r="U52" i="11"/>
  <c r="U53" i="11" s="1"/>
  <c r="T52" i="10"/>
  <c r="T53" i="10" s="1"/>
  <c r="U43" i="10"/>
  <c r="C31" i="9"/>
  <c r="C55" i="9" s="1"/>
  <c r="K12" i="4" s="1"/>
  <c r="C32" i="9"/>
  <c r="C56" i="9" s="1"/>
  <c r="L12" i="4" s="1"/>
  <c r="C29" i="9"/>
  <c r="E12" i="4" s="1"/>
  <c r="G12" i="4" s="1"/>
  <c r="T52" i="9"/>
  <c r="T53" i="9" s="1"/>
  <c r="U43" i="9"/>
  <c r="V28" i="9"/>
  <c r="C30" i="9" s="1"/>
  <c r="C32" i="8"/>
  <c r="C56" i="8" s="1"/>
  <c r="L11" i="4" s="1"/>
  <c r="C29" i="8"/>
  <c r="E11" i="4" s="1"/>
  <c r="G11" i="4" s="1"/>
  <c r="C31" i="8"/>
  <c r="C55" i="8" s="1"/>
  <c r="K11" i="4" s="1"/>
  <c r="T52" i="8"/>
  <c r="T53" i="8" s="1"/>
  <c r="U43" i="8"/>
  <c r="V28" i="8"/>
  <c r="C30" i="8" s="1"/>
  <c r="C54" i="7"/>
  <c r="T52" i="7"/>
  <c r="T53" i="7" s="1"/>
  <c r="U43" i="7"/>
  <c r="C29" i="6"/>
  <c r="E9" i="4" s="1"/>
  <c r="G9" i="4" s="1"/>
  <c r="C32" i="6"/>
  <c r="C56" i="6" s="1"/>
  <c r="L9" i="4" s="1"/>
  <c r="C31" i="6"/>
  <c r="C55" i="6" s="1"/>
  <c r="K9" i="4" s="1"/>
  <c r="U52" i="6"/>
  <c r="U53" i="6" s="1"/>
  <c r="V43" i="6"/>
  <c r="V28" i="6"/>
  <c r="C30" i="6" s="1"/>
  <c r="V43" i="5"/>
  <c r="U52" i="5"/>
  <c r="U53" i="5" s="1"/>
  <c r="T52" i="3"/>
  <c r="T53" i="3" s="1"/>
  <c r="U43" i="3"/>
  <c r="R28" i="2"/>
  <c r="S24" i="2"/>
  <c r="S27" i="2" s="1"/>
  <c r="Q43" i="2"/>
  <c r="P52" i="2"/>
  <c r="P53" i="2" s="1"/>
  <c r="V43" i="22" l="1"/>
  <c r="U52" i="22"/>
  <c r="U53" i="22" s="1"/>
  <c r="U52" i="21"/>
  <c r="U53" i="21" s="1"/>
  <c r="V43" i="21"/>
  <c r="V43" i="20"/>
  <c r="U52" i="20"/>
  <c r="U53" i="20" s="1"/>
  <c r="V43" i="19"/>
  <c r="U52" i="19"/>
  <c r="U53" i="19" s="1"/>
  <c r="V43" i="18"/>
  <c r="U52" i="18"/>
  <c r="U53" i="18" s="1"/>
  <c r="V43" i="17"/>
  <c r="U52" i="17"/>
  <c r="U53" i="17" s="1"/>
  <c r="V43" i="16"/>
  <c r="U52" i="16"/>
  <c r="U53" i="16" s="1"/>
  <c r="V43" i="15"/>
  <c r="U52" i="15"/>
  <c r="U53" i="15" s="1"/>
  <c r="V43" i="14"/>
  <c r="U52" i="14"/>
  <c r="U53" i="14" s="1"/>
  <c r="V43" i="13"/>
  <c r="U52" i="13"/>
  <c r="U53" i="13" s="1"/>
  <c r="V43" i="12"/>
  <c r="U52" i="12"/>
  <c r="U53" i="12" s="1"/>
  <c r="V52" i="11"/>
  <c r="V53" i="11" s="1"/>
  <c r="C45" i="11"/>
  <c r="V43" i="10"/>
  <c r="U52" i="10"/>
  <c r="U53" i="10" s="1"/>
  <c r="C54" i="9"/>
  <c r="V43" i="9"/>
  <c r="U52" i="9"/>
  <c r="U53" i="9" s="1"/>
  <c r="C54" i="8"/>
  <c r="U52" i="8"/>
  <c r="U53" i="8" s="1"/>
  <c r="V43" i="8"/>
  <c r="V43" i="7"/>
  <c r="U52" i="7"/>
  <c r="U53" i="7" s="1"/>
  <c r="V52" i="6"/>
  <c r="V53" i="6" s="1"/>
  <c r="C45" i="6"/>
  <c r="C54" i="6"/>
  <c r="V52" i="5"/>
  <c r="V53" i="5" s="1"/>
  <c r="C45" i="5"/>
  <c r="U52" i="3"/>
  <c r="U53" i="3" s="1"/>
  <c r="V43" i="3"/>
  <c r="T24" i="2"/>
  <c r="T27" i="2" s="1"/>
  <c r="S28" i="2"/>
  <c r="Q52" i="2"/>
  <c r="Q53" i="2" s="1"/>
  <c r="R43" i="2"/>
  <c r="V52" i="22" l="1"/>
  <c r="V53" i="22" s="1"/>
  <c r="C45" i="22"/>
  <c r="V52" i="21"/>
  <c r="V53" i="21" s="1"/>
  <c r="C45" i="21"/>
  <c r="V52" i="20"/>
  <c r="V53" i="20" s="1"/>
  <c r="C45" i="20"/>
  <c r="V52" i="19"/>
  <c r="V53" i="19" s="1"/>
  <c r="C45" i="19"/>
  <c r="V52" i="18"/>
  <c r="V53" i="18" s="1"/>
  <c r="C45" i="18"/>
  <c r="V52" i="17"/>
  <c r="V53" i="17" s="1"/>
  <c r="C45" i="17"/>
  <c r="V52" i="16"/>
  <c r="V53" i="16" s="1"/>
  <c r="C45" i="16"/>
  <c r="V52" i="15"/>
  <c r="V53" i="15" s="1"/>
  <c r="C45" i="15"/>
  <c r="V52" i="14"/>
  <c r="V53" i="14" s="1"/>
  <c r="C45" i="14"/>
  <c r="V52" i="13"/>
  <c r="V53" i="13" s="1"/>
  <c r="C45" i="13"/>
  <c r="V52" i="12"/>
  <c r="V53" i="12" s="1"/>
  <c r="C45" i="12"/>
  <c r="C58" i="11"/>
  <c r="J14" i="4" s="1"/>
  <c r="V52" i="10"/>
  <c r="V53" i="10" s="1"/>
  <c r="C45" i="10"/>
  <c r="V52" i="9"/>
  <c r="V53" i="9" s="1"/>
  <c r="C45" i="9"/>
  <c r="V52" i="8"/>
  <c r="V53" i="8" s="1"/>
  <c r="C45" i="8"/>
  <c r="V52" i="7"/>
  <c r="V53" i="7" s="1"/>
  <c r="C45" i="7"/>
  <c r="C58" i="6"/>
  <c r="J9" i="4" s="1"/>
  <c r="C58" i="5"/>
  <c r="J8" i="4" s="1"/>
  <c r="V52" i="3"/>
  <c r="V53" i="3" s="1"/>
  <c r="C45" i="3"/>
  <c r="U24" i="2"/>
  <c r="U27" i="2" s="1"/>
  <c r="T28" i="2"/>
  <c r="S43" i="2"/>
  <c r="R52" i="2"/>
  <c r="R53" i="2" s="1"/>
  <c r="C58" i="22" l="1"/>
  <c r="J25" i="4" s="1"/>
  <c r="C58" i="21"/>
  <c r="J24" i="4" s="1"/>
  <c r="C58" i="20"/>
  <c r="J23" i="4" s="1"/>
  <c r="C58" i="19"/>
  <c r="J22" i="4" s="1"/>
  <c r="C58" i="18"/>
  <c r="J21" i="4" s="1"/>
  <c r="C58" i="17"/>
  <c r="J20" i="4" s="1"/>
  <c r="C58" i="16"/>
  <c r="J19" i="4" s="1"/>
  <c r="C58" i="15"/>
  <c r="J18" i="4" s="1"/>
  <c r="C58" i="14"/>
  <c r="J17" i="4" s="1"/>
  <c r="C58" i="13"/>
  <c r="J16" i="4" s="1"/>
  <c r="C58" i="12"/>
  <c r="J15" i="4" s="1"/>
  <c r="C58" i="10"/>
  <c r="J13" i="4" s="1"/>
  <c r="C58" i="9"/>
  <c r="J12" i="4" s="1"/>
  <c r="C58" i="8"/>
  <c r="J11" i="4" s="1"/>
  <c r="C58" i="7"/>
  <c r="J10" i="4" s="1"/>
  <c r="C58" i="3"/>
  <c r="J7" i="4" s="1"/>
  <c r="T43" i="2"/>
  <c r="S52" i="2"/>
  <c r="S53" i="2" s="1"/>
  <c r="U28" i="2"/>
  <c r="V24" i="2"/>
  <c r="V27" i="2" s="1"/>
  <c r="V28" i="2" l="1"/>
  <c r="C30" i="2" s="1"/>
  <c r="U43" i="2"/>
  <c r="T52" i="2"/>
  <c r="T53" i="2" s="1"/>
  <c r="C32" i="2"/>
  <c r="C56" i="2" s="1"/>
  <c r="L6" i="4" s="1"/>
  <c r="L26" i="4" s="1"/>
  <c r="C31" i="2"/>
  <c r="C55" i="2" s="1"/>
  <c r="K6" i="4" s="1"/>
  <c r="K26" i="4" s="1"/>
  <c r="C29" i="2"/>
  <c r="C54" i="2" l="1"/>
  <c r="E6" i="4"/>
  <c r="G6" i="4" s="1"/>
  <c r="U52" i="2"/>
  <c r="U53" i="2" s="1"/>
  <c r="V43" i="2"/>
  <c r="C45" i="2" l="1"/>
  <c r="C58" i="2" s="1"/>
  <c r="J6" i="4" s="1"/>
  <c r="J26" i="4" s="1"/>
  <c r="V52" i="2"/>
  <c r="V53" i="2" s="1"/>
  <c r="G26" i="4"/>
  <c r="I26" i="4"/>
  <c r="C52" i="2"/>
  <c r="C53" i="2"/>
  <c r="C52" i="12"/>
  <c r="C53" i="12"/>
  <c r="C52" i="13"/>
  <c r="C53" i="13"/>
  <c r="C52" i="14"/>
  <c r="C53" i="14"/>
  <c r="C52" i="15"/>
  <c r="C53" i="15"/>
  <c r="C52" i="16"/>
  <c r="C53" i="16"/>
  <c r="C52" i="17"/>
  <c r="C53" i="17"/>
  <c r="C52" i="18"/>
  <c r="C53" i="18"/>
  <c r="C52" i="19"/>
  <c r="C53" i="19"/>
  <c r="C52" i="20"/>
  <c r="C53" i="20"/>
  <c r="C52" i="21"/>
  <c r="C53" i="21"/>
  <c r="C52" i="3"/>
  <c r="C53" i="3"/>
  <c r="C52" i="22"/>
  <c r="C53" i="22"/>
  <c r="C52" i="5"/>
  <c r="C53" i="5"/>
  <c r="C52" i="6"/>
  <c r="C53" i="6"/>
  <c r="C52" i="7"/>
  <c r="C53" i="7"/>
  <c r="C52" i="8"/>
  <c r="C53" i="8"/>
  <c r="C52" i="9"/>
  <c r="C53" i="9"/>
  <c r="C52" i="10"/>
  <c r="C53" i="10"/>
  <c r="C52" i="11"/>
  <c r="C53" i="11"/>
  <c r="H6" i="4"/>
  <c r="H7" i="4"/>
  <c r="H8" i="4"/>
  <c r="H9" i="4"/>
  <c r="H10" i="4"/>
  <c r="H11" i="4"/>
  <c r="H12" i="4"/>
  <c r="H13" i="4"/>
  <c r="H14" i="4"/>
  <c r="H15" i="4"/>
  <c r="H16" i="4"/>
  <c r="H17" i="4"/>
  <c r="H18" i="4"/>
  <c r="H19" i="4"/>
  <c r="H20" i="4"/>
  <c r="H21" i="4"/>
  <c r="H22" i="4"/>
  <c r="H23" i="4"/>
  <c r="H24" i="4"/>
  <c r="H25" i="4"/>
</calcChain>
</file>

<file path=xl/sharedStrings.xml><?xml version="1.0" encoding="utf-8"?>
<sst xmlns="http://schemas.openxmlformats.org/spreadsheetml/2006/main" count="1430" uniqueCount="90">
  <si>
    <t>Year</t>
  </si>
  <si>
    <t>Unit</t>
  </si>
  <si>
    <t>c/kWh</t>
  </si>
  <si>
    <t>Watts</t>
  </si>
  <si>
    <t>Hours/year</t>
  </si>
  <si>
    <t>hours</t>
  </si>
  <si>
    <t>years</t>
  </si>
  <si>
    <t>$ per unit</t>
  </si>
  <si>
    <t>Energy costs</t>
  </si>
  <si>
    <t>Annual cash flow</t>
  </si>
  <si>
    <t>Cumulative cash flow</t>
  </si>
  <si>
    <t>= A</t>
  </si>
  <si>
    <t>= B</t>
  </si>
  <si>
    <t>Cleaning costs</t>
  </si>
  <si>
    <t>LED unit cleaning</t>
  </si>
  <si>
    <t xml:space="preserve">$/unit/annum </t>
  </si>
  <si>
    <t>Number of LED units</t>
  </si>
  <si>
    <t>Units</t>
  </si>
  <si>
    <t>Input values</t>
  </si>
  <si>
    <t>Inputs for calculations</t>
  </si>
  <si>
    <t>Ref #</t>
  </si>
  <si>
    <t>Percent</t>
  </si>
  <si>
    <t>Average annual cost</t>
  </si>
  <si>
    <t>Lines Company charge reduction for LED</t>
  </si>
  <si>
    <t>Energy (energy supply only - excluding Lines Co charge)</t>
  </si>
  <si>
    <t>Energy cost savings through dimming</t>
  </si>
  <si>
    <t>Present value of energy cost savings through dimming</t>
  </si>
  <si>
    <t>Energy consumption - LEDs units - full output</t>
  </si>
  <si>
    <t>Energy costs - lights on full output - no dimming</t>
  </si>
  <si>
    <t>PV - 8% discount rate</t>
  </si>
  <si>
    <t>PV - 4% discount rate</t>
  </si>
  <si>
    <t>Present value (PV) cost saving (A-B) - 6% discount rate</t>
  </si>
  <si>
    <t>PV cost saving (A-B) - 8% discount rate</t>
  </si>
  <si>
    <t>PV cost saving (A-B) - 4% discount rate</t>
  </si>
  <si>
    <t>Option 2 - Replace with LED</t>
  </si>
  <si>
    <t>Energy consumption - HPS units</t>
  </si>
  <si>
    <t>Number of HPS units</t>
  </si>
  <si>
    <t>Option 1 - Maintain HPS</t>
  </si>
  <si>
    <t>Present value (PV) cost of HPS option - 20 year investment at 6% discount rate</t>
  </si>
  <si>
    <t>Present value (PV) cost of LED option - 20 year investment at 6% discount rate</t>
  </si>
  <si>
    <t>Lamp replacement</t>
  </si>
  <si>
    <t>Reduction in total energy use if LEDs are dimmed</t>
  </si>
  <si>
    <t>HPS lamp replacement cost</t>
  </si>
  <si>
    <t>HPS lamp life</t>
  </si>
  <si>
    <t>Supply cost LED luminaire</t>
  </si>
  <si>
    <t>Installation cost LED luminaire</t>
  </si>
  <si>
    <t>Initial cost - supply and install new luminaires</t>
  </si>
  <si>
    <t>Notes to guide PV method calculations</t>
  </si>
  <si>
    <t>PV method calculations - For road lighting network Part 1</t>
  </si>
  <si>
    <t>Name of this part of the road lighting network:</t>
  </si>
  <si>
    <t>3 - PVs are calculated in terms of the Transport Agency's economic evaluation manual (EEM) (http://www.nzta.govt.nz/resources/economic-evaluation-manual/economic-evaluation-manual/index.html) using a discount rate of 6%. The length of the analysis period required by the EEM is 40 years, however, 20 years is used here. 20 years has been chosen as the anticipated life of an LED luminaire. It is also assumed that the HPS installation it replaces will be able to give 20 years of further service with lamps being regularly changed to maintain light output. The use of a period of less than 40 years is acceptable for this comparison of PVs, but only if it can be shown that this simplification will not lead to adoption of the wrong option. If we assume that the circumstances are 'typical' and we are making a long term investment in lighting - namely (1) it will probably be required for at least 40 years, (2) at 20 years it is most likely that the luminaires will be replaced or refurbished in some way, if that is necessary, and (3) the poles will continue to serve whatever luminaires are used after 20 years - then analysis across a 20 year period will be acceptable.</t>
  </si>
  <si>
    <t>2 - The comparison of options on the basis of whole of life cost, expressed in PV terms, is part only of an economic evaluation of options. Before such a comparison of options can be done the RCA will have undertaken a business case analysis to show that road lighting is still required and to what standard. Having settled on a design standard, and considered various alternative ways to deliver LED lighting to that standard, the tool presented here allows rapid calculation of the PV of the option to maintain the existing high pressure sodium (HPS) installation and an LED option.  The preferred option will be the one that has the least whole of life cost, expressed in PV terms.</t>
  </si>
  <si>
    <t>Briefly describe this part of the network here</t>
  </si>
  <si>
    <t>Options compared</t>
  </si>
  <si>
    <t>Lighting network part name</t>
  </si>
  <si>
    <t>Part number</t>
  </si>
  <si>
    <t>Number of existing luminaires</t>
  </si>
  <si>
    <t>Number of proposed LED luminaires</t>
  </si>
  <si>
    <t>PV cost of maintain existing option (cost 'A')</t>
  </si>
  <si>
    <t>PV cost saving (A-B) at 6% discount rate</t>
  </si>
  <si>
    <t xml:space="preserve">Year in which additional cost of LED conversion paid back </t>
  </si>
  <si>
    <t>PV cost of replace with LED option (cost 'B')</t>
  </si>
  <si>
    <t>PV of energy cost savings from dimming</t>
  </si>
  <si>
    <t>PV cost saving (A-B) at 8% discount rate</t>
  </si>
  <si>
    <t>PV cost saving (A-B) at 4% discount rate</t>
  </si>
  <si>
    <t>Summary of the PV calculation results for all areas - for the road lighting network</t>
  </si>
  <si>
    <t>Note - all costs given are in dollars</t>
  </si>
  <si>
    <t>Write a name for this part of the road lighting network in this cell - then copy that name into the appropriate cell in the 'Summary for network' sheet</t>
  </si>
  <si>
    <t>Write a name for this part of the road lighting network here</t>
  </si>
  <si>
    <t>Annual average cost saving</t>
  </si>
  <si>
    <t>TOTALS</t>
  </si>
  <si>
    <t>Year in which the additional cost of LED conversion is paid back</t>
  </si>
  <si>
    <t>6 - Many of the lines of input data and of calculation in the PV calculation sheets are given a reference number. In the notes below those lines are referred to by reference number where necessary.</t>
  </si>
  <si>
    <t>Reduced Lines Company charge per LED unit</t>
  </si>
  <si>
    <t>Annual rate of replacement of HPS luminaires (end of service life)</t>
  </si>
  <si>
    <t>4 - Given that no road lighting network is likely to be everywhere the same, i.e. demanding the same customer level of service, lit to the same standard, employing the same luminaire type, etc. then a PV analysis for a complete network will consist of a number of sub-analyses, each one covering a part of the network in which level of service, etc. is uniform. The PV calculation sheets entitled 'PV for Part 1', 'PV for Part 2', etc. are intended to be used to complete a PV analysis for each part. The sheet entitled 'Summary for network' captures the results for each part and summarises those results for the complete network.</t>
  </si>
  <si>
    <t xml:space="preserve">End of service life luminaire replacement programme </t>
  </si>
  <si>
    <t>$ per unit - labour, plant &amp; lamp supply - including traffic management</t>
  </si>
  <si>
    <t>$ per unit - labour &amp; plant - including traffic management</t>
  </si>
  <si>
    <t xml:space="preserve">5 - The PV calculation sheets, and these notes, assume that an existing HPS installation is to be replaced with a LED installation. If the existing installing is not HPS then more care will be required to ensure that costs for the existing installation are correctly calculated. </t>
  </si>
  <si>
    <t>7 - The calculations assume that HPS luminaires would be cleaned when the lamps are changed and that the cost of cleaning is included in the cost of the lamp change (see line reference number 5). For LEDs the assumption is made that the luminaires will be cleaned once every 6 years. AS/NZS1158, when amended, may recommend a cleaning frequency. Six years is the figure given in BS5489. See line reference numbers 10 and 33.</t>
  </si>
  <si>
    <r>
      <t xml:space="preserve">8 - Where the existing installation is mature and there is an established programme for the replacement of a proportion of the luminaires each year, as they  reach the end of their service life, then the cost of this programme can be included in </t>
    </r>
    <r>
      <rPr>
        <i/>
        <sz val="11"/>
        <color theme="1"/>
        <rFont val="Calibri"/>
        <family val="2"/>
        <scheme val="minor"/>
      </rPr>
      <t>Option 1 - Maintain HPS</t>
    </r>
    <r>
      <rPr>
        <sz val="11"/>
        <color theme="1"/>
        <rFont val="Calibri"/>
        <family val="2"/>
        <scheme val="minor"/>
      </rPr>
      <t xml:space="preserve">. See line reference numbers 7, 8 &amp; 9. The cost of the replacement LED luminaire, the cost of its installation plus the annual rate of replacement are combined to give an annual cost for the </t>
    </r>
    <r>
      <rPr>
        <i/>
        <sz val="11"/>
        <color theme="1"/>
        <rFont val="Calibri"/>
        <family val="2"/>
        <scheme val="minor"/>
      </rPr>
      <t xml:space="preserve">End of service life luminaire replacement programme </t>
    </r>
    <r>
      <rPr>
        <sz val="11"/>
        <color theme="1"/>
        <rFont val="Calibri"/>
        <family val="2"/>
        <scheme val="minor"/>
      </rPr>
      <t>- see line reference number 22. Note that it is assumed that the replacement luminaires will be LED not HPS.</t>
    </r>
  </si>
  <si>
    <t>9 - Lines Companies typically charge on the basis of a fixed (daily) plus variable (energy consumed) basis. If those rates are unchanged for LED then there will be a cost reduction for LED. However, it is likely that the Lines Company will adopt different fixed or variable rates for LED versus HPS. Referring to line reference numbers 13 and 32 - if there will be a reduction (or increase) in Lines Co. charges this can be allowed for. Note that the energy cost to be entered (see line reference number 1) is the energy supply company charge only.</t>
  </si>
  <si>
    <t>10 - Dimming may be part of the LED option. Refer line reference numbers 14 and 34. Energy costs at line reference number 31 are based on no dimming. Energy cost savings through dimming are separately calculated at line 34. The PV of the energy savings (refer line reference number 40) needs to be weighed against the additional cost of providing the capability to dim lights.</t>
  </si>
  <si>
    <t>11- Following EEM principles, refer section 2.7, this analysis ignores a number of costs that are the same for both options. The PVs (A &amp; B) given in the PV calculation sheets for the two options will be the PVs for those costs accounted for only, as will the annual average cost of the two options. This spreadsheet is designed to determine differences between options only and in particular the PV cost saving (A-B). The payback period will be correctly determined because it too depends on the differences between options.</t>
  </si>
  <si>
    <t xml:space="preserve">12 - The results of these calculations are shown at the bottom of each PV calculation sheet. The main result being the difference in PV of the options - (A-B). Where (A-B) is positive the replace with LED option will deliver whole of life savings and is the preferred option based on this analysis. Payback of the additional initial investment to convert to LED occurs when the cumulative cash flow figures for the options cross over - when the cumulative cash flow for the replace with LED option becomes less than for the maintain HPS option (refer line reference number 41).  PV difference, (A-B), is also shown for discount rates of 4% and 8% to test sensitivity to the discount rate. </t>
  </si>
  <si>
    <t>$ per unit - labour, plant &amp; any materials - including traffic management but excluding luminaire supply cost</t>
  </si>
  <si>
    <t xml:space="preserve">13 - The input data (shaded green) used to populate the PV calculation sheets is based on real 'P' category LED conversion proposals but will need to be amended to reflect the actual situation for both the existing installation and the replacement proposal. This input data, particularly the unit cost data, is likely to be seriously in error for a 'V' category proposal.  The additional complexity associated with 'V' category lighting conversion proposals will usually require specialist input to address. </t>
  </si>
  <si>
    <r>
      <t xml:space="preserve">1 - The following notes are intended to assist users of this spreadsheet to perform the present value (PV) calculations required to show the whole of life cost savings from conversion of an existing road lighting installation to light emitting diode (LED) technology. Two options are therefore evaluated - </t>
    </r>
    <r>
      <rPr>
        <i/>
        <sz val="11"/>
        <color theme="1"/>
        <rFont val="Calibri"/>
        <family val="2"/>
        <scheme val="minor"/>
      </rPr>
      <t xml:space="preserve">Option 1 - Maintain HPS </t>
    </r>
    <r>
      <rPr>
        <sz val="11"/>
        <color theme="1"/>
        <rFont val="Calibri"/>
        <family val="2"/>
        <scheme val="minor"/>
      </rPr>
      <t xml:space="preserve">and </t>
    </r>
    <r>
      <rPr>
        <i/>
        <sz val="11"/>
        <color theme="1"/>
        <rFont val="Calibri"/>
        <family val="2"/>
        <scheme val="minor"/>
      </rPr>
      <t>Option 2 - Replace with LED</t>
    </r>
    <r>
      <rPr>
        <sz val="11"/>
        <color theme="1"/>
        <rFont val="Calibri"/>
        <family val="2"/>
        <scheme val="minor"/>
      </rPr>
      <t>.</t>
    </r>
  </si>
  <si>
    <t xml:space="preserve">This is version 2 of this spreadsheet - published 11 February 2016. This version allows for the inclusion of the cost of an end of service life replacement programme - see Note 8 below. It no longer includes calculation of the difference in cost of replacing defective or damaged units. This change has been made because a defective or damaged unit, regardless of whether it is an HPS or an LED unit, can be expected to be replaced with an LED unit, and therefore there will be no difference in cost between Option 1 and Option 2. Other minor improvements have been made.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</si>
</sst>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_ ;[Red]\-#,##0\ "/>
  </numFmts>
  <fonts count="10" x14ac:knownFonts="1">
    <font>
      <sz val="11"/>
      <color theme="1"/>
      <name val="Calibri"/>
      <family val="2"/>
      <scheme val="minor"/>
    </font>
    <font>
      <b/>
      <sz val="11"/>
      <color theme="1"/>
      <name val="Calibri"/>
      <family val="2"/>
      <scheme val="minor"/>
    </font>
    <font>
      <sz val="16"/>
      <color theme="1"/>
      <name val="Calibri"/>
      <family val="2"/>
      <scheme val="minor"/>
    </font>
    <font>
      <sz val="10"/>
      <color theme="1"/>
      <name val="Lucida Sans"/>
      <family val="2"/>
    </font>
    <font>
      <sz val="12"/>
      <color theme="1"/>
      <name val="Lucida Sans"/>
      <family val="2"/>
    </font>
    <font>
      <sz val="12"/>
      <color theme="1"/>
      <name val="Calibri"/>
      <family val="2"/>
      <scheme val="minor"/>
    </font>
    <font>
      <i/>
      <sz val="11"/>
      <color theme="1"/>
      <name val="Calibri"/>
      <family val="2"/>
      <scheme val="minor"/>
    </font>
    <font>
      <b/>
      <sz val="10"/>
      <color theme="1"/>
      <name val="Lucida Sans"/>
      <family val="2"/>
    </font>
    <font>
      <i/>
      <sz val="10"/>
      <color theme="1"/>
      <name val="Lucida Sans"/>
      <family val="2"/>
    </font>
    <font>
      <sz val="11"/>
      <color rgb="FFFF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6" tint="0.39997558519241921"/>
        <bgColor indexed="64"/>
      </patternFill>
    </fill>
  </fills>
  <borders count="2">
    <border>
      <left/>
      <right/>
      <top/>
      <bottom/>
      <diagonal/>
    </border>
    <border>
      <left/>
      <right/>
      <top/>
      <bottom style="thin">
        <color auto="1"/>
      </bottom>
      <diagonal/>
    </border>
  </borders>
  <cellStyleXfs count="2">
    <xf numFmtId="0" fontId="0" fillId="0" borderId="0"/>
    <xf numFmtId="0" fontId="3" fillId="0" borderId="0"/>
  </cellStyleXfs>
  <cellXfs count="43">
    <xf numFmtId="0" fontId="0" fillId="0" borderId="0" xfId="0"/>
    <xf numFmtId="0" fontId="0" fillId="0" borderId="1" xfId="0" applyBorder="1" applyProtection="1">
      <protection locked="0"/>
    </xf>
    <xf numFmtId="3" fontId="0" fillId="0" borderId="0" xfId="0" applyNumberFormat="1" applyProtection="1">
      <protection locked="0"/>
    </xf>
    <xf numFmtId="0" fontId="0" fillId="0" borderId="0" xfId="0" applyProtection="1">
      <protection locked="0"/>
    </xf>
    <xf numFmtId="0" fontId="0" fillId="0" borderId="1" xfId="0" applyBorder="1" applyProtection="1"/>
    <xf numFmtId="0" fontId="1" fillId="0" borderId="1" xfId="0" applyFont="1" applyBorder="1" applyAlignment="1" applyProtection="1">
      <alignment horizontal="right"/>
    </xf>
    <xf numFmtId="3" fontId="1" fillId="0" borderId="0" xfId="0" applyNumberFormat="1" applyFont="1" applyProtection="1"/>
    <xf numFmtId="3" fontId="0" fillId="0" borderId="0" xfId="0" applyNumberFormat="1" applyProtection="1"/>
    <xf numFmtId="3" fontId="0" fillId="0" borderId="0" xfId="0" applyNumberFormat="1" applyBorder="1" applyProtection="1"/>
    <xf numFmtId="3" fontId="0" fillId="0" borderId="1" xfId="0" applyNumberFormat="1" applyBorder="1" applyProtection="1"/>
    <xf numFmtId="3" fontId="0" fillId="0" borderId="1" xfId="0" applyNumberFormat="1" applyFill="1" applyBorder="1" applyProtection="1"/>
    <xf numFmtId="3" fontId="0" fillId="0" borderId="0" xfId="0" applyNumberFormat="1" applyAlignment="1" applyProtection="1">
      <alignment horizontal="left" vertical="top" wrapText="1"/>
    </xf>
    <xf numFmtId="3" fontId="1" fillId="2" borderId="0" xfId="0" applyNumberFormat="1" applyFont="1" applyFill="1" applyProtection="1"/>
    <xf numFmtId="3" fontId="1" fillId="2" borderId="0" xfId="0" quotePrefix="1" applyNumberFormat="1" applyFont="1" applyFill="1" applyProtection="1"/>
    <xf numFmtId="3" fontId="1" fillId="0" borderId="0" xfId="0" quotePrefix="1" applyNumberFormat="1" applyFont="1" applyFill="1" applyProtection="1"/>
    <xf numFmtId="3" fontId="0" fillId="0" borderId="0" xfId="0" applyNumberFormat="1" applyFont="1" applyFill="1" applyProtection="1"/>
    <xf numFmtId="0" fontId="0" fillId="0" borderId="0" xfId="0" applyProtection="1"/>
    <xf numFmtId="164" fontId="0" fillId="0" borderId="0" xfId="0" applyNumberFormat="1" applyBorder="1" applyProtection="1"/>
    <xf numFmtId="164" fontId="0" fillId="0" borderId="1" xfId="0" applyNumberFormat="1" applyBorder="1" applyProtection="1"/>
    <xf numFmtId="0" fontId="2" fillId="0" borderId="0" xfId="0" applyFont="1" applyProtection="1">
      <protection locked="0"/>
    </xf>
    <xf numFmtId="0" fontId="5" fillId="0" borderId="0" xfId="0" applyFont="1" applyProtection="1">
      <protection locked="0"/>
    </xf>
    <xf numFmtId="0" fontId="1" fillId="0" borderId="1" xfId="0" applyFont="1" applyBorder="1" applyProtection="1">
      <protection locked="0"/>
    </xf>
    <xf numFmtId="0" fontId="0" fillId="3" borderId="0" xfId="0" applyFill="1" applyProtection="1">
      <protection locked="0"/>
    </xf>
    <xf numFmtId="0" fontId="2" fillId="0" borderId="0" xfId="0" applyFont="1" applyProtection="1"/>
    <xf numFmtId="0" fontId="2" fillId="0" borderId="0" xfId="0" applyFont="1" applyAlignment="1" applyProtection="1">
      <alignment horizontal="left" wrapText="1"/>
    </xf>
    <xf numFmtId="0" fontId="0" fillId="0" borderId="0" xfId="0" applyFont="1" applyProtection="1"/>
    <xf numFmtId="0" fontId="4" fillId="0" borderId="0" xfId="1" applyFont="1" applyProtection="1"/>
    <xf numFmtId="0" fontId="3" fillId="0" borderId="0" xfId="1" applyFont="1" applyProtection="1"/>
    <xf numFmtId="0" fontId="7" fillId="0" borderId="1" xfId="1" applyFont="1" applyBorder="1" applyAlignment="1" applyProtection="1">
      <alignment horizontal="left" vertical="top" wrapText="1"/>
    </xf>
    <xf numFmtId="49" fontId="8" fillId="0" borderId="0" xfId="1" applyNumberFormat="1" applyFont="1" applyProtection="1"/>
    <xf numFmtId="3" fontId="3" fillId="0" borderId="0" xfId="1" applyNumberFormat="1" applyFont="1" applyProtection="1"/>
    <xf numFmtId="0" fontId="3" fillId="0" borderId="1" xfId="1" applyFont="1" applyBorder="1" applyProtection="1"/>
    <xf numFmtId="49" fontId="8" fillId="0" borderId="1" xfId="1" applyNumberFormat="1" applyFont="1" applyBorder="1" applyProtection="1"/>
    <xf numFmtId="3" fontId="3" fillId="0" borderId="1" xfId="1" applyNumberFormat="1" applyFont="1" applyBorder="1" applyProtection="1"/>
    <xf numFmtId="0" fontId="4" fillId="0" borderId="1" xfId="1" applyFont="1" applyBorder="1" applyProtection="1"/>
    <xf numFmtId="0" fontId="7" fillId="0" borderId="0" xfId="1" applyFont="1" applyProtection="1"/>
    <xf numFmtId="0" fontId="2" fillId="0" borderId="0" xfId="0" applyFont="1" applyAlignment="1" applyProtection="1">
      <alignment horizontal="left" wrapText="1"/>
    </xf>
    <xf numFmtId="0" fontId="0" fillId="0" borderId="0" xfId="0" applyFont="1" applyAlignment="1" applyProtection="1">
      <alignment horizontal="left" vertical="top" wrapText="1"/>
    </xf>
    <xf numFmtId="0" fontId="9" fillId="0" borderId="0" xfId="0" applyFont="1" applyAlignment="1" applyProtection="1">
      <alignment horizontal="left" vertical="top" wrapText="1"/>
    </xf>
    <xf numFmtId="49" fontId="6" fillId="0" borderId="0" xfId="0" applyNumberFormat="1" applyFont="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2" fillId="0" borderId="0" xfId="0" applyFont="1" applyAlignment="1" applyProtection="1">
      <alignment horizontal="left" wrapText="1"/>
      <protection locked="0"/>
    </xf>
    <xf numFmtId="0" fontId="5" fillId="0" borderId="0" xfId="0" applyFont="1" applyAlignment="1" applyProtection="1">
      <alignment horizontal="left" wrapText="1"/>
      <protection locked="0"/>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68"/>
  <sheetViews>
    <sheetView tabSelected="1" workbookViewId="0">
      <selection sqref="A1:H1"/>
    </sheetView>
  </sheetViews>
  <sheetFormatPr defaultRowHeight="14.4" x14ac:dyDescent="0.3"/>
  <cols>
    <col min="1" max="1" width="6" style="16" customWidth="1"/>
    <col min="2" max="2" width="49.109375" style="16" customWidth="1"/>
    <col min="3" max="3" width="12.44140625" style="16" customWidth="1"/>
    <col min="4" max="7" width="8.88671875" style="16"/>
    <col min="8" max="8" width="11.109375" style="16" customWidth="1"/>
    <col min="9" max="9" width="8.88671875" style="16"/>
    <col min="10" max="21" width="8.6640625" style="16" customWidth="1"/>
    <col min="22" max="16384" width="8.88671875" style="16"/>
  </cols>
  <sheetData>
    <row r="1" spans="1:8" s="23" customFormat="1" ht="21" x14ac:dyDescent="0.4">
      <c r="A1" s="36" t="s">
        <v>47</v>
      </c>
      <c r="B1" s="36"/>
      <c r="C1" s="36"/>
      <c r="D1" s="36"/>
      <c r="E1" s="36"/>
      <c r="F1" s="36"/>
      <c r="G1" s="36"/>
      <c r="H1" s="36"/>
    </row>
    <row r="2" spans="1:8" s="23" customFormat="1" ht="7.2" customHeight="1" x14ac:dyDescent="0.4">
      <c r="A2" s="24"/>
      <c r="B2" s="24"/>
      <c r="C2" s="24"/>
      <c r="D2" s="24"/>
      <c r="E2" s="24"/>
      <c r="F2" s="24"/>
      <c r="G2" s="24"/>
      <c r="H2" s="24"/>
    </row>
    <row r="3" spans="1:8" s="25" customFormat="1" ht="81" customHeight="1" x14ac:dyDescent="0.3">
      <c r="A3" s="38" t="s">
        <v>89</v>
      </c>
      <c r="B3" s="38"/>
      <c r="C3" s="38"/>
      <c r="D3" s="38"/>
      <c r="E3" s="38"/>
      <c r="F3" s="38"/>
      <c r="G3" s="38"/>
      <c r="H3" s="38"/>
    </row>
    <row r="4" spans="1:8" s="23" customFormat="1" ht="6.6" customHeight="1" x14ac:dyDescent="0.4">
      <c r="A4" s="24"/>
      <c r="B4" s="24"/>
      <c r="C4" s="24"/>
      <c r="D4" s="24"/>
      <c r="E4" s="24"/>
      <c r="F4" s="24"/>
      <c r="G4" s="24"/>
      <c r="H4" s="24"/>
    </row>
    <row r="5" spans="1:8" s="23" customFormat="1" ht="51.6" customHeight="1" x14ac:dyDescent="0.4">
      <c r="A5" s="37" t="s">
        <v>88</v>
      </c>
      <c r="B5" s="37"/>
      <c r="C5" s="37"/>
      <c r="D5" s="37"/>
      <c r="E5" s="37"/>
      <c r="F5" s="37"/>
      <c r="G5" s="37"/>
      <c r="H5" s="37"/>
    </row>
    <row r="6" spans="1:8" s="23" customFormat="1" ht="85.8" customHeight="1" x14ac:dyDescent="0.4">
      <c r="A6" s="37" t="s">
        <v>51</v>
      </c>
      <c r="B6" s="37"/>
      <c r="C6" s="37"/>
      <c r="D6" s="37"/>
      <c r="E6" s="37"/>
      <c r="F6" s="37"/>
      <c r="G6" s="37"/>
      <c r="H6" s="37"/>
    </row>
    <row r="7" spans="1:8" s="23" customFormat="1" ht="147" customHeight="1" x14ac:dyDescent="0.4">
      <c r="A7" s="37" t="s">
        <v>50</v>
      </c>
      <c r="B7" s="37"/>
      <c r="C7" s="37"/>
      <c r="D7" s="37"/>
      <c r="E7" s="37"/>
      <c r="F7" s="37"/>
      <c r="G7" s="37"/>
      <c r="H7" s="37"/>
    </row>
    <row r="8" spans="1:8" s="23" customFormat="1" ht="83.4" customHeight="1" x14ac:dyDescent="0.4">
      <c r="A8" s="37" t="s">
        <v>75</v>
      </c>
      <c r="B8" s="37"/>
      <c r="C8" s="37"/>
      <c r="D8" s="37"/>
      <c r="E8" s="37"/>
      <c r="F8" s="37"/>
      <c r="G8" s="37"/>
      <c r="H8" s="37"/>
    </row>
    <row r="9" spans="1:8" s="23" customFormat="1" ht="43.2" customHeight="1" x14ac:dyDescent="0.4">
      <c r="A9" s="37" t="s">
        <v>79</v>
      </c>
      <c r="B9" s="37"/>
      <c r="C9" s="37"/>
      <c r="D9" s="37"/>
      <c r="E9" s="37"/>
      <c r="F9" s="37"/>
      <c r="G9" s="37"/>
      <c r="H9" s="37"/>
    </row>
    <row r="10" spans="1:8" s="23" customFormat="1" ht="39.6" customHeight="1" x14ac:dyDescent="0.4">
      <c r="A10" s="37" t="s">
        <v>72</v>
      </c>
      <c r="B10" s="37"/>
      <c r="C10" s="37"/>
      <c r="D10" s="37"/>
      <c r="E10" s="37"/>
      <c r="F10" s="37"/>
      <c r="G10" s="37"/>
      <c r="H10" s="37"/>
    </row>
    <row r="11" spans="1:8" s="23" customFormat="1" ht="73.5" customHeight="1" x14ac:dyDescent="0.4">
      <c r="A11" s="37" t="s">
        <v>80</v>
      </c>
      <c r="B11" s="37"/>
      <c r="C11" s="37"/>
      <c r="D11" s="37"/>
      <c r="E11" s="37"/>
      <c r="F11" s="37"/>
      <c r="G11" s="37"/>
      <c r="H11" s="37"/>
    </row>
    <row r="12" spans="1:8" s="23" customFormat="1" ht="88.8" customHeight="1" x14ac:dyDescent="0.4">
      <c r="A12" s="37" t="s">
        <v>81</v>
      </c>
      <c r="B12" s="37"/>
      <c r="C12" s="37"/>
      <c r="D12" s="37"/>
      <c r="E12" s="37"/>
      <c r="F12" s="37"/>
      <c r="G12" s="37"/>
      <c r="H12" s="37"/>
    </row>
    <row r="13" spans="1:8" s="23" customFormat="1" ht="73.2" customHeight="1" x14ac:dyDescent="0.4">
      <c r="A13" s="37" t="s">
        <v>82</v>
      </c>
      <c r="B13" s="37"/>
      <c r="C13" s="37"/>
      <c r="D13" s="37"/>
      <c r="E13" s="37"/>
      <c r="F13" s="37"/>
      <c r="G13" s="37"/>
      <c r="H13" s="37"/>
    </row>
    <row r="14" spans="1:8" s="23" customFormat="1" ht="56.4" customHeight="1" x14ac:dyDescent="0.4">
      <c r="A14" s="37" t="s">
        <v>83</v>
      </c>
      <c r="B14" s="37"/>
      <c r="C14" s="37"/>
      <c r="D14" s="37"/>
      <c r="E14" s="37"/>
      <c r="F14" s="37"/>
      <c r="G14" s="37"/>
      <c r="H14" s="37"/>
    </row>
    <row r="15" spans="1:8" s="23" customFormat="1" ht="69" customHeight="1" x14ac:dyDescent="0.4">
      <c r="A15" s="37" t="s">
        <v>84</v>
      </c>
      <c r="B15" s="37"/>
      <c r="C15" s="37"/>
      <c r="D15" s="37"/>
      <c r="E15" s="37"/>
      <c r="F15" s="37"/>
      <c r="G15" s="37"/>
      <c r="H15" s="37"/>
    </row>
    <row r="16" spans="1:8" s="23" customFormat="1" ht="85.8" customHeight="1" x14ac:dyDescent="0.4">
      <c r="A16" s="37" t="s">
        <v>85</v>
      </c>
      <c r="B16" s="37"/>
      <c r="C16" s="37"/>
      <c r="D16" s="37"/>
      <c r="E16" s="37"/>
      <c r="F16" s="37"/>
      <c r="G16" s="37"/>
      <c r="H16" s="37"/>
    </row>
    <row r="17" spans="1:8" s="23" customFormat="1" ht="72.599999999999994" customHeight="1" x14ac:dyDescent="0.4">
      <c r="A17" s="37" t="s">
        <v>87</v>
      </c>
      <c r="B17" s="37"/>
      <c r="C17" s="37"/>
      <c r="D17" s="37"/>
      <c r="E17" s="37"/>
      <c r="F17" s="37"/>
      <c r="G17" s="37"/>
      <c r="H17" s="37"/>
    </row>
    <row r="18" spans="1:8" s="7" customFormat="1" x14ac:dyDescent="0.3"/>
    <row r="19" spans="1:8" s="7" customFormat="1" x14ac:dyDescent="0.3"/>
    <row r="20" spans="1:8" s="7" customFormat="1" x14ac:dyDescent="0.3"/>
    <row r="21" spans="1:8" s="7" customFormat="1" x14ac:dyDescent="0.3"/>
    <row r="22" spans="1:8" s="7" customFormat="1" x14ac:dyDescent="0.3"/>
    <row r="23" spans="1:8" s="7" customFormat="1" x14ac:dyDescent="0.3"/>
    <row r="24" spans="1:8" s="7" customFormat="1" x14ac:dyDescent="0.3"/>
    <row r="25" spans="1:8" s="7" customFormat="1" x14ac:dyDescent="0.3"/>
    <row r="26" spans="1:8" s="7" customFormat="1" x14ac:dyDescent="0.3"/>
    <row r="27" spans="1:8" s="7" customFormat="1" x14ac:dyDescent="0.3"/>
    <row r="28" spans="1:8" s="7" customFormat="1" x14ac:dyDescent="0.3"/>
    <row r="29" spans="1:8" s="7" customFormat="1" x14ac:dyDescent="0.3"/>
    <row r="30" spans="1:8" s="7" customFormat="1" x14ac:dyDescent="0.3"/>
    <row r="31" spans="1:8" s="7" customFormat="1" x14ac:dyDescent="0.3"/>
    <row r="32" spans="1:8" s="7" customFormat="1" x14ac:dyDescent="0.3"/>
    <row r="33" s="7" customFormat="1" x14ac:dyDescent="0.3"/>
    <row r="34" s="7" customFormat="1" x14ac:dyDescent="0.3"/>
    <row r="35" s="7" customFormat="1" x14ac:dyDescent="0.3"/>
    <row r="36" s="7" customFormat="1" x14ac:dyDescent="0.3"/>
    <row r="37" s="7" customFormat="1" x14ac:dyDescent="0.3"/>
    <row r="38" s="7" customFormat="1" x14ac:dyDescent="0.3"/>
    <row r="39" s="7" customFormat="1" x14ac:dyDescent="0.3"/>
    <row r="40" s="7" customFormat="1" x14ac:dyDescent="0.3"/>
    <row r="41" s="7" customFormat="1" x14ac:dyDescent="0.3"/>
    <row r="42" s="7" customFormat="1" x14ac:dyDescent="0.3"/>
    <row r="43" s="7" customFormat="1" x14ac:dyDescent="0.3"/>
    <row r="44" s="7" customFormat="1" x14ac:dyDescent="0.3"/>
    <row r="45" s="7" customFormat="1" x14ac:dyDescent="0.3"/>
    <row r="46" s="7" customFormat="1" x14ac:dyDescent="0.3"/>
    <row r="47" s="7" customFormat="1" x14ac:dyDescent="0.3"/>
    <row r="48" s="7" customFormat="1" x14ac:dyDescent="0.3"/>
    <row r="49" s="7" customFormat="1" x14ac:dyDescent="0.3"/>
    <row r="50" s="7" customFormat="1" x14ac:dyDescent="0.3"/>
    <row r="51" s="7" customFormat="1" x14ac:dyDescent="0.3"/>
    <row r="52" s="7" customFormat="1" x14ac:dyDescent="0.3"/>
    <row r="53" s="7" customFormat="1" x14ac:dyDescent="0.3"/>
    <row r="54" s="7" customFormat="1" x14ac:dyDescent="0.3"/>
    <row r="55" s="7" customFormat="1" x14ac:dyDescent="0.3"/>
    <row r="56" s="7" customFormat="1" x14ac:dyDescent="0.3"/>
    <row r="57" s="7" customFormat="1" x14ac:dyDescent="0.3"/>
    <row r="58" s="7" customFormat="1" x14ac:dyDescent="0.3"/>
    <row r="59" s="7" customFormat="1" x14ac:dyDescent="0.3"/>
    <row r="60" s="7" customFormat="1" x14ac:dyDescent="0.3"/>
    <row r="61" s="7" customFormat="1" x14ac:dyDescent="0.3"/>
    <row r="62" s="7" customFormat="1" x14ac:dyDescent="0.3"/>
    <row r="63" s="7" customFormat="1" x14ac:dyDescent="0.3"/>
    <row r="64" s="7" customFormat="1" x14ac:dyDescent="0.3"/>
    <row r="65" s="7" customFormat="1" x14ac:dyDescent="0.3"/>
    <row r="66" s="7" customFormat="1" x14ac:dyDescent="0.3"/>
    <row r="67" s="7" customFormat="1" x14ac:dyDescent="0.3"/>
    <row r="68" s="7" customFormat="1" x14ac:dyDescent="0.3"/>
    <row r="69" s="7" customFormat="1" x14ac:dyDescent="0.3"/>
    <row r="70" s="7" customFormat="1" x14ac:dyDescent="0.3"/>
    <row r="71" s="7" customFormat="1" x14ac:dyDescent="0.3"/>
    <row r="72" s="7" customFormat="1" x14ac:dyDescent="0.3"/>
    <row r="73" s="7" customFormat="1" x14ac:dyDescent="0.3"/>
    <row r="74" s="7" customFormat="1" x14ac:dyDescent="0.3"/>
    <row r="75" s="7" customFormat="1" x14ac:dyDescent="0.3"/>
    <row r="76" s="7" customFormat="1" x14ac:dyDescent="0.3"/>
    <row r="77" s="7" customFormat="1" x14ac:dyDescent="0.3"/>
    <row r="78" s="7" customFormat="1" x14ac:dyDescent="0.3"/>
    <row r="79" s="7" customFormat="1" x14ac:dyDescent="0.3"/>
    <row r="80" s="7" customFormat="1" x14ac:dyDescent="0.3"/>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row r="115" s="7" customFormat="1" x14ac:dyDescent="0.3"/>
    <row r="116" s="7" customFormat="1" x14ac:dyDescent="0.3"/>
    <row r="117" s="7" customFormat="1" x14ac:dyDescent="0.3"/>
    <row r="118" s="7" customFormat="1" x14ac:dyDescent="0.3"/>
    <row r="119" s="7" customFormat="1" x14ac:dyDescent="0.3"/>
    <row r="120" s="7" customFormat="1" x14ac:dyDescent="0.3"/>
    <row r="121" s="7" customFormat="1" x14ac:dyDescent="0.3"/>
    <row r="122" s="7" customFormat="1" x14ac:dyDescent="0.3"/>
    <row r="123" s="7" customFormat="1" x14ac:dyDescent="0.3"/>
    <row r="124" s="7" customFormat="1" x14ac:dyDescent="0.3"/>
    <row r="125" s="7" customFormat="1" x14ac:dyDescent="0.3"/>
    <row r="126" s="7" customFormat="1" x14ac:dyDescent="0.3"/>
    <row r="127" s="7" customFormat="1" x14ac:dyDescent="0.3"/>
    <row r="128" s="7" customFormat="1" x14ac:dyDescent="0.3"/>
    <row r="129" s="7" customFormat="1" x14ac:dyDescent="0.3"/>
    <row r="130" s="7" customFormat="1" x14ac:dyDescent="0.3"/>
    <row r="131" s="7" customFormat="1" x14ac:dyDescent="0.3"/>
    <row r="132" s="7" customFormat="1" x14ac:dyDescent="0.3"/>
    <row r="133" s="7" customFormat="1" x14ac:dyDescent="0.3"/>
    <row r="134" s="7" customFormat="1" x14ac:dyDescent="0.3"/>
    <row r="135" s="7" customFormat="1" x14ac:dyDescent="0.3"/>
    <row r="136" s="7" customFormat="1" x14ac:dyDescent="0.3"/>
    <row r="137" s="7" customFormat="1" x14ac:dyDescent="0.3"/>
    <row r="138" s="7" customFormat="1" x14ac:dyDescent="0.3"/>
    <row r="139" s="7" customFormat="1" x14ac:dyDescent="0.3"/>
    <row r="140" s="7" customFormat="1" x14ac:dyDescent="0.3"/>
    <row r="141" s="7" customFormat="1" x14ac:dyDescent="0.3"/>
    <row r="142" s="7" customFormat="1" x14ac:dyDescent="0.3"/>
    <row r="143" s="7" customFormat="1" x14ac:dyDescent="0.3"/>
    <row r="144" s="7" customFormat="1" x14ac:dyDescent="0.3"/>
    <row r="145" s="7" customFormat="1" x14ac:dyDescent="0.3"/>
    <row r="146" s="7" customFormat="1" x14ac:dyDescent="0.3"/>
    <row r="147" s="7" customFormat="1" x14ac:dyDescent="0.3"/>
    <row r="148" s="7" customFormat="1" x14ac:dyDescent="0.3"/>
    <row r="149" s="7" customFormat="1" x14ac:dyDescent="0.3"/>
    <row r="150" s="7" customFormat="1" x14ac:dyDescent="0.3"/>
    <row r="151" s="7" customFormat="1" x14ac:dyDescent="0.3"/>
    <row r="152" s="7" customFormat="1" x14ac:dyDescent="0.3"/>
    <row r="153" s="7" customFormat="1" x14ac:dyDescent="0.3"/>
    <row r="154" s="7" customFormat="1" x14ac:dyDescent="0.3"/>
    <row r="155" s="7" customFormat="1" x14ac:dyDescent="0.3"/>
    <row r="156" s="7" customFormat="1" x14ac:dyDescent="0.3"/>
    <row r="157" s="7" customFormat="1" x14ac:dyDescent="0.3"/>
    <row r="158" s="7" customFormat="1" x14ac:dyDescent="0.3"/>
    <row r="159" s="7" customFormat="1" x14ac:dyDescent="0.3"/>
    <row r="160" s="7" customFormat="1" x14ac:dyDescent="0.3"/>
    <row r="161" s="7" customFormat="1" x14ac:dyDescent="0.3"/>
    <row r="162" s="7" customFormat="1" x14ac:dyDescent="0.3"/>
    <row r="163" s="7" customFormat="1" x14ac:dyDescent="0.3"/>
    <row r="164" s="7" customFormat="1" x14ac:dyDescent="0.3"/>
    <row r="165" s="7" customFormat="1" x14ac:dyDescent="0.3"/>
    <row r="166" s="7" customFormat="1" x14ac:dyDescent="0.3"/>
    <row r="167" s="7" customFormat="1" x14ac:dyDescent="0.3"/>
    <row r="168" s="7" customFormat="1" x14ac:dyDescent="0.3"/>
    <row r="169" s="7" customFormat="1" x14ac:dyDescent="0.3"/>
    <row r="170" s="7" customFormat="1" x14ac:dyDescent="0.3"/>
    <row r="171" s="7" customFormat="1" x14ac:dyDescent="0.3"/>
    <row r="172" s="7" customFormat="1" x14ac:dyDescent="0.3"/>
    <row r="173" s="7" customFormat="1" x14ac:dyDescent="0.3"/>
    <row r="174" s="7" customFormat="1" x14ac:dyDescent="0.3"/>
    <row r="175" s="7" customFormat="1" x14ac:dyDescent="0.3"/>
    <row r="176" s="7" customFormat="1" x14ac:dyDescent="0.3"/>
    <row r="177" s="7" customFormat="1" x14ac:dyDescent="0.3"/>
    <row r="178" s="7" customFormat="1" x14ac:dyDescent="0.3"/>
    <row r="179" s="7" customFormat="1" x14ac:dyDescent="0.3"/>
    <row r="180" s="7" customFormat="1" x14ac:dyDescent="0.3"/>
    <row r="181" s="7" customFormat="1" x14ac:dyDescent="0.3"/>
    <row r="182" s="7" customFormat="1" x14ac:dyDescent="0.3"/>
    <row r="183" s="7" customFormat="1" x14ac:dyDescent="0.3"/>
    <row r="184" s="7" customFormat="1" x14ac:dyDescent="0.3"/>
    <row r="185" s="7" customFormat="1" x14ac:dyDescent="0.3"/>
    <row r="186" s="7" customFormat="1" x14ac:dyDescent="0.3"/>
    <row r="187" s="7" customFormat="1" x14ac:dyDescent="0.3"/>
    <row r="188" s="7" customFormat="1" x14ac:dyDescent="0.3"/>
    <row r="189" s="7" customFormat="1" x14ac:dyDescent="0.3"/>
    <row r="190" s="7" customFormat="1" x14ac:dyDescent="0.3"/>
    <row r="191" s="7" customFormat="1" x14ac:dyDescent="0.3"/>
    <row r="192" s="7" customFormat="1" x14ac:dyDescent="0.3"/>
    <row r="193" s="7" customFormat="1" x14ac:dyDescent="0.3"/>
    <row r="194" s="7" customFormat="1" x14ac:dyDescent="0.3"/>
    <row r="195" s="7" customFormat="1" x14ac:dyDescent="0.3"/>
    <row r="196" s="7" customFormat="1" x14ac:dyDescent="0.3"/>
    <row r="197" s="7" customFormat="1" x14ac:dyDescent="0.3"/>
    <row r="198" s="7" customFormat="1" x14ac:dyDescent="0.3"/>
    <row r="199" s="7" customFormat="1" x14ac:dyDescent="0.3"/>
    <row r="200" s="7" customFormat="1" x14ac:dyDescent="0.3"/>
    <row r="201" s="7" customFormat="1" x14ac:dyDescent="0.3"/>
    <row r="202" s="7" customFormat="1" x14ac:dyDescent="0.3"/>
    <row r="203" s="7" customFormat="1" x14ac:dyDescent="0.3"/>
    <row r="204" s="7" customFormat="1" x14ac:dyDescent="0.3"/>
    <row r="205" s="7" customFormat="1" x14ac:dyDescent="0.3"/>
    <row r="206" s="7" customFormat="1" x14ac:dyDescent="0.3"/>
    <row r="207" s="7" customFormat="1" x14ac:dyDescent="0.3"/>
    <row r="208" s="7" customFormat="1" x14ac:dyDescent="0.3"/>
    <row r="209" s="7" customFormat="1" x14ac:dyDescent="0.3"/>
    <row r="210" s="7" customFormat="1" x14ac:dyDescent="0.3"/>
    <row r="211" s="7" customFormat="1" x14ac:dyDescent="0.3"/>
    <row r="212" s="7" customFormat="1" x14ac:dyDescent="0.3"/>
    <row r="213" s="7" customFormat="1" x14ac:dyDescent="0.3"/>
    <row r="214" s="7" customFormat="1" x14ac:dyDescent="0.3"/>
    <row r="215" s="7" customFormat="1" x14ac:dyDescent="0.3"/>
    <row r="216" s="7" customFormat="1" x14ac:dyDescent="0.3"/>
    <row r="217" s="7" customFormat="1" x14ac:dyDescent="0.3"/>
    <row r="218" s="7" customFormat="1" x14ac:dyDescent="0.3"/>
    <row r="219" s="7" customFormat="1" x14ac:dyDescent="0.3"/>
    <row r="220" s="7" customFormat="1" x14ac:dyDescent="0.3"/>
    <row r="221" s="7" customFormat="1" x14ac:dyDescent="0.3"/>
    <row r="222" s="7" customFormat="1" x14ac:dyDescent="0.3"/>
    <row r="223" s="7" customFormat="1" x14ac:dyDescent="0.3"/>
    <row r="224" s="7" customFormat="1" x14ac:dyDescent="0.3"/>
    <row r="225" s="7" customFormat="1" x14ac:dyDescent="0.3"/>
    <row r="226" s="7" customFormat="1" x14ac:dyDescent="0.3"/>
    <row r="227" s="7" customFormat="1" x14ac:dyDescent="0.3"/>
    <row r="228" s="7" customFormat="1" x14ac:dyDescent="0.3"/>
    <row r="229" s="7" customFormat="1" x14ac:dyDescent="0.3"/>
    <row r="230" s="7" customFormat="1" x14ac:dyDescent="0.3"/>
    <row r="231" s="7" customFormat="1" x14ac:dyDescent="0.3"/>
    <row r="232" s="7" customFormat="1" x14ac:dyDescent="0.3"/>
    <row r="233" s="7" customFormat="1" x14ac:dyDescent="0.3"/>
    <row r="234" s="7" customFormat="1" x14ac:dyDescent="0.3"/>
    <row r="235" s="7" customFormat="1" x14ac:dyDescent="0.3"/>
    <row r="236" s="7" customFormat="1" x14ac:dyDescent="0.3"/>
    <row r="237" s="7" customFormat="1" x14ac:dyDescent="0.3"/>
    <row r="238" s="7" customFormat="1" x14ac:dyDescent="0.3"/>
    <row r="239" s="7" customFormat="1" x14ac:dyDescent="0.3"/>
    <row r="240" s="7" customFormat="1" x14ac:dyDescent="0.3"/>
    <row r="241" s="7" customFormat="1" x14ac:dyDescent="0.3"/>
    <row r="242" s="7" customFormat="1" x14ac:dyDescent="0.3"/>
    <row r="243" s="7" customFormat="1" x14ac:dyDescent="0.3"/>
    <row r="244" s="7" customFormat="1" x14ac:dyDescent="0.3"/>
    <row r="245" s="7" customFormat="1" x14ac:dyDescent="0.3"/>
    <row r="246" s="7" customFormat="1" x14ac:dyDescent="0.3"/>
    <row r="247" s="7" customFormat="1" x14ac:dyDescent="0.3"/>
    <row r="248" s="7" customFormat="1" x14ac:dyDescent="0.3"/>
    <row r="249" s="7" customFormat="1" x14ac:dyDescent="0.3"/>
    <row r="250" s="7" customFormat="1" x14ac:dyDescent="0.3"/>
    <row r="251" s="7" customFormat="1" x14ac:dyDescent="0.3"/>
    <row r="252" s="7" customFormat="1" x14ac:dyDescent="0.3"/>
    <row r="253" s="7" customFormat="1" x14ac:dyDescent="0.3"/>
    <row r="254" s="7" customFormat="1" x14ac:dyDescent="0.3"/>
    <row r="255" s="7" customFormat="1" x14ac:dyDescent="0.3"/>
    <row r="256" s="7" customFormat="1" x14ac:dyDescent="0.3"/>
    <row r="257" s="7" customFormat="1" x14ac:dyDescent="0.3"/>
    <row r="258" s="7" customFormat="1" x14ac:dyDescent="0.3"/>
    <row r="259" s="7" customFormat="1" x14ac:dyDescent="0.3"/>
    <row r="260" s="7" customFormat="1" x14ac:dyDescent="0.3"/>
    <row r="261" s="7" customFormat="1" x14ac:dyDescent="0.3"/>
    <row r="262" s="7" customFormat="1" x14ac:dyDescent="0.3"/>
    <row r="263" s="7" customFormat="1" x14ac:dyDescent="0.3"/>
    <row r="264" s="7" customFormat="1" x14ac:dyDescent="0.3"/>
    <row r="265" s="7" customFormat="1" x14ac:dyDescent="0.3"/>
    <row r="266" s="7" customFormat="1" x14ac:dyDescent="0.3"/>
    <row r="267" s="7" customFormat="1" x14ac:dyDescent="0.3"/>
    <row r="268" s="7" customFormat="1" x14ac:dyDescent="0.3"/>
    <row r="269" s="7" customFormat="1" x14ac:dyDescent="0.3"/>
    <row r="270" s="7" customFormat="1" x14ac:dyDescent="0.3"/>
    <row r="271" s="7" customFormat="1" x14ac:dyDescent="0.3"/>
    <row r="272" s="7" customFormat="1" x14ac:dyDescent="0.3"/>
    <row r="273" s="7" customFormat="1" x14ac:dyDescent="0.3"/>
    <row r="274" s="7" customFormat="1" x14ac:dyDescent="0.3"/>
    <row r="275" s="7" customFormat="1" x14ac:dyDescent="0.3"/>
    <row r="276" s="7" customFormat="1" x14ac:dyDescent="0.3"/>
    <row r="277" s="7" customFormat="1" x14ac:dyDescent="0.3"/>
    <row r="278" s="7" customFormat="1" x14ac:dyDescent="0.3"/>
    <row r="279" s="7" customFormat="1" x14ac:dyDescent="0.3"/>
    <row r="280" s="7" customFormat="1" x14ac:dyDescent="0.3"/>
    <row r="281" s="7" customFormat="1" x14ac:dyDescent="0.3"/>
    <row r="282" s="7" customFormat="1" x14ac:dyDescent="0.3"/>
    <row r="283" s="7" customFormat="1" x14ac:dyDescent="0.3"/>
    <row r="284" s="7" customFormat="1" x14ac:dyDescent="0.3"/>
    <row r="285" s="7" customFormat="1" x14ac:dyDescent="0.3"/>
    <row r="286" s="7" customFormat="1" x14ac:dyDescent="0.3"/>
    <row r="287" s="7" customFormat="1" x14ac:dyDescent="0.3"/>
    <row r="288" s="7" customFormat="1" x14ac:dyDescent="0.3"/>
    <row r="289" s="7" customFormat="1" x14ac:dyDescent="0.3"/>
    <row r="290" s="7" customFormat="1" x14ac:dyDescent="0.3"/>
    <row r="291" s="7" customFormat="1" x14ac:dyDescent="0.3"/>
    <row r="292" s="7" customFormat="1" x14ac:dyDescent="0.3"/>
    <row r="293" s="7" customFormat="1" x14ac:dyDescent="0.3"/>
    <row r="294" s="7" customFormat="1" x14ac:dyDescent="0.3"/>
    <row r="295" s="7" customFormat="1" x14ac:dyDescent="0.3"/>
    <row r="296" s="7" customFormat="1" x14ac:dyDescent="0.3"/>
    <row r="297" s="7" customFormat="1" x14ac:dyDescent="0.3"/>
    <row r="298" s="7" customFormat="1" x14ac:dyDescent="0.3"/>
    <row r="299" s="7" customFormat="1" x14ac:dyDescent="0.3"/>
    <row r="300" s="7" customFormat="1" x14ac:dyDescent="0.3"/>
    <row r="301" s="7" customFormat="1" x14ac:dyDescent="0.3"/>
    <row r="302" s="7" customFormat="1" x14ac:dyDescent="0.3"/>
    <row r="303" s="7" customFormat="1" x14ac:dyDescent="0.3"/>
    <row r="304" s="7" customFormat="1" x14ac:dyDescent="0.3"/>
    <row r="305" s="7" customFormat="1" x14ac:dyDescent="0.3"/>
    <row r="306" s="7" customFormat="1" x14ac:dyDescent="0.3"/>
    <row r="307" s="7" customFormat="1" x14ac:dyDescent="0.3"/>
    <row r="308" s="7" customFormat="1" x14ac:dyDescent="0.3"/>
    <row r="309" s="7" customFormat="1" x14ac:dyDescent="0.3"/>
    <row r="310" s="7" customFormat="1" x14ac:dyDescent="0.3"/>
    <row r="311" s="7" customFormat="1" x14ac:dyDescent="0.3"/>
    <row r="312" s="7" customFormat="1" x14ac:dyDescent="0.3"/>
    <row r="313" s="7" customFormat="1" x14ac:dyDescent="0.3"/>
    <row r="314" s="7" customFormat="1" x14ac:dyDescent="0.3"/>
    <row r="315" s="7" customFormat="1" x14ac:dyDescent="0.3"/>
    <row r="316" s="7" customFormat="1" x14ac:dyDescent="0.3"/>
    <row r="317" s="7" customFormat="1" x14ac:dyDescent="0.3"/>
    <row r="318" s="7" customFormat="1" x14ac:dyDescent="0.3"/>
    <row r="319" s="7" customFormat="1" x14ac:dyDescent="0.3"/>
    <row r="320" s="7" customFormat="1" x14ac:dyDescent="0.3"/>
    <row r="321" s="7" customFormat="1" x14ac:dyDescent="0.3"/>
    <row r="322" s="7" customFormat="1" x14ac:dyDescent="0.3"/>
    <row r="323" s="7" customFormat="1" x14ac:dyDescent="0.3"/>
    <row r="324" s="7" customFormat="1" x14ac:dyDescent="0.3"/>
    <row r="325" s="7" customFormat="1" x14ac:dyDescent="0.3"/>
    <row r="326" s="7" customFormat="1" x14ac:dyDescent="0.3"/>
    <row r="327" s="7" customFormat="1" x14ac:dyDescent="0.3"/>
    <row r="328" s="7" customFormat="1" x14ac:dyDescent="0.3"/>
    <row r="329" s="7" customFormat="1" x14ac:dyDescent="0.3"/>
    <row r="330" s="7" customFormat="1" x14ac:dyDescent="0.3"/>
    <row r="331" s="7" customFormat="1" x14ac:dyDescent="0.3"/>
    <row r="332" s="7" customFormat="1" x14ac:dyDescent="0.3"/>
    <row r="333" s="7" customFormat="1" x14ac:dyDescent="0.3"/>
    <row r="334" s="7" customFormat="1" x14ac:dyDescent="0.3"/>
    <row r="335" s="7" customFormat="1" x14ac:dyDescent="0.3"/>
    <row r="336" s="7" customFormat="1" x14ac:dyDescent="0.3"/>
    <row r="337" s="7" customFormat="1" x14ac:dyDescent="0.3"/>
    <row r="338" s="7" customFormat="1" x14ac:dyDescent="0.3"/>
    <row r="339" s="7" customFormat="1" x14ac:dyDescent="0.3"/>
    <row r="340" s="7" customFormat="1" x14ac:dyDescent="0.3"/>
    <row r="341" s="7" customFormat="1" x14ac:dyDescent="0.3"/>
    <row r="342" s="7" customFormat="1" x14ac:dyDescent="0.3"/>
    <row r="343" s="7" customFormat="1" x14ac:dyDescent="0.3"/>
    <row r="344" s="7" customFormat="1" x14ac:dyDescent="0.3"/>
    <row r="345" s="7" customFormat="1" x14ac:dyDescent="0.3"/>
    <row r="346" s="7" customFormat="1" x14ac:dyDescent="0.3"/>
    <row r="347" s="7" customFormat="1" x14ac:dyDescent="0.3"/>
    <row r="348" s="7" customFormat="1" x14ac:dyDescent="0.3"/>
    <row r="349" s="7" customFormat="1" x14ac:dyDescent="0.3"/>
    <row r="350" s="7" customFormat="1" x14ac:dyDescent="0.3"/>
    <row r="351" s="7" customFormat="1" x14ac:dyDescent="0.3"/>
    <row r="352" s="7" customFormat="1" x14ac:dyDescent="0.3"/>
    <row r="353" s="7" customFormat="1" x14ac:dyDescent="0.3"/>
    <row r="354" s="7" customFormat="1" x14ac:dyDescent="0.3"/>
    <row r="355" s="7" customFormat="1" x14ac:dyDescent="0.3"/>
    <row r="356" s="7" customFormat="1" x14ac:dyDescent="0.3"/>
    <row r="357" s="7" customFormat="1" x14ac:dyDescent="0.3"/>
    <row r="358" s="7" customFormat="1" x14ac:dyDescent="0.3"/>
    <row r="359" s="7" customFormat="1" x14ac:dyDescent="0.3"/>
    <row r="360" s="7" customFormat="1" x14ac:dyDescent="0.3"/>
    <row r="361" s="7" customFormat="1" x14ac:dyDescent="0.3"/>
    <row r="362" s="7" customFormat="1" x14ac:dyDescent="0.3"/>
    <row r="363" s="7" customFormat="1" x14ac:dyDescent="0.3"/>
    <row r="364" s="7" customFormat="1" x14ac:dyDescent="0.3"/>
    <row r="365" s="7" customFormat="1" x14ac:dyDescent="0.3"/>
    <row r="366" s="7" customFormat="1" x14ac:dyDescent="0.3"/>
    <row r="367" s="7" customFormat="1" x14ac:dyDescent="0.3"/>
    <row r="368" s="7" customFormat="1" x14ac:dyDescent="0.3"/>
    <row r="369" s="7" customFormat="1" x14ac:dyDescent="0.3"/>
    <row r="370" s="7" customFormat="1" x14ac:dyDescent="0.3"/>
    <row r="371" s="7" customFormat="1" x14ac:dyDescent="0.3"/>
    <row r="372" s="7" customFormat="1" x14ac:dyDescent="0.3"/>
    <row r="373" s="7" customFormat="1" x14ac:dyDescent="0.3"/>
    <row r="374" s="7" customFormat="1" x14ac:dyDescent="0.3"/>
    <row r="375" s="7" customFormat="1" x14ac:dyDescent="0.3"/>
    <row r="376" s="7" customFormat="1" x14ac:dyDescent="0.3"/>
    <row r="377" s="7" customFormat="1" x14ac:dyDescent="0.3"/>
    <row r="378" s="7" customFormat="1" x14ac:dyDescent="0.3"/>
    <row r="379" s="7" customFormat="1" x14ac:dyDescent="0.3"/>
    <row r="380" s="7" customFormat="1" x14ac:dyDescent="0.3"/>
    <row r="381" s="7" customFormat="1" x14ac:dyDescent="0.3"/>
    <row r="382" s="7" customFormat="1" x14ac:dyDescent="0.3"/>
    <row r="383" s="7" customFormat="1" x14ac:dyDescent="0.3"/>
    <row r="384" s="7" customFormat="1" x14ac:dyDescent="0.3"/>
    <row r="385" s="7" customFormat="1" x14ac:dyDescent="0.3"/>
    <row r="386" s="7" customFormat="1" x14ac:dyDescent="0.3"/>
    <row r="387" s="7" customFormat="1" x14ac:dyDescent="0.3"/>
    <row r="388" s="7" customFormat="1" x14ac:dyDescent="0.3"/>
    <row r="389" s="7" customFormat="1" x14ac:dyDescent="0.3"/>
    <row r="390" s="7" customFormat="1" x14ac:dyDescent="0.3"/>
    <row r="391" s="7" customFormat="1" x14ac:dyDescent="0.3"/>
    <row r="392" s="7" customFormat="1" x14ac:dyDescent="0.3"/>
    <row r="393" s="7" customFormat="1" x14ac:dyDescent="0.3"/>
    <row r="394" s="7" customFormat="1" x14ac:dyDescent="0.3"/>
    <row r="395" s="7" customFormat="1" x14ac:dyDescent="0.3"/>
    <row r="396" s="7" customFormat="1" x14ac:dyDescent="0.3"/>
    <row r="397" s="7" customFormat="1" x14ac:dyDescent="0.3"/>
    <row r="398" s="7" customFormat="1" x14ac:dyDescent="0.3"/>
    <row r="399" s="7" customFormat="1" x14ac:dyDescent="0.3"/>
    <row r="400" s="7" customFormat="1" x14ac:dyDescent="0.3"/>
    <row r="401" s="7" customFormat="1" x14ac:dyDescent="0.3"/>
    <row r="402" s="7" customFormat="1" x14ac:dyDescent="0.3"/>
    <row r="403" s="7" customFormat="1" x14ac:dyDescent="0.3"/>
    <row r="404" s="7" customFormat="1" x14ac:dyDescent="0.3"/>
    <row r="405" s="7" customFormat="1" x14ac:dyDescent="0.3"/>
    <row r="406" s="7" customFormat="1" x14ac:dyDescent="0.3"/>
    <row r="407" s="7" customFormat="1" x14ac:dyDescent="0.3"/>
    <row r="408" s="7" customFormat="1" x14ac:dyDescent="0.3"/>
    <row r="409" s="7" customFormat="1" x14ac:dyDescent="0.3"/>
    <row r="410" s="7" customFormat="1" x14ac:dyDescent="0.3"/>
    <row r="411" s="7" customFormat="1" x14ac:dyDescent="0.3"/>
    <row r="412" s="7" customFormat="1" x14ac:dyDescent="0.3"/>
    <row r="413" s="7" customFormat="1" x14ac:dyDescent="0.3"/>
    <row r="414" s="7" customFormat="1" x14ac:dyDescent="0.3"/>
    <row r="415" s="7" customFormat="1" x14ac:dyDescent="0.3"/>
    <row r="416" s="7" customFormat="1" x14ac:dyDescent="0.3"/>
    <row r="417" s="7" customFormat="1" x14ac:dyDescent="0.3"/>
    <row r="418" s="7" customFormat="1" x14ac:dyDescent="0.3"/>
    <row r="419" s="7" customFormat="1" x14ac:dyDescent="0.3"/>
    <row r="420" s="7" customFormat="1" x14ac:dyDescent="0.3"/>
    <row r="421" s="7" customFormat="1" x14ac:dyDescent="0.3"/>
    <row r="422" s="7" customFormat="1" x14ac:dyDescent="0.3"/>
    <row r="423" s="7" customFormat="1" x14ac:dyDescent="0.3"/>
    <row r="424" s="7" customFormat="1" x14ac:dyDescent="0.3"/>
    <row r="425" s="7" customFormat="1" x14ac:dyDescent="0.3"/>
    <row r="426" s="7" customFormat="1" x14ac:dyDescent="0.3"/>
    <row r="427" s="7" customFormat="1" x14ac:dyDescent="0.3"/>
    <row r="428" s="7" customFormat="1" x14ac:dyDescent="0.3"/>
    <row r="429" s="7" customFormat="1" x14ac:dyDescent="0.3"/>
    <row r="430" s="7" customFormat="1" x14ac:dyDescent="0.3"/>
    <row r="431" s="7" customFormat="1" x14ac:dyDescent="0.3"/>
    <row r="432" s="7" customFormat="1" x14ac:dyDescent="0.3"/>
    <row r="433" s="7" customFormat="1" x14ac:dyDescent="0.3"/>
    <row r="434" s="7" customFormat="1" x14ac:dyDescent="0.3"/>
    <row r="435" s="7" customFormat="1" x14ac:dyDescent="0.3"/>
    <row r="436" s="7" customFormat="1" x14ac:dyDescent="0.3"/>
    <row r="437" s="7" customFormat="1" x14ac:dyDescent="0.3"/>
    <row r="438" s="7" customFormat="1" x14ac:dyDescent="0.3"/>
    <row r="439" s="7" customFormat="1" x14ac:dyDescent="0.3"/>
    <row r="440" s="7" customFormat="1" x14ac:dyDescent="0.3"/>
    <row r="441" s="7" customFormat="1" x14ac:dyDescent="0.3"/>
    <row r="442" s="7" customFormat="1" x14ac:dyDescent="0.3"/>
    <row r="443" s="7" customFormat="1" x14ac:dyDescent="0.3"/>
    <row r="444" s="7" customFormat="1" x14ac:dyDescent="0.3"/>
    <row r="445" s="7" customFormat="1" x14ac:dyDescent="0.3"/>
    <row r="446" s="7" customFormat="1" x14ac:dyDescent="0.3"/>
    <row r="447" s="7" customFormat="1" x14ac:dyDescent="0.3"/>
    <row r="448" s="7" customFormat="1" x14ac:dyDescent="0.3"/>
    <row r="449" s="7" customFormat="1" x14ac:dyDescent="0.3"/>
    <row r="450" s="7" customFormat="1" x14ac:dyDescent="0.3"/>
    <row r="451" s="7" customFormat="1" x14ac:dyDescent="0.3"/>
    <row r="452" s="7" customFormat="1" x14ac:dyDescent="0.3"/>
    <row r="453" s="7" customFormat="1" x14ac:dyDescent="0.3"/>
    <row r="454" s="7" customFormat="1" x14ac:dyDescent="0.3"/>
    <row r="455" s="7" customFormat="1" x14ac:dyDescent="0.3"/>
    <row r="456" s="7" customFormat="1" x14ac:dyDescent="0.3"/>
    <row r="457" s="7" customFormat="1" x14ac:dyDescent="0.3"/>
    <row r="458" s="7" customFormat="1" x14ac:dyDescent="0.3"/>
    <row r="459" s="7" customFormat="1" x14ac:dyDescent="0.3"/>
    <row r="460" s="7" customFormat="1" x14ac:dyDescent="0.3"/>
    <row r="461" s="7" customFormat="1" x14ac:dyDescent="0.3"/>
    <row r="462" s="7" customFormat="1" x14ac:dyDescent="0.3"/>
    <row r="463" s="7" customFormat="1" x14ac:dyDescent="0.3"/>
    <row r="464" s="7" customFormat="1" x14ac:dyDescent="0.3"/>
    <row r="465" s="7" customFormat="1" x14ac:dyDescent="0.3"/>
    <row r="466" s="7" customFormat="1" x14ac:dyDescent="0.3"/>
    <row r="467" s="7" customFormat="1" x14ac:dyDescent="0.3"/>
    <row r="468" s="7" customFormat="1" x14ac:dyDescent="0.3"/>
    <row r="469" s="7" customFormat="1" x14ac:dyDescent="0.3"/>
    <row r="470" s="7" customFormat="1" x14ac:dyDescent="0.3"/>
    <row r="471" s="7" customFormat="1" x14ac:dyDescent="0.3"/>
    <row r="472" s="7" customFormat="1" x14ac:dyDescent="0.3"/>
    <row r="473" s="7" customFormat="1" x14ac:dyDescent="0.3"/>
    <row r="474" s="7" customFormat="1" x14ac:dyDescent="0.3"/>
    <row r="475" s="7" customFormat="1" x14ac:dyDescent="0.3"/>
    <row r="476" s="7" customFormat="1" x14ac:dyDescent="0.3"/>
    <row r="477" s="7" customFormat="1" x14ac:dyDescent="0.3"/>
    <row r="478" s="7" customFormat="1" x14ac:dyDescent="0.3"/>
    <row r="479" s="7" customFormat="1" x14ac:dyDescent="0.3"/>
    <row r="480" s="7" customFormat="1" x14ac:dyDescent="0.3"/>
    <row r="481" s="7" customFormat="1" x14ac:dyDescent="0.3"/>
    <row r="482" s="7" customFormat="1" x14ac:dyDescent="0.3"/>
    <row r="483" s="7" customFormat="1" x14ac:dyDescent="0.3"/>
    <row r="484" s="7" customFormat="1" x14ac:dyDescent="0.3"/>
    <row r="485" s="7" customFormat="1" x14ac:dyDescent="0.3"/>
    <row r="486" s="7" customFormat="1" x14ac:dyDescent="0.3"/>
    <row r="487" s="7" customFormat="1" x14ac:dyDescent="0.3"/>
    <row r="488" s="7" customFormat="1" x14ac:dyDescent="0.3"/>
    <row r="489" s="7" customFormat="1" x14ac:dyDescent="0.3"/>
    <row r="490" s="7" customFormat="1" x14ac:dyDescent="0.3"/>
    <row r="491" s="7" customFormat="1" x14ac:dyDescent="0.3"/>
    <row r="492" s="7" customFormat="1" x14ac:dyDescent="0.3"/>
    <row r="493" s="7" customFormat="1" x14ac:dyDescent="0.3"/>
    <row r="494" s="7" customFormat="1" x14ac:dyDescent="0.3"/>
    <row r="495" s="7" customFormat="1" x14ac:dyDescent="0.3"/>
    <row r="496" s="7" customFormat="1" x14ac:dyDescent="0.3"/>
    <row r="497" s="7" customFormat="1" x14ac:dyDescent="0.3"/>
    <row r="498" s="7" customFormat="1" x14ac:dyDescent="0.3"/>
    <row r="499" s="7" customFormat="1" x14ac:dyDescent="0.3"/>
    <row r="500" s="7" customFormat="1" x14ac:dyDescent="0.3"/>
    <row r="501" s="7" customFormat="1" x14ac:dyDescent="0.3"/>
    <row r="502" s="7" customFormat="1" x14ac:dyDescent="0.3"/>
    <row r="503" s="7" customFormat="1" x14ac:dyDescent="0.3"/>
    <row r="504" s="7" customFormat="1" x14ac:dyDescent="0.3"/>
    <row r="505" s="7" customFormat="1" x14ac:dyDescent="0.3"/>
    <row r="506" s="7" customFormat="1" x14ac:dyDescent="0.3"/>
    <row r="507" s="7" customFormat="1" x14ac:dyDescent="0.3"/>
    <row r="508" s="7" customFormat="1" x14ac:dyDescent="0.3"/>
    <row r="509" s="7" customFormat="1" x14ac:dyDescent="0.3"/>
    <row r="510" s="7" customFormat="1" x14ac:dyDescent="0.3"/>
    <row r="511" s="7" customFormat="1" x14ac:dyDescent="0.3"/>
    <row r="512" s="7" customFormat="1" x14ac:dyDescent="0.3"/>
    <row r="513" s="7" customFormat="1" x14ac:dyDescent="0.3"/>
    <row r="514" s="7" customFormat="1" x14ac:dyDescent="0.3"/>
    <row r="515" s="7" customFormat="1" x14ac:dyDescent="0.3"/>
    <row r="516" s="7" customFormat="1" x14ac:dyDescent="0.3"/>
    <row r="517" s="7" customFormat="1" x14ac:dyDescent="0.3"/>
    <row r="518" s="7" customFormat="1" x14ac:dyDescent="0.3"/>
    <row r="519" s="7" customFormat="1" x14ac:dyDescent="0.3"/>
    <row r="520" s="7" customFormat="1" x14ac:dyDescent="0.3"/>
    <row r="521" s="7" customFormat="1" x14ac:dyDescent="0.3"/>
    <row r="522" s="7" customFormat="1" x14ac:dyDescent="0.3"/>
    <row r="523" s="7" customFormat="1" x14ac:dyDescent="0.3"/>
    <row r="524" s="7" customFormat="1" x14ac:dyDescent="0.3"/>
    <row r="525" s="7" customFormat="1" x14ac:dyDescent="0.3"/>
    <row r="526" s="7" customFormat="1" x14ac:dyDescent="0.3"/>
    <row r="527" s="7" customFormat="1" x14ac:dyDescent="0.3"/>
    <row r="528" s="7" customFormat="1" x14ac:dyDescent="0.3"/>
    <row r="529" s="7" customFormat="1" x14ac:dyDescent="0.3"/>
    <row r="530" s="7" customFormat="1" x14ac:dyDescent="0.3"/>
    <row r="531" s="7" customFormat="1" x14ac:dyDescent="0.3"/>
    <row r="532" s="7" customFormat="1" x14ac:dyDescent="0.3"/>
    <row r="533" s="7" customFormat="1" x14ac:dyDescent="0.3"/>
    <row r="534" s="7" customFormat="1" x14ac:dyDescent="0.3"/>
    <row r="535" s="7" customFormat="1" x14ac:dyDescent="0.3"/>
    <row r="536" s="7" customFormat="1" x14ac:dyDescent="0.3"/>
    <row r="537" s="7" customFormat="1" x14ac:dyDescent="0.3"/>
    <row r="538" s="7" customFormat="1" x14ac:dyDescent="0.3"/>
    <row r="539" s="7" customFormat="1" x14ac:dyDescent="0.3"/>
    <row r="540" s="7" customFormat="1" x14ac:dyDescent="0.3"/>
    <row r="541" s="7" customFormat="1" x14ac:dyDescent="0.3"/>
    <row r="542" s="7" customFormat="1" x14ac:dyDescent="0.3"/>
    <row r="543" s="7" customFormat="1" x14ac:dyDescent="0.3"/>
    <row r="544" s="7" customFormat="1" x14ac:dyDescent="0.3"/>
    <row r="545" s="7" customFormat="1" x14ac:dyDescent="0.3"/>
    <row r="546" s="7" customFormat="1" x14ac:dyDescent="0.3"/>
    <row r="547" s="7" customFormat="1" x14ac:dyDescent="0.3"/>
    <row r="548" s="7" customFormat="1" x14ac:dyDescent="0.3"/>
    <row r="549" s="7" customFormat="1" x14ac:dyDescent="0.3"/>
    <row r="550" s="7" customFormat="1" x14ac:dyDescent="0.3"/>
    <row r="551" s="7" customFormat="1" x14ac:dyDescent="0.3"/>
    <row r="552" s="7" customFormat="1" x14ac:dyDescent="0.3"/>
    <row r="553" s="7" customFormat="1" x14ac:dyDescent="0.3"/>
    <row r="554" s="7" customFormat="1" x14ac:dyDescent="0.3"/>
    <row r="555" s="7" customFormat="1" x14ac:dyDescent="0.3"/>
    <row r="556" s="7" customFormat="1" x14ac:dyDescent="0.3"/>
    <row r="557" s="7" customFormat="1" x14ac:dyDescent="0.3"/>
    <row r="558" s="7" customFormat="1" x14ac:dyDescent="0.3"/>
    <row r="559" s="7" customFormat="1" x14ac:dyDescent="0.3"/>
    <row r="560" s="7" customFormat="1" x14ac:dyDescent="0.3"/>
    <row r="561" s="7" customFormat="1" x14ac:dyDescent="0.3"/>
    <row r="562" s="7" customFormat="1" x14ac:dyDescent="0.3"/>
    <row r="563" s="7" customFormat="1" x14ac:dyDescent="0.3"/>
    <row r="564" s="7" customFormat="1" x14ac:dyDescent="0.3"/>
    <row r="565" s="7" customFormat="1" x14ac:dyDescent="0.3"/>
    <row r="566" s="7" customFormat="1" x14ac:dyDescent="0.3"/>
    <row r="567" s="7" customFormat="1" x14ac:dyDescent="0.3"/>
    <row r="568" s="7" customFormat="1" x14ac:dyDescent="0.3"/>
  </sheetData>
  <sheetProtection sheet="1" objects="1" scenarios="1"/>
  <mergeCells count="15">
    <mergeCell ref="A1:H1"/>
    <mergeCell ref="A5:H5"/>
    <mergeCell ref="A17:H17"/>
    <mergeCell ref="A6:H6"/>
    <mergeCell ref="A7:H7"/>
    <mergeCell ref="A11:H11"/>
    <mergeCell ref="A13:H13"/>
    <mergeCell ref="A14:H14"/>
    <mergeCell ref="A15:H15"/>
    <mergeCell ref="A16:H16"/>
    <mergeCell ref="A9:H9"/>
    <mergeCell ref="A10:H10"/>
    <mergeCell ref="A8:H8"/>
    <mergeCell ref="A12:H12"/>
    <mergeCell ref="A3:H3"/>
  </mergeCells>
  <pageMargins left="0.70866141732283472" right="0.70866141732283472" top="0.74803149606299213" bottom="0.74803149606299213" header="0.31496062992125984" footer="0.31496062992125984"/>
  <pageSetup paperSize="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46"/>
  <sheetViews>
    <sheetView zoomScaleNormal="100" workbookViewId="0">
      <selection sqref="A1:H1"/>
    </sheetView>
  </sheetViews>
  <sheetFormatPr defaultRowHeight="14.4" x14ac:dyDescent="0.3"/>
  <cols>
    <col min="1" max="1" width="6" style="3" customWidth="1"/>
    <col min="2" max="2" width="53.5546875" style="3" customWidth="1"/>
    <col min="3" max="3" width="12.44140625" style="3" customWidth="1"/>
    <col min="4" max="9" width="8.88671875" style="3"/>
    <col min="10" max="21" width="8.6640625" style="3" customWidth="1"/>
    <col min="22" max="16384" width="8.88671875" style="3"/>
  </cols>
  <sheetData>
    <row r="1" spans="1:8" s="19" customFormat="1" ht="21" customHeight="1" x14ac:dyDescent="0.4">
      <c r="A1" s="41" t="s">
        <v>48</v>
      </c>
      <c r="B1" s="41"/>
      <c r="C1" s="41"/>
      <c r="D1" s="41"/>
      <c r="E1" s="41"/>
      <c r="F1" s="41"/>
      <c r="G1" s="41"/>
      <c r="H1" s="41"/>
    </row>
    <row r="2" spans="1:8" s="20" customFormat="1" ht="15.6" customHeight="1" x14ac:dyDescent="0.3">
      <c r="A2" s="42" t="s">
        <v>49</v>
      </c>
      <c r="B2" s="42"/>
      <c r="C2" s="42"/>
      <c r="D2" s="42"/>
      <c r="E2" s="42"/>
      <c r="F2" s="42"/>
      <c r="G2" s="42"/>
      <c r="H2" s="42"/>
    </row>
    <row r="3" spans="1:8" s="19" customFormat="1" ht="36.6" customHeight="1" x14ac:dyDescent="0.4">
      <c r="A3" s="39" t="s">
        <v>67</v>
      </c>
      <c r="B3" s="39"/>
      <c r="C3" s="39"/>
      <c r="D3" s="39"/>
      <c r="E3" s="39"/>
      <c r="F3" s="39"/>
      <c r="G3" s="39"/>
      <c r="H3" s="39"/>
    </row>
    <row r="4" spans="1:8" ht="54" customHeight="1" x14ac:dyDescent="0.3">
      <c r="A4" s="40" t="s">
        <v>52</v>
      </c>
      <c r="B4" s="40"/>
      <c r="C4" s="40"/>
      <c r="D4" s="40"/>
      <c r="E4" s="40"/>
      <c r="F4" s="40"/>
      <c r="G4" s="40"/>
      <c r="H4" s="40"/>
    </row>
    <row r="5" spans="1:8" x14ac:dyDescent="0.3">
      <c r="A5" s="21" t="s">
        <v>20</v>
      </c>
      <c r="B5" s="21" t="s">
        <v>19</v>
      </c>
      <c r="C5" s="21" t="s">
        <v>18</v>
      </c>
      <c r="D5" s="21" t="s">
        <v>1</v>
      </c>
      <c r="E5" s="1"/>
    </row>
    <row r="6" spans="1:8" x14ac:dyDescent="0.3">
      <c r="A6" s="3">
        <v>1</v>
      </c>
      <c r="B6" s="3" t="s">
        <v>24</v>
      </c>
      <c r="C6" s="22">
        <v>14</v>
      </c>
      <c r="D6" s="3" t="s">
        <v>2</v>
      </c>
    </row>
    <row r="7" spans="1:8" x14ac:dyDescent="0.3">
      <c r="A7" s="3">
        <v>2</v>
      </c>
      <c r="B7" s="3" t="s">
        <v>35</v>
      </c>
      <c r="C7" s="22">
        <v>83</v>
      </c>
      <c r="D7" s="3" t="s">
        <v>3</v>
      </c>
    </row>
    <row r="8" spans="1:8" x14ac:dyDescent="0.3">
      <c r="A8" s="3">
        <v>3</v>
      </c>
      <c r="B8" s="3" t="s">
        <v>27</v>
      </c>
      <c r="C8" s="22">
        <v>30</v>
      </c>
      <c r="D8" s="3" t="s">
        <v>3</v>
      </c>
    </row>
    <row r="9" spans="1:8" x14ac:dyDescent="0.3">
      <c r="A9" s="3">
        <v>4</v>
      </c>
      <c r="B9" s="3" t="s">
        <v>4</v>
      </c>
      <c r="C9" s="22">
        <v>4250</v>
      </c>
      <c r="D9" s="3" t="s">
        <v>5</v>
      </c>
    </row>
    <row r="10" spans="1:8" x14ac:dyDescent="0.3">
      <c r="A10" s="3">
        <v>5</v>
      </c>
      <c r="B10" s="3" t="s">
        <v>42</v>
      </c>
      <c r="C10" s="22">
        <v>100</v>
      </c>
      <c r="D10" s="3" t="s">
        <v>77</v>
      </c>
    </row>
    <row r="11" spans="1:8" x14ac:dyDescent="0.3">
      <c r="A11" s="3">
        <v>6</v>
      </c>
      <c r="B11" s="3" t="s">
        <v>43</v>
      </c>
      <c r="C11" s="22">
        <v>4</v>
      </c>
      <c r="D11" s="3" t="s">
        <v>6</v>
      </c>
    </row>
    <row r="12" spans="1:8" x14ac:dyDescent="0.3">
      <c r="A12" s="3">
        <v>7</v>
      </c>
      <c r="B12" s="3" t="s">
        <v>74</v>
      </c>
      <c r="C12" s="22">
        <v>4</v>
      </c>
      <c r="D12" s="3" t="s">
        <v>21</v>
      </c>
    </row>
    <row r="13" spans="1:8" x14ac:dyDescent="0.3">
      <c r="A13" s="3">
        <v>8</v>
      </c>
      <c r="B13" s="3" t="s">
        <v>44</v>
      </c>
      <c r="C13" s="22">
        <v>350</v>
      </c>
      <c r="D13" s="3" t="s">
        <v>7</v>
      </c>
    </row>
    <row r="14" spans="1:8" x14ac:dyDescent="0.3">
      <c r="A14" s="3">
        <v>9</v>
      </c>
      <c r="B14" s="3" t="s">
        <v>45</v>
      </c>
      <c r="C14" s="22">
        <v>120</v>
      </c>
      <c r="D14" s="3" t="s">
        <v>86</v>
      </c>
    </row>
    <row r="15" spans="1:8" x14ac:dyDescent="0.3">
      <c r="A15" s="3">
        <v>10</v>
      </c>
      <c r="B15" s="3" t="s">
        <v>14</v>
      </c>
      <c r="C15" s="22">
        <v>50</v>
      </c>
      <c r="D15" s="3" t="s">
        <v>78</v>
      </c>
    </row>
    <row r="16" spans="1:8" x14ac:dyDescent="0.3">
      <c r="A16" s="3">
        <v>11</v>
      </c>
      <c r="B16" s="3" t="s">
        <v>36</v>
      </c>
      <c r="C16" s="22">
        <v>100</v>
      </c>
      <c r="D16" s="3" t="s">
        <v>17</v>
      </c>
    </row>
    <row r="17" spans="1:22" x14ac:dyDescent="0.3">
      <c r="A17" s="3">
        <v>12</v>
      </c>
      <c r="B17" s="3" t="s">
        <v>16</v>
      </c>
      <c r="C17" s="22">
        <v>100</v>
      </c>
      <c r="D17" s="3" t="s">
        <v>17</v>
      </c>
    </row>
    <row r="18" spans="1:22" x14ac:dyDescent="0.3">
      <c r="A18" s="3">
        <v>13</v>
      </c>
      <c r="B18" s="3" t="s">
        <v>73</v>
      </c>
      <c r="C18" s="22">
        <v>0</v>
      </c>
      <c r="D18" s="3" t="s">
        <v>15</v>
      </c>
    </row>
    <row r="19" spans="1:22" x14ac:dyDescent="0.3">
      <c r="A19" s="3">
        <v>14</v>
      </c>
      <c r="B19" s="3" t="s">
        <v>41</v>
      </c>
      <c r="C19" s="22">
        <v>15</v>
      </c>
      <c r="D19" s="3" t="s">
        <v>21</v>
      </c>
    </row>
    <row r="20" spans="1:22" s="16" customFormat="1" x14ac:dyDescent="0.3"/>
    <row r="21" spans="1:22" s="4" customFormat="1" x14ac:dyDescent="0.3">
      <c r="B21" s="5" t="s">
        <v>0</v>
      </c>
      <c r="C21" s="4">
        <v>1</v>
      </c>
      <c r="D21" s="4">
        <v>2</v>
      </c>
      <c r="E21" s="4">
        <v>3</v>
      </c>
      <c r="F21" s="4">
        <v>4</v>
      </c>
      <c r="G21" s="4">
        <v>5</v>
      </c>
      <c r="H21" s="4">
        <v>6</v>
      </c>
      <c r="I21" s="4">
        <v>7</v>
      </c>
      <c r="J21" s="4">
        <v>8</v>
      </c>
      <c r="K21" s="4">
        <v>9</v>
      </c>
      <c r="L21" s="4">
        <v>10</v>
      </c>
      <c r="M21" s="4">
        <v>11</v>
      </c>
      <c r="N21" s="4">
        <v>12</v>
      </c>
      <c r="O21" s="4">
        <v>13</v>
      </c>
      <c r="P21" s="4">
        <v>14</v>
      </c>
      <c r="Q21" s="4">
        <v>15</v>
      </c>
      <c r="R21" s="4">
        <v>16</v>
      </c>
      <c r="S21" s="4">
        <v>17</v>
      </c>
      <c r="T21" s="4">
        <v>18</v>
      </c>
      <c r="U21" s="4">
        <v>19</v>
      </c>
      <c r="V21" s="4">
        <v>20</v>
      </c>
    </row>
    <row r="22" spans="1:22" s="7" customFormat="1" x14ac:dyDescent="0.3">
      <c r="A22" s="6" t="s">
        <v>37</v>
      </c>
    </row>
    <row r="23" spans="1:22" s="7" customFormat="1" x14ac:dyDescent="0.3"/>
    <row r="24" spans="1:22" s="7" customFormat="1" ht="14.4" customHeight="1" x14ac:dyDescent="0.3">
      <c r="A24" s="7">
        <v>20</v>
      </c>
      <c r="B24" s="7" t="s">
        <v>8</v>
      </c>
      <c r="C24" s="7">
        <f>C16*C6*C7*C9 /(100*1000)</f>
        <v>4938.5</v>
      </c>
      <c r="D24" s="7">
        <f>C$24</f>
        <v>4938.5</v>
      </c>
      <c r="E24" s="7">
        <f t="shared" ref="E24:V24" si="0">D$24</f>
        <v>4938.5</v>
      </c>
      <c r="F24" s="7">
        <f t="shared" si="0"/>
        <v>4938.5</v>
      </c>
      <c r="G24" s="7">
        <f t="shared" si="0"/>
        <v>4938.5</v>
      </c>
      <c r="H24" s="7">
        <f t="shared" si="0"/>
        <v>4938.5</v>
      </c>
      <c r="I24" s="7">
        <f t="shared" si="0"/>
        <v>4938.5</v>
      </c>
      <c r="J24" s="7">
        <f t="shared" si="0"/>
        <v>4938.5</v>
      </c>
      <c r="K24" s="7">
        <f t="shared" si="0"/>
        <v>4938.5</v>
      </c>
      <c r="L24" s="7">
        <f t="shared" si="0"/>
        <v>4938.5</v>
      </c>
      <c r="M24" s="7">
        <f t="shared" si="0"/>
        <v>4938.5</v>
      </c>
      <c r="N24" s="7">
        <f t="shared" si="0"/>
        <v>4938.5</v>
      </c>
      <c r="O24" s="7">
        <f t="shared" si="0"/>
        <v>4938.5</v>
      </c>
      <c r="P24" s="7">
        <f t="shared" si="0"/>
        <v>4938.5</v>
      </c>
      <c r="Q24" s="7">
        <f t="shared" si="0"/>
        <v>4938.5</v>
      </c>
      <c r="R24" s="7">
        <f t="shared" si="0"/>
        <v>4938.5</v>
      </c>
      <c r="S24" s="7">
        <f t="shared" si="0"/>
        <v>4938.5</v>
      </c>
      <c r="T24" s="7">
        <f t="shared" si="0"/>
        <v>4938.5</v>
      </c>
      <c r="U24" s="7">
        <f t="shared" si="0"/>
        <v>4938.5</v>
      </c>
      <c r="V24" s="7">
        <f t="shared" si="0"/>
        <v>4938.5</v>
      </c>
    </row>
    <row r="25" spans="1:22" s="8" customFormat="1" x14ac:dyDescent="0.3">
      <c r="A25" s="8">
        <v>21</v>
      </c>
      <c r="B25" s="8" t="s">
        <v>40</v>
      </c>
      <c r="C25" s="8">
        <f>C16*C10/C11</f>
        <v>2500</v>
      </c>
      <c r="D25" s="8">
        <f>$C25</f>
        <v>2500</v>
      </c>
      <c r="E25" s="8">
        <f t="shared" ref="E25:V26" si="1">$C25</f>
        <v>2500</v>
      </c>
      <c r="F25" s="8">
        <f t="shared" si="1"/>
        <v>2500</v>
      </c>
      <c r="G25" s="8">
        <f t="shared" si="1"/>
        <v>2500</v>
      </c>
      <c r="H25" s="8">
        <f t="shared" si="1"/>
        <v>2500</v>
      </c>
      <c r="I25" s="8">
        <f t="shared" si="1"/>
        <v>2500</v>
      </c>
      <c r="J25" s="8">
        <f t="shared" si="1"/>
        <v>2500</v>
      </c>
      <c r="K25" s="8">
        <f t="shared" si="1"/>
        <v>2500</v>
      </c>
      <c r="L25" s="8">
        <f t="shared" si="1"/>
        <v>2500</v>
      </c>
      <c r="M25" s="8">
        <f t="shared" si="1"/>
        <v>2500</v>
      </c>
      <c r="N25" s="8">
        <f t="shared" si="1"/>
        <v>2500</v>
      </c>
      <c r="O25" s="8">
        <f t="shared" si="1"/>
        <v>2500</v>
      </c>
      <c r="P25" s="8">
        <f t="shared" si="1"/>
        <v>2500</v>
      </c>
      <c r="Q25" s="8">
        <f t="shared" si="1"/>
        <v>2500</v>
      </c>
      <c r="R25" s="8">
        <f t="shared" si="1"/>
        <v>2500</v>
      </c>
      <c r="S25" s="8">
        <f t="shared" si="1"/>
        <v>2500</v>
      </c>
      <c r="T25" s="8">
        <f t="shared" si="1"/>
        <v>2500</v>
      </c>
      <c r="U25" s="8">
        <f t="shared" si="1"/>
        <v>2500</v>
      </c>
      <c r="V25" s="8">
        <f t="shared" si="1"/>
        <v>2500</v>
      </c>
    </row>
    <row r="26" spans="1:22" s="9" customFormat="1" x14ac:dyDescent="0.3">
      <c r="A26" s="9">
        <v>22</v>
      </c>
      <c r="B26" s="9" t="s">
        <v>76</v>
      </c>
      <c r="C26" s="9">
        <f>C16*(C13+C14)*(C12/100)</f>
        <v>1880</v>
      </c>
      <c r="D26" s="9">
        <f>$C26</f>
        <v>1880</v>
      </c>
      <c r="E26" s="9">
        <f t="shared" si="1"/>
        <v>1880</v>
      </c>
      <c r="F26" s="9">
        <f t="shared" si="1"/>
        <v>1880</v>
      </c>
      <c r="G26" s="9">
        <f t="shared" si="1"/>
        <v>1880</v>
      </c>
      <c r="H26" s="9">
        <f t="shared" si="1"/>
        <v>1880</v>
      </c>
      <c r="I26" s="9">
        <f t="shared" si="1"/>
        <v>1880</v>
      </c>
      <c r="J26" s="9">
        <f t="shared" si="1"/>
        <v>1880</v>
      </c>
      <c r="K26" s="9">
        <f t="shared" si="1"/>
        <v>1880</v>
      </c>
      <c r="L26" s="9">
        <f t="shared" si="1"/>
        <v>1880</v>
      </c>
      <c r="M26" s="9">
        <f t="shared" si="1"/>
        <v>1880</v>
      </c>
      <c r="N26" s="9">
        <f t="shared" si="1"/>
        <v>1880</v>
      </c>
      <c r="O26" s="9">
        <f t="shared" si="1"/>
        <v>1880</v>
      </c>
      <c r="P26" s="9">
        <f t="shared" si="1"/>
        <v>1880</v>
      </c>
      <c r="Q26" s="9">
        <f t="shared" si="1"/>
        <v>1880</v>
      </c>
      <c r="R26" s="9">
        <f t="shared" si="1"/>
        <v>1880</v>
      </c>
      <c r="S26" s="9">
        <f t="shared" si="1"/>
        <v>1880</v>
      </c>
      <c r="T26" s="9">
        <f t="shared" si="1"/>
        <v>1880</v>
      </c>
      <c r="U26" s="9">
        <f t="shared" si="1"/>
        <v>1880</v>
      </c>
      <c r="V26" s="9">
        <f t="shared" si="1"/>
        <v>1880</v>
      </c>
    </row>
    <row r="27" spans="1:22" s="7" customFormat="1" x14ac:dyDescent="0.3">
      <c r="B27" s="7" t="s">
        <v>9</v>
      </c>
      <c r="C27" s="7">
        <f>SUM(C24:C26)</f>
        <v>9318.5</v>
      </c>
      <c r="D27" s="7">
        <f>SUM(D24:D26)</f>
        <v>9318.5</v>
      </c>
      <c r="E27" s="7">
        <f t="shared" ref="E27:V27" si="2">SUM(E24:E26)</f>
        <v>9318.5</v>
      </c>
      <c r="F27" s="7">
        <f t="shared" si="2"/>
        <v>9318.5</v>
      </c>
      <c r="G27" s="7">
        <f t="shared" si="2"/>
        <v>9318.5</v>
      </c>
      <c r="H27" s="7">
        <f t="shared" si="2"/>
        <v>9318.5</v>
      </c>
      <c r="I27" s="7">
        <f t="shared" si="2"/>
        <v>9318.5</v>
      </c>
      <c r="J27" s="7">
        <f t="shared" si="2"/>
        <v>9318.5</v>
      </c>
      <c r="K27" s="7">
        <f t="shared" si="2"/>
        <v>9318.5</v>
      </c>
      <c r="L27" s="7">
        <f t="shared" si="2"/>
        <v>9318.5</v>
      </c>
      <c r="M27" s="7">
        <f t="shared" si="2"/>
        <v>9318.5</v>
      </c>
      <c r="N27" s="7">
        <f t="shared" si="2"/>
        <v>9318.5</v>
      </c>
      <c r="O27" s="7">
        <f t="shared" si="2"/>
        <v>9318.5</v>
      </c>
      <c r="P27" s="7">
        <f t="shared" si="2"/>
        <v>9318.5</v>
      </c>
      <c r="Q27" s="7">
        <f t="shared" si="2"/>
        <v>9318.5</v>
      </c>
      <c r="R27" s="7">
        <f t="shared" si="2"/>
        <v>9318.5</v>
      </c>
      <c r="S27" s="7">
        <f t="shared" si="2"/>
        <v>9318.5</v>
      </c>
      <c r="T27" s="7">
        <f t="shared" si="2"/>
        <v>9318.5</v>
      </c>
      <c r="U27" s="7">
        <f t="shared" si="2"/>
        <v>9318.5</v>
      </c>
      <c r="V27" s="7">
        <f t="shared" si="2"/>
        <v>9318.5</v>
      </c>
    </row>
    <row r="28" spans="1:22" s="9" customFormat="1" x14ac:dyDescent="0.3">
      <c r="B28" s="9" t="s">
        <v>10</v>
      </c>
      <c r="C28" s="9">
        <f>C27</f>
        <v>9318.5</v>
      </c>
      <c r="D28" s="9">
        <f>C28+D27</f>
        <v>18637</v>
      </c>
      <c r="E28" s="9">
        <f t="shared" ref="E28:V28" si="3">D28+E27</f>
        <v>27955.5</v>
      </c>
      <c r="F28" s="10">
        <f t="shared" si="3"/>
        <v>37274</v>
      </c>
      <c r="G28" s="10">
        <f t="shared" si="3"/>
        <v>46592.5</v>
      </c>
      <c r="H28" s="9">
        <f t="shared" si="3"/>
        <v>55911</v>
      </c>
      <c r="I28" s="9">
        <f t="shared" si="3"/>
        <v>65229.5</v>
      </c>
      <c r="J28" s="10">
        <f t="shared" si="3"/>
        <v>74548</v>
      </c>
      <c r="K28" s="9">
        <f t="shared" si="3"/>
        <v>83866.5</v>
      </c>
      <c r="L28" s="9">
        <f t="shared" si="3"/>
        <v>93185</v>
      </c>
      <c r="M28" s="9">
        <f t="shared" si="3"/>
        <v>102503.5</v>
      </c>
      <c r="N28" s="9">
        <f t="shared" si="3"/>
        <v>111822</v>
      </c>
      <c r="O28" s="9">
        <f t="shared" si="3"/>
        <v>121140.5</v>
      </c>
      <c r="P28" s="9">
        <f t="shared" si="3"/>
        <v>130459</v>
      </c>
      <c r="Q28" s="9">
        <f t="shared" si="3"/>
        <v>139777.5</v>
      </c>
      <c r="R28" s="9">
        <f t="shared" si="3"/>
        <v>149096</v>
      </c>
      <c r="S28" s="9">
        <f t="shared" si="3"/>
        <v>158414.5</v>
      </c>
      <c r="T28" s="9">
        <f t="shared" si="3"/>
        <v>167733</v>
      </c>
      <c r="U28" s="9">
        <f t="shared" si="3"/>
        <v>177051.5</v>
      </c>
      <c r="V28" s="9">
        <f t="shared" si="3"/>
        <v>186370</v>
      </c>
    </row>
    <row r="29" spans="1:22" s="7" customFormat="1" ht="28.8" x14ac:dyDescent="0.3">
      <c r="B29" s="11" t="s">
        <v>38</v>
      </c>
      <c r="C29" s="12">
        <f>NPV(0.06,C27:V27)</f>
        <v>106882.46087520033</v>
      </c>
      <c r="D29" s="13" t="s">
        <v>11</v>
      </c>
    </row>
    <row r="30" spans="1:22" s="7" customFormat="1" x14ac:dyDescent="0.3">
      <c r="B30" s="7" t="s">
        <v>22</v>
      </c>
      <c r="C30" s="7">
        <f>V28/20</f>
        <v>9318.5</v>
      </c>
      <c r="D30" s="14"/>
    </row>
    <row r="31" spans="1:22" s="7" customFormat="1" x14ac:dyDescent="0.3">
      <c r="B31" s="7" t="s">
        <v>29</v>
      </c>
      <c r="C31" s="15">
        <f>NPV(0.08,C27:V27)</f>
        <v>91490.406616316206</v>
      </c>
      <c r="D31" s="14"/>
    </row>
    <row r="32" spans="1:22" s="7" customFormat="1" x14ac:dyDescent="0.3">
      <c r="B32" s="7" t="s">
        <v>30</v>
      </c>
      <c r="C32" s="15">
        <f>NPV(0.04,C27:V27)</f>
        <v>126641.45604558138</v>
      </c>
      <c r="D32" s="14"/>
    </row>
    <row r="33" spans="1:22" s="7" customFormat="1" x14ac:dyDescent="0.3"/>
    <row r="34" spans="1:22" s="7" customFormat="1" x14ac:dyDescent="0.3">
      <c r="A34" s="4"/>
      <c r="B34" s="5" t="s">
        <v>0</v>
      </c>
      <c r="C34" s="4">
        <v>1</v>
      </c>
      <c r="D34" s="4">
        <v>2</v>
      </c>
      <c r="E34" s="4">
        <v>3</v>
      </c>
      <c r="F34" s="4">
        <v>4</v>
      </c>
      <c r="G34" s="4">
        <v>5</v>
      </c>
      <c r="H34" s="4">
        <v>6</v>
      </c>
      <c r="I34" s="4">
        <v>7</v>
      </c>
      <c r="J34" s="4">
        <v>8</v>
      </c>
      <c r="K34" s="4">
        <v>9</v>
      </c>
      <c r="L34" s="4">
        <v>10</v>
      </c>
      <c r="M34" s="4">
        <v>11</v>
      </c>
      <c r="N34" s="4">
        <v>12</v>
      </c>
      <c r="O34" s="4">
        <v>13</v>
      </c>
      <c r="P34" s="4">
        <v>14</v>
      </c>
      <c r="Q34" s="4">
        <v>15</v>
      </c>
      <c r="R34" s="4">
        <v>16</v>
      </c>
      <c r="S34" s="4">
        <v>17</v>
      </c>
      <c r="T34" s="4">
        <v>18</v>
      </c>
      <c r="U34" s="4">
        <v>19</v>
      </c>
      <c r="V34" s="4">
        <v>20</v>
      </c>
    </row>
    <row r="35" spans="1:22" s="7" customFormat="1" x14ac:dyDescent="0.3">
      <c r="A35" s="6" t="s">
        <v>34</v>
      </c>
    </row>
    <row r="36" spans="1:22" s="7" customFormat="1" ht="6.6" customHeight="1" x14ac:dyDescent="0.3">
      <c r="A36" s="6"/>
    </row>
    <row r="37" spans="1:22" s="7" customFormat="1" x14ac:dyDescent="0.3">
      <c r="A37" s="7">
        <v>30</v>
      </c>
      <c r="B37" s="7" t="s">
        <v>46</v>
      </c>
      <c r="C37" s="7">
        <f>C17*(C13+C14)</f>
        <v>47000</v>
      </c>
    </row>
    <row r="38" spans="1:22" s="8" customFormat="1" x14ac:dyDescent="0.3">
      <c r="A38" s="8">
        <v>31</v>
      </c>
      <c r="B38" s="8" t="s">
        <v>28</v>
      </c>
      <c r="C38" s="8">
        <f>C17*C9*C8*C6/(100*1000)</f>
        <v>1785</v>
      </c>
      <c r="D38" s="8">
        <f>$C38</f>
        <v>1785</v>
      </c>
      <c r="E38" s="8">
        <f t="shared" ref="E38:V39" si="4">$C38</f>
        <v>1785</v>
      </c>
      <c r="F38" s="8">
        <f t="shared" si="4"/>
        <v>1785</v>
      </c>
      <c r="G38" s="8">
        <f t="shared" si="4"/>
        <v>1785</v>
      </c>
      <c r="H38" s="8">
        <f t="shared" si="4"/>
        <v>1785</v>
      </c>
      <c r="I38" s="8">
        <f t="shared" si="4"/>
        <v>1785</v>
      </c>
      <c r="J38" s="8">
        <f t="shared" si="4"/>
        <v>1785</v>
      </c>
      <c r="K38" s="8">
        <f t="shared" si="4"/>
        <v>1785</v>
      </c>
      <c r="L38" s="8">
        <f t="shared" si="4"/>
        <v>1785</v>
      </c>
      <c r="M38" s="8">
        <f t="shared" si="4"/>
        <v>1785</v>
      </c>
      <c r="N38" s="8">
        <f t="shared" si="4"/>
        <v>1785</v>
      </c>
      <c r="O38" s="8">
        <f t="shared" si="4"/>
        <v>1785</v>
      </c>
      <c r="P38" s="8">
        <f t="shared" si="4"/>
        <v>1785</v>
      </c>
      <c r="Q38" s="8">
        <f t="shared" si="4"/>
        <v>1785</v>
      </c>
      <c r="R38" s="8">
        <f t="shared" si="4"/>
        <v>1785</v>
      </c>
      <c r="S38" s="8">
        <f t="shared" si="4"/>
        <v>1785</v>
      </c>
      <c r="T38" s="8">
        <f t="shared" si="4"/>
        <v>1785</v>
      </c>
      <c r="U38" s="8">
        <f t="shared" si="4"/>
        <v>1785</v>
      </c>
      <c r="V38" s="8">
        <f t="shared" si="4"/>
        <v>1785</v>
      </c>
    </row>
    <row r="39" spans="1:22" s="8" customFormat="1" x14ac:dyDescent="0.3">
      <c r="A39" s="7">
        <v>32</v>
      </c>
      <c r="B39" s="16" t="s">
        <v>23</v>
      </c>
      <c r="C39" s="17">
        <f>-C17*C18</f>
        <v>0</v>
      </c>
      <c r="D39" s="17">
        <f>$C39</f>
        <v>0</v>
      </c>
      <c r="E39" s="17">
        <f t="shared" si="4"/>
        <v>0</v>
      </c>
      <c r="F39" s="17">
        <f t="shared" si="4"/>
        <v>0</v>
      </c>
      <c r="G39" s="17">
        <f t="shared" si="4"/>
        <v>0</v>
      </c>
      <c r="H39" s="17">
        <f t="shared" si="4"/>
        <v>0</v>
      </c>
      <c r="I39" s="17">
        <f t="shared" si="4"/>
        <v>0</v>
      </c>
      <c r="J39" s="17">
        <f t="shared" si="4"/>
        <v>0</v>
      </c>
      <c r="K39" s="17">
        <f t="shared" si="4"/>
        <v>0</v>
      </c>
      <c r="L39" s="17">
        <f t="shared" si="4"/>
        <v>0</v>
      </c>
      <c r="M39" s="17">
        <f t="shared" si="4"/>
        <v>0</v>
      </c>
      <c r="N39" s="17">
        <f t="shared" si="4"/>
        <v>0</v>
      </c>
      <c r="O39" s="17">
        <f t="shared" si="4"/>
        <v>0</v>
      </c>
      <c r="P39" s="17">
        <f t="shared" si="4"/>
        <v>0</v>
      </c>
      <c r="Q39" s="17">
        <f t="shared" si="4"/>
        <v>0</v>
      </c>
      <c r="R39" s="17">
        <f t="shared" si="4"/>
        <v>0</v>
      </c>
      <c r="S39" s="17">
        <f t="shared" si="4"/>
        <v>0</v>
      </c>
      <c r="T39" s="17">
        <f t="shared" si="4"/>
        <v>0</v>
      </c>
      <c r="U39" s="17">
        <f t="shared" si="4"/>
        <v>0</v>
      </c>
      <c r="V39" s="17">
        <f t="shared" si="4"/>
        <v>0</v>
      </c>
    </row>
    <row r="40" spans="1:22" s="8" customFormat="1" x14ac:dyDescent="0.3">
      <c r="A40" s="8">
        <v>33</v>
      </c>
      <c r="B40" s="8" t="s">
        <v>13</v>
      </c>
      <c r="H40" s="8">
        <f>$C17*$C15</f>
        <v>5000</v>
      </c>
      <c r="N40" s="8">
        <f>$C17*$C15</f>
        <v>5000</v>
      </c>
      <c r="T40" s="8">
        <f>$C17*$C15</f>
        <v>5000</v>
      </c>
    </row>
    <row r="41" spans="1:22" s="9" customFormat="1" x14ac:dyDescent="0.3">
      <c r="A41" s="8">
        <v>34</v>
      </c>
      <c r="B41" s="9" t="s">
        <v>25</v>
      </c>
      <c r="C41" s="18">
        <f>-C38*C19/100</f>
        <v>-267.75</v>
      </c>
      <c r="D41" s="18">
        <f>$C41</f>
        <v>-267.75</v>
      </c>
      <c r="E41" s="18">
        <f t="shared" ref="E41:V41" si="5">$C41</f>
        <v>-267.75</v>
      </c>
      <c r="F41" s="18">
        <f t="shared" si="5"/>
        <v>-267.75</v>
      </c>
      <c r="G41" s="18">
        <f t="shared" si="5"/>
        <v>-267.75</v>
      </c>
      <c r="H41" s="18">
        <f t="shared" si="5"/>
        <v>-267.75</v>
      </c>
      <c r="I41" s="18">
        <f t="shared" si="5"/>
        <v>-267.75</v>
      </c>
      <c r="J41" s="18">
        <f t="shared" si="5"/>
        <v>-267.75</v>
      </c>
      <c r="K41" s="18">
        <f t="shared" si="5"/>
        <v>-267.75</v>
      </c>
      <c r="L41" s="18">
        <f t="shared" si="5"/>
        <v>-267.75</v>
      </c>
      <c r="M41" s="18">
        <f t="shared" si="5"/>
        <v>-267.75</v>
      </c>
      <c r="N41" s="18">
        <f t="shared" si="5"/>
        <v>-267.75</v>
      </c>
      <c r="O41" s="18">
        <f t="shared" si="5"/>
        <v>-267.75</v>
      </c>
      <c r="P41" s="18">
        <f t="shared" si="5"/>
        <v>-267.75</v>
      </c>
      <c r="Q41" s="18">
        <f t="shared" si="5"/>
        <v>-267.75</v>
      </c>
      <c r="R41" s="18">
        <f t="shared" si="5"/>
        <v>-267.75</v>
      </c>
      <c r="S41" s="18">
        <f t="shared" si="5"/>
        <v>-267.75</v>
      </c>
      <c r="T41" s="18">
        <f t="shared" si="5"/>
        <v>-267.75</v>
      </c>
      <c r="U41" s="18">
        <f t="shared" si="5"/>
        <v>-267.75</v>
      </c>
      <c r="V41" s="18">
        <f t="shared" si="5"/>
        <v>-267.75</v>
      </c>
    </row>
    <row r="42" spans="1:22" s="7" customFormat="1" x14ac:dyDescent="0.3">
      <c r="B42" s="7" t="s">
        <v>9</v>
      </c>
      <c r="C42" s="7">
        <f t="shared" ref="C42:V42" si="6">SUM(C37:C41)</f>
        <v>48517.25</v>
      </c>
      <c r="D42" s="7">
        <f t="shared" si="6"/>
        <v>1517.25</v>
      </c>
      <c r="E42" s="7">
        <f t="shared" si="6"/>
        <v>1517.25</v>
      </c>
      <c r="F42" s="7">
        <f t="shared" si="6"/>
        <v>1517.25</v>
      </c>
      <c r="G42" s="7">
        <f t="shared" si="6"/>
        <v>1517.25</v>
      </c>
      <c r="H42" s="7">
        <f t="shared" si="6"/>
        <v>6517.25</v>
      </c>
      <c r="I42" s="7">
        <f t="shared" si="6"/>
        <v>1517.25</v>
      </c>
      <c r="J42" s="7">
        <f t="shared" si="6"/>
        <v>1517.25</v>
      </c>
      <c r="K42" s="7">
        <f t="shared" si="6"/>
        <v>1517.25</v>
      </c>
      <c r="L42" s="7">
        <f t="shared" si="6"/>
        <v>1517.25</v>
      </c>
      <c r="M42" s="7">
        <f t="shared" si="6"/>
        <v>1517.25</v>
      </c>
      <c r="N42" s="7">
        <f t="shared" si="6"/>
        <v>6517.25</v>
      </c>
      <c r="O42" s="7">
        <f t="shared" si="6"/>
        <v>1517.25</v>
      </c>
      <c r="P42" s="7">
        <f t="shared" si="6"/>
        <v>1517.25</v>
      </c>
      <c r="Q42" s="7">
        <f t="shared" si="6"/>
        <v>1517.25</v>
      </c>
      <c r="R42" s="7">
        <f t="shared" si="6"/>
        <v>1517.25</v>
      </c>
      <c r="S42" s="7">
        <f t="shared" si="6"/>
        <v>1517.25</v>
      </c>
      <c r="T42" s="7">
        <f t="shared" si="6"/>
        <v>6517.25</v>
      </c>
      <c r="U42" s="7">
        <f t="shared" si="6"/>
        <v>1517.25</v>
      </c>
      <c r="V42" s="7">
        <f t="shared" si="6"/>
        <v>1517.25</v>
      </c>
    </row>
    <row r="43" spans="1:22" s="7" customFormat="1" x14ac:dyDescent="0.3">
      <c r="A43" s="9"/>
      <c r="B43" s="9" t="s">
        <v>10</v>
      </c>
      <c r="C43" s="9">
        <f>C42</f>
        <v>48517.25</v>
      </c>
      <c r="D43" s="9">
        <f>C43+D42</f>
        <v>50034.5</v>
      </c>
      <c r="E43" s="9">
        <f t="shared" ref="E43:V43" si="7">D43+E42</f>
        <v>51551.75</v>
      </c>
      <c r="F43" s="10">
        <f t="shared" si="7"/>
        <v>53069</v>
      </c>
      <c r="G43" s="10">
        <f t="shared" si="7"/>
        <v>54586.25</v>
      </c>
      <c r="H43" s="9">
        <f t="shared" si="7"/>
        <v>61103.5</v>
      </c>
      <c r="I43" s="9">
        <f t="shared" si="7"/>
        <v>62620.75</v>
      </c>
      <c r="J43" s="10">
        <f t="shared" si="7"/>
        <v>64138</v>
      </c>
      <c r="K43" s="9">
        <f t="shared" si="7"/>
        <v>65655.25</v>
      </c>
      <c r="L43" s="9">
        <f t="shared" si="7"/>
        <v>67172.5</v>
      </c>
      <c r="M43" s="9">
        <f t="shared" si="7"/>
        <v>68689.75</v>
      </c>
      <c r="N43" s="9">
        <f t="shared" si="7"/>
        <v>75207</v>
      </c>
      <c r="O43" s="9">
        <f t="shared" si="7"/>
        <v>76724.25</v>
      </c>
      <c r="P43" s="9">
        <f t="shared" si="7"/>
        <v>78241.5</v>
      </c>
      <c r="Q43" s="9">
        <f t="shared" si="7"/>
        <v>79758.75</v>
      </c>
      <c r="R43" s="9">
        <f t="shared" si="7"/>
        <v>81276</v>
      </c>
      <c r="S43" s="9">
        <f t="shared" si="7"/>
        <v>82793.25</v>
      </c>
      <c r="T43" s="9">
        <f t="shared" si="7"/>
        <v>89310.5</v>
      </c>
      <c r="U43" s="9">
        <f t="shared" si="7"/>
        <v>90827.75</v>
      </c>
      <c r="V43" s="9">
        <f t="shared" si="7"/>
        <v>92345</v>
      </c>
    </row>
    <row r="44" spans="1:22" s="7" customFormat="1" ht="28.8" x14ac:dyDescent="0.3">
      <c r="B44" s="11" t="s">
        <v>39</v>
      </c>
      <c r="C44" s="12">
        <f>NPV(0.06,C42:V42)</f>
        <v>69503.729086106963</v>
      </c>
      <c r="D44" s="13" t="s">
        <v>12</v>
      </c>
    </row>
    <row r="45" spans="1:22" s="7" customFormat="1" x14ac:dyDescent="0.3">
      <c r="B45" s="7" t="s">
        <v>22</v>
      </c>
      <c r="C45" s="7">
        <f>V43/20</f>
        <v>4617.25</v>
      </c>
    </row>
    <row r="46" spans="1:22" s="7" customFormat="1" x14ac:dyDescent="0.3">
      <c r="B46" s="7" t="s">
        <v>29</v>
      </c>
      <c r="C46" s="15">
        <f>NPV(0.08,C42:V42)</f>
        <v>64802.764745696884</v>
      </c>
    </row>
    <row r="47" spans="1:22" s="7" customFormat="1" x14ac:dyDescent="0.3">
      <c r="B47" s="7" t="s">
        <v>30</v>
      </c>
      <c r="C47" s="15">
        <f>NPV(0.04,C42:V42)</f>
        <v>75354.928820817557</v>
      </c>
    </row>
    <row r="48" spans="1:22" s="7" customFormat="1" x14ac:dyDescent="0.3">
      <c r="A48" s="7">
        <v>40</v>
      </c>
      <c r="B48" s="7" t="s">
        <v>26</v>
      </c>
      <c r="C48" s="7">
        <f>-NPV(0.06,C41:V41)</f>
        <v>3071.0714062708457</v>
      </c>
    </row>
    <row r="49" spans="1:22" s="9" customFormat="1" x14ac:dyDescent="0.3"/>
    <row r="50" spans="1:22" s="7" customFormat="1" x14ac:dyDescent="0.3">
      <c r="A50" s="6" t="s">
        <v>53</v>
      </c>
    </row>
    <row r="51" spans="1:22" s="7" customFormat="1" x14ac:dyDescent="0.3">
      <c r="A51" s="6"/>
    </row>
    <row r="52" spans="1:22" s="7" customFormat="1" ht="14.4" customHeight="1" x14ac:dyDescent="0.3">
      <c r="A52" s="7">
        <v>41</v>
      </c>
      <c r="B52" s="7" t="s">
        <v>71</v>
      </c>
      <c r="C52" s="15">
        <f ca="1">21-SUM(C53:V53)</f>
        <v>7</v>
      </c>
      <c r="D52" s="15" t="str">
        <f t="shared" ref="D52:V52" si="8">IF((D43&lt;D28),"Paid back","")</f>
        <v/>
      </c>
      <c r="E52" s="15" t="str">
        <f t="shared" si="8"/>
        <v/>
      </c>
      <c r="F52" s="15" t="str">
        <f t="shared" si="8"/>
        <v/>
      </c>
      <c r="G52" s="15" t="str">
        <f t="shared" si="8"/>
        <v/>
      </c>
      <c r="H52" s="15" t="str">
        <f t="shared" si="8"/>
        <v/>
      </c>
      <c r="I52" s="15" t="str">
        <f t="shared" si="8"/>
        <v>Paid back</v>
      </c>
      <c r="J52" s="15" t="str">
        <f t="shared" si="8"/>
        <v>Paid back</v>
      </c>
      <c r="K52" s="15" t="str">
        <f t="shared" si="8"/>
        <v>Paid back</v>
      </c>
      <c r="L52" s="15" t="str">
        <f t="shared" si="8"/>
        <v>Paid back</v>
      </c>
      <c r="M52" s="15" t="str">
        <f t="shared" si="8"/>
        <v>Paid back</v>
      </c>
      <c r="N52" s="15" t="str">
        <f t="shared" si="8"/>
        <v>Paid back</v>
      </c>
      <c r="O52" s="15" t="str">
        <f t="shared" si="8"/>
        <v>Paid back</v>
      </c>
      <c r="P52" s="15" t="str">
        <f t="shared" si="8"/>
        <v>Paid back</v>
      </c>
      <c r="Q52" s="15" t="str">
        <f t="shared" si="8"/>
        <v>Paid back</v>
      </c>
      <c r="R52" s="15" t="str">
        <f t="shared" si="8"/>
        <v>Paid back</v>
      </c>
      <c r="S52" s="15" t="str">
        <f t="shared" si="8"/>
        <v>Paid back</v>
      </c>
      <c r="T52" s="15" t="str">
        <f t="shared" si="8"/>
        <v>Paid back</v>
      </c>
      <c r="U52" s="15" t="str">
        <f t="shared" si="8"/>
        <v>Paid back</v>
      </c>
      <c r="V52" s="15" t="str">
        <f t="shared" si="8"/>
        <v>Paid back</v>
      </c>
    </row>
    <row r="53" spans="1:22" s="7" customFormat="1" x14ac:dyDescent="0.3">
      <c r="C53" s="15">
        <f t="shared" ref="C53:V53" ca="1" si="9">IF(C52="Paid back",1,0)</f>
        <v>0</v>
      </c>
      <c r="D53" s="15">
        <f t="shared" si="9"/>
        <v>0</v>
      </c>
      <c r="E53" s="15">
        <f t="shared" si="9"/>
        <v>0</v>
      </c>
      <c r="F53" s="15">
        <f t="shared" si="9"/>
        <v>0</v>
      </c>
      <c r="G53" s="15">
        <f t="shared" si="9"/>
        <v>0</v>
      </c>
      <c r="H53" s="15">
        <f t="shared" si="9"/>
        <v>0</v>
      </c>
      <c r="I53" s="15">
        <f t="shared" si="9"/>
        <v>1</v>
      </c>
      <c r="J53" s="15">
        <f t="shared" si="9"/>
        <v>1</v>
      </c>
      <c r="K53" s="15">
        <f t="shared" si="9"/>
        <v>1</v>
      </c>
      <c r="L53" s="15">
        <f t="shared" si="9"/>
        <v>1</v>
      </c>
      <c r="M53" s="15">
        <f t="shared" si="9"/>
        <v>1</v>
      </c>
      <c r="N53" s="15">
        <f t="shared" si="9"/>
        <v>1</v>
      </c>
      <c r="O53" s="15">
        <f t="shared" si="9"/>
        <v>1</v>
      </c>
      <c r="P53" s="15">
        <f t="shared" si="9"/>
        <v>1</v>
      </c>
      <c r="Q53" s="15">
        <f t="shared" si="9"/>
        <v>1</v>
      </c>
      <c r="R53" s="15">
        <f t="shared" si="9"/>
        <v>1</v>
      </c>
      <c r="S53" s="15">
        <f t="shared" si="9"/>
        <v>1</v>
      </c>
      <c r="T53" s="15">
        <f t="shared" si="9"/>
        <v>1</v>
      </c>
      <c r="U53" s="15">
        <f t="shared" si="9"/>
        <v>1</v>
      </c>
      <c r="V53" s="15">
        <f t="shared" si="9"/>
        <v>1</v>
      </c>
    </row>
    <row r="54" spans="1:22" s="16" customFormat="1" x14ac:dyDescent="0.3">
      <c r="A54" s="16">
        <v>42</v>
      </c>
      <c r="B54" s="6" t="s">
        <v>31</v>
      </c>
      <c r="C54" s="12">
        <f>C29-C44</f>
        <v>37378.731789093363</v>
      </c>
    </row>
    <row r="55" spans="1:22" s="7" customFormat="1" x14ac:dyDescent="0.3">
      <c r="A55" s="7">
        <v>43</v>
      </c>
      <c r="B55" s="15" t="s">
        <v>32</v>
      </c>
      <c r="C55" s="15">
        <f>C31-C46</f>
        <v>26687.641870619322</v>
      </c>
    </row>
    <row r="56" spans="1:22" s="7" customFormat="1" x14ac:dyDescent="0.3">
      <c r="A56" s="7">
        <v>44</v>
      </c>
      <c r="B56" s="15" t="s">
        <v>33</v>
      </c>
      <c r="C56" s="15">
        <f>C32-C47</f>
        <v>51286.52722476382</v>
      </c>
    </row>
    <row r="57" spans="1:22" s="7" customFormat="1" x14ac:dyDescent="0.3"/>
    <row r="58" spans="1:22" s="7" customFormat="1" x14ac:dyDescent="0.3">
      <c r="A58" s="7">
        <v>45</v>
      </c>
      <c r="B58" s="7" t="s">
        <v>69</v>
      </c>
      <c r="C58" s="7">
        <f>C30-C45</f>
        <v>4701.25</v>
      </c>
    </row>
    <row r="59" spans="1:22" s="7" customFormat="1" x14ac:dyDescent="0.3"/>
    <row r="60" spans="1:22" s="7" customFormat="1" x14ac:dyDescent="0.3"/>
    <row r="61" spans="1:22" s="7" customFormat="1" x14ac:dyDescent="0.3"/>
    <row r="62" spans="1:22" s="7" customFormat="1" x14ac:dyDescent="0.3"/>
    <row r="63" spans="1:22" s="7" customFormat="1" x14ac:dyDescent="0.3"/>
    <row r="64" spans="1:22" s="7" customFormat="1" x14ac:dyDescent="0.3"/>
    <row r="65" s="7" customFormat="1" x14ac:dyDescent="0.3"/>
    <row r="66" s="7" customFormat="1" x14ac:dyDescent="0.3"/>
    <row r="67" s="7" customFormat="1" x14ac:dyDescent="0.3"/>
    <row r="68" s="7" customFormat="1" x14ac:dyDescent="0.3"/>
    <row r="69" s="7" customFormat="1" x14ac:dyDescent="0.3"/>
    <row r="70" s="7" customFormat="1" x14ac:dyDescent="0.3"/>
    <row r="71" s="7" customFormat="1" x14ac:dyDescent="0.3"/>
    <row r="72" s="7" customFormat="1" x14ac:dyDescent="0.3"/>
    <row r="73" s="7" customFormat="1" x14ac:dyDescent="0.3"/>
    <row r="74" s="7" customFormat="1" x14ac:dyDescent="0.3"/>
    <row r="75" s="7" customFormat="1" x14ac:dyDescent="0.3"/>
    <row r="76" s="7" customFormat="1" x14ac:dyDescent="0.3"/>
    <row r="77" s="7" customFormat="1" x14ac:dyDescent="0.3"/>
    <row r="78" s="7" customFormat="1" x14ac:dyDescent="0.3"/>
    <row r="79" s="7" customFormat="1" x14ac:dyDescent="0.3"/>
    <row r="80" s="7" customFormat="1" x14ac:dyDescent="0.3"/>
    <row r="81" s="7" customFormat="1" x14ac:dyDescent="0.3"/>
    <row r="82" s="7" customFormat="1" x14ac:dyDescent="0.3"/>
    <row r="83" s="2" customFormat="1" x14ac:dyDescent="0.3"/>
    <row r="84" s="2" customFormat="1" x14ac:dyDescent="0.3"/>
    <row r="85" s="2" customFormat="1" x14ac:dyDescent="0.3"/>
    <row r="86" s="2" customFormat="1" x14ac:dyDescent="0.3"/>
    <row r="87" s="2" customFormat="1" x14ac:dyDescent="0.3"/>
    <row r="88" s="2" customFormat="1" x14ac:dyDescent="0.3"/>
    <row r="89" s="2" customFormat="1" x14ac:dyDescent="0.3"/>
    <row r="90" s="2" customFormat="1" x14ac:dyDescent="0.3"/>
    <row r="91" s="2" customFormat="1" x14ac:dyDescent="0.3"/>
    <row r="92" s="2" customFormat="1" x14ac:dyDescent="0.3"/>
    <row r="93" s="2" customFormat="1" x14ac:dyDescent="0.3"/>
    <row r="94" s="2" customFormat="1" x14ac:dyDescent="0.3"/>
    <row r="95" s="2" customFormat="1" x14ac:dyDescent="0.3"/>
    <row r="96"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row r="156" s="2" customFormat="1" x14ac:dyDescent="0.3"/>
    <row r="157" s="2" customFormat="1" x14ac:dyDescent="0.3"/>
    <row r="158" s="2" customFormat="1" x14ac:dyDescent="0.3"/>
    <row r="159" s="2" customFormat="1" x14ac:dyDescent="0.3"/>
    <row r="160" s="2" customFormat="1" x14ac:dyDescent="0.3"/>
    <row r="161" s="2" customFormat="1" x14ac:dyDescent="0.3"/>
    <row r="162" s="2" customFormat="1" x14ac:dyDescent="0.3"/>
    <row r="163" s="2" customFormat="1" x14ac:dyDescent="0.3"/>
    <row r="164" s="2" customFormat="1" x14ac:dyDescent="0.3"/>
    <row r="165" s="2" customFormat="1" x14ac:dyDescent="0.3"/>
    <row r="166" s="2" customFormat="1" x14ac:dyDescent="0.3"/>
    <row r="167" s="2" customFormat="1" x14ac:dyDescent="0.3"/>
    <row r="168" s="2" customFormat="1" x14ac:dyDescent="0.3"/>
    <row r="169" s="2" customFormat="1" x14ac:dyDescent="0.3"/>
    <row r="170" s="2" customFormat="1" x14ac:dyDescent="0.3"/>
    <row r="171" s="2" customFormat="1" x14ac:dyDescent="0.3"/>
    <row r="172" s="2" customFormat="1" x14ac:dyDescent="0.3"/>
    <row r="173" s="2" customFormat="1" x14ac:dyDescent="0.3"/>
    <row r="174" s="2" customFormat="1" x14ac:dyDescent="0.3"/>
    <row r="175" s="2" customFormat="1" x14ac:dyDescent="0.3"/>
    <row r="176" s="2" customFormat="1" x14ac:dyDescent="0.3"/>
    <row r="177" s="2" customFormat="1" x14ac:dyDescent="0.3"/>
    <row r="178" s="2" customFormat="1" x14ac:dyDescent="0.3"/>
    <row r="179" s="2" customFormat="1" x14ac:dyDescent="0.3"/>
    <row r="180" s="2" customFormat="1" x14ac:dyDescent="0.3"/>
    <row r="181" s="2" customFormat="1" x14ac:dyDescent="0.3"/>
    <row r="182" s="2" customFormat="1" x14ac:dyDescent="0.3"/>
    <row r="183" s="2" customFormat="1" x14ac:dyDescent="0.3"/>
    <row r="184" s="2" customFormat="1" x14ac:dyDescent="0.3"/>
    <row r="185" s="2" customFormat="1" x14ac:dyDescent="0.3"/>
    <row r="186" s="2" customFormat="1" x14ac:dyDescent="0.3"/>
    <row r="187" s="2" customFormat="1" x14ac:dyDescent="0.3"/>
    <row r="188" s="2" customFormat="1" x14ac:dyDescent="0.3"/>
    <row r="189" s="2" customFormat="1" x14ac:dyDescent="0.3"/>
    <row r="190" s="2" customFormat="1" x14ac:dyDescent="0.3"/>
    <row r="191" s="2" customFormat="1" x14ac:dyDescent="0.3"/>
    <row r="192" s="2" customFormat="1" x14ac:dyDescent="0.3"/>
    <row r="193" s="2" customFormat="1" x14ac:dyDescent="0.3"/>
    <row r="194" s="2" customFormat="1" x14ac:dyDescent="0.3"/>
    <row r="195" s="2" customFormat="1" x14ac:dyDescent="0.3"/>
    <row r="196" s="2" customFormat="1" x14ac:dyDescent="0.3"/>
    <row r="197" s="2" customFormat="1" x14ac:dyDescent="0.3"/>
    <row r="198" s="2" customFormat="1" x14ac:dyDescent="0.3"/>
    <row r="199" s="2" customFormat="1" x14ac:dyDescent="0.3"/>
    <row r="200" s="2" customFormat="1" x14ac:dyDescent="0.3"/>
    <row r="201" s="2" customFormat="1" x14ac:dyDescent="0.3"/>
    <row r="202" s="2" customFormat="1" x14ac:dyDescent="0.3"/>
    <row r="203" s="2" customFormat="1" x14ac:dyDescent="0.3"/>
    <row r="204" s="2" customFormat="1" x14ac:dyDescent="0.3"/>
    <row r="205" s="2" customFormat="1" x14ac:dyDescent="0.3"/>
    <row r="206" s="2" customFormat="1" x14ac:dyDescent="0.3"/>
    <row r="207" s="2" customFormat="1" x14ac:dyDescent="0.3"/>
    <row r="208" s="2" customFormat="1" x14ac:dyDescent="0.3"/>
    <row r="209" s="2" customFormat="1" x14ac:dyDescent="0.3"/>
    <row r="210" s="2" customFormat="1" x14ac:dyDescent="0.3"/>
    <row r="211" s="2" customFormat="1" x14ac:dyDescent="0.3"/>
    <row r="212" s="2" customFormat="1" x14ac:dyDescent="0.3"/>
    <row r="213" s="2" customFormat="1" x14ac:dyDescent="0.3"/>
    <row r="214" s="2" customFormat="1" x14ac:dyDescent="0.3"/>
    <row r="215" s="2" customFormat="1" x14ac:dyDescent="0.3"/>
    <row r="216" s="2" customFormat="1" x14ac:dyDescent="0.3"/>
    <row r="217" s="2" customFormat="1" x14ac:dyDescent="0.3"/>
    <row r="218" s="2" customFormat="1" x14ac:dyDescent="0.3"/>
    <row r="219" s="2" customFormat="1" x14ac:dyDescent="0.3"/>
    <row r="220" s="2" customFormat="1" x14ac:dyDescent="0.3"/>
    <row r="221" s="2" customFormat="1" x14ac:dyDescent="0.3"/>
    <row r="222" s="2" customFormat="1" x14ac:dyDescent="0.3"/>
    <row r="223" s="2" customFormat="1" x14ac:dyDescent="0.3"/>
    <row r="224" s="2" customFormat="1" x14ac:dyDescent="0.3"/>
    <row r="225" s="2" customFormat="1" x14ac:dyDescent="0.3"/>
    <row r="226" s="2" customFormat="1" x14ac:dyDescent="0.3"/>
    <row r="227" s="2" customFormat="1" x14ac:dyDescent="0.3"/>
    <row r="228" s="2" customFormat="1" x14ac:dyDescent="0.3"/>
    <row r="229" s="2" customFormat="1" x14ac:dyDescent="0.3"/>
    <row r="230" s="2" customFormat="1" x14ac:dyDescent="0.3"/>
    <row r="231" s="2" customFormat="1" x14ac:dyDescent="0.3"/>
    <row r="232" s="2" customFormat="1" x14ac:dyDescent="0.3"/>
    <row r="233" s="2" customFormat="1" x14ac:dyDescent="0.3"/>
    <row r="234" s="2" customFormat="1" x14ac:dyDescent="0.3"/>
    <row r="235" s="2" customFormat="1" x14ac:dyDescent="0.3"/>
    <row r="236" s="2" customFormat="1" x14ac:dyDescent="0.3"/>
    <row r="237" s="2" customFormat="1" x14ac:dyDescent="0.3"/>
    <row r="238" s="2" customFormat="1" x14ac:dyDescent="0.3"/>
    <row r="239" s="2" customFormat="1" x14ac:dyDescent="0.3"/>
    <row r="240" s="2" customFormat="1" x14ac:dyDescent="0.3"/>
    <row r="241" s="2" customFormat="1" x14ac:dyDescent="0.3"/>
    <row r="242" s="2" customFormat="1" x14ac:dyDescent="0.3"/>
    <row r="243" s="2" customFormat="1" x14ac:dyDescent="0.3"/>
    <row r="244" s="2" customFormat="1" x14ac:dyDescent="0.3"/>
    <row r="245" s="2" customFormat="1" x14ac:dyDescent="0.3"/>
    <row r="246" s="2" customFormat="1" x14ac:dyDescent="0.3"/>
    <row r="247" s="2" customFormat="1" x14ac:dyDescent="0.3"/>
    <row r="248" s="2" customFormat="1" x14ac:dyDescent="0.3"/>
    <row r="249" s="2" customFormat="1" x14ac:dyDescent="0.3"/>
    <row r="250" s="2" customFormat="1" x14ac:dyDescent="0.3"/>
    <row r="251" s="2" customFormat="1" x14ac:dyDescent="0.3"/>
    <row r="252" s="2" customFormat="1" x14ac:dyDescent="0.3"/>
    <row r="253" s="2" customFormat="1" x14ac:dyDescent="0.3"/>
    <row r="254" s="2" customFormat="1" x14ac:dyDescent="0.3"/>
    <row r="255" s="2" customFormat="1" x14ac:dyDescent="0.3"/>
    <row r="256" s="2" customFormat="1" x14ac:dyDescent="0.3"/>
    <row r="257" s="2" customFormat="1" x14ac:dyDescent="0.3"/>
    <row r="258" s="2" customFormat="1" x14ac:dyDescent="0.3"/>
    <row r="259" s="2" customFormat="1" x14ac:dyDescent="0.3"/>
    <row r="260" s="2" customFormat="1" x14ac:dyDescent="0.3"/>
    <row r="261" s="2" customFormat="1" x14ac:dyDescent="0.3"/>
    <row r="262" s="2" customFormat="1" x14ac:dyDescent="0.3"/>
    <row r="263" s="2" customFormat="1" x14ac:dyDescent="0.3"/>
    <row r="264" s="2" customFormat="1" x14ac:dyDescent="0.3"/>
    <row r="265" s="2" customFormat="1" x14ac:dyDescent="0.3"/>
    <row r="266" s="2" customFormat="1" x14ac:dyDescent="0.3"/>
    <row r="267" s="2" customFormat="1" x14ac:dyDescent="0.3"/>
    <row r="268" s="2" customFormat="1" x14ac:dyDescent="0.3"/>
    <row r="269" s="2" customFormat="1" x14ac:dyDescent="0.3"/>
    <row r="270" s="2" customFormat="1" x14ac:dyDescent="0.3"/>
    <row r="271" s="2" customFormat="1" x14ac:dyDescent="0.3"/>
    <row r="272" s="2" customFormat="1" x14ac:dyDescent="0.3"/>
    <row r="273" s="2" customFormat="1" x14ac:dyDescent="0.3"/>
    <row r="274" s="2" customFormat="1" x14ac:dyDescent="0.3"/>
    <row r="275" s="2" customFormat="1" x14ac:dyDescent="0.3"/>
    <row r="276" s="2" customFormat="1" x14ac:dyDescent="0.3"/>
    <row r="277" s="2" customFormat="1" x14ac:dyDescent="0.3"/>
    <row r="278" s="2" customFormat="1" x14ac:dyDescent="0.3"/>
    <row r="279" s="2" customFormat="1" x14ac:dyDescent="0.3"/>
    <row r="280" s="2" customFormat="1" x14ac:dyDescent="0.3"/>
    <row r="281" s="2" customFormat="1" x14ac:dyDescent="0.3"/>
    <row r="282" s="2" customFormat="1" x14ac:dyDescent="0.3"/>
    <row r="283" s="2" customFormat="1" x14ac:dyDescent="0.3"/>
    <row r="284" s="2" customFormat="1" x14ac:dyDescent="0.3"/>
    <row r="285" s="2" customFormat="1" x14ac:dyDescent="0.3"/>
    <row r="286" s="2" customFormat="1" x14ac:dyDescent="0.3"/>
    <row r="287" s="2" customFormat="1" x14ac:dyDescent="0.3"/>
    <row r="288" s="2" customFormat="1" x14ac:dyDescent="0.3"/>
    <row r="289" s="2" customFormat="1" x14ac:dyDescent="0.3"/>
    <row r="290" s="2" customFormat="1" x14ac:dyDescent="0.3"/>
    <row r="291" s="2" customFormat="1" x14ac:dyDescent="0.3"/>
    <row r="292" s="2" customFormat="1" x14ac:dyDescent="0.3"/>
    <row r="293" s="2" customFormat="1" x14ac:dyDescent="0.3"/>
    <row r="294" s="2" customFormat="1" x14ac:dyDescent="0.3"/>
    <row r="295" s="2" customFormat="1" x14ac:dyDescent="0.3"/>
    <row r="296" s="2" customFormat="1" x14ac:dyDescent="0.3"/>
    <row r="297" s="2" customFormat="1" x14ac:dyDescent="0.3"/>
    <row r="298" s="2" customFormat="1" x14ac:dyDescent="0.3"/>
    <row r="299" s="2" customFormat="1" x14ac:dyDescent="0.3"/>
    <row r="300" s="2" customFormat="1" x14ac:dyDescent="0.3"/>
    <row r="301" s="2" customFormat="1" x14ac:dyDescent="0.3"/>
    <row r="302" s="2" customFormat="1" x14ac:dyDescent="0.3"/>
    <row r="303" s="2" customFormat="1" x14ac:dyDescent="0.3"/>
    <row r="304" s="2" customFormat="1" x14ac:dyDescent="0.3"/>
    <row r="305" s="2" customFormat="1" x14ac:dyDescent="0.3"/>
    <row r="306" s="2" customFormat="1" x14ac:dyDescent="0.3"/>
    <row r="307" s="2" customFormat="1" x14ac:dyDescent="0.3"/>
    <row r="308" s="2" customFormat="1" x14ac:dyDescent="0.3"/>
    <row r="309" s="2" customFormat="1" x14ac:dyDescent="0.3"/>
    <row r="310" s="2" customFormat="1" x14ac:dyDescent="0.3"/>
    <row r="311" s="2" customFormat="1" x14ac:dyDescent="0.3"/>
    <row r="312" s="2" customFormat="1" x14ac:dyDescent="0.3"/>
    <row r="313" s="2" customFormat="1" x14ac:dyDescent="0.3"/>
    <row r="314" s="2" customFormat="1" x14ac:dyDescent="0.3"/>
    <row r="315" s="2" customFormat="1" x14ac:dyDescent="0.3"/>
    <row r="316" s="2" customFormat="1" x14ac:dyDescent="0.3"/>
    <row r="317" s="2" customFormat="1" x14ac:dyDescent="0.3"/>
    <row r="318" s="2" customFormat="1" x14ac:dyDescent="0.3"/>
    <row r="319" s="2" customFormat="1" x14ac:dyDescent="0.3"/>
    <row r="320" s="2" customFormat="1" x14ac:dyDescent="0.3"/>
    <row r="321" s="2" customFormat="1" x14ac:dyDescent="0.3"/>
    <row r="322" s="2" customFormat="1" x14ac:dyDescent="0.3"/>
    <row r="323" s="2" customFormat="1" x14ac:dyDescent="0.3"/>
    <row r="324" s="2" customFormat="1" x14ac:dyDescent="0.3"/>
    <row r="325" s="2" customFormat="1" x14ac:dyDescent="0.3"/>
    <row r="326" s="2" customFormat="1" x14ac:dyDescent="0.3"/>
    <row r="327" s="2" customFormat="1" x14ac:dyDescent="0.3"/>
    <row r="328" s="2" customFormat="1" x14ac:dyDescent="0.3"/>
    <row r="329" s="2" customFormat="1" x14ac:dyDescent="0.3"/>
    <row r="330" s="2" customFormat="1" x14ac:dyDescent="0.3"/>
    <row r="331" s="2" customFormat="1" x14ac:dyDescent="0.3"/>
    <row r="332" s="2" customFormat="1" x14ac:dyDescent="0.3"/>
    <row r="333" s="2" customFormat="1" x14ac:dyDescent="0.3"/>
    <row r="334" s="2" customFormat="1" x14ac:dyDescent="0.3"/>
    <row r="335" s="2" customFormat="1" x14ac:dyDescent="0.3"/>
    <row r="336" s="2" customFormat="1" x14ac:dyDescent="0.3"/>
    <row r="337" s="2" customFormat="1" x14ac:dyDescent="0.3"/>
    <row r="338" s="2" customFormat="1" x14ac:dyDescent="0.3"/>
    <row r="339" s="2" customFormat="1" x14ac:dyDescent="0.3"/>
    <row r="340" s="2" customFormat="1" x14ac:dyDescent="0.3"/>
    <row r="341" s="2" customFormat="1" x14ac:dyDescent="0.3"/>
    <row r="342" s="2" customFormat="1" x14ac:dyDescent="0.3"/>
    <row r="343" s="2" customFormat="1" x14ac:dyDescent="0.3"/>
    <row r="344" s="2" customFormat="1" x14ac:dyDescent="0.3"/>
    <row r="345" s="2" customFormat="1" x14ac:dyDescent="0.3"/>
    <row r="346" s="2" customFormat="1" x14ac:dyDescent="0.3"/>
    <row r="347" s="2" customFormat="1" x14ac:dyDescent="0.3"/>
    <row r="348" s="2" customFormat="1" x14ac:dyDescent="0.3"/>
    <row r="349" s="2" customFormat="1" x14ac:dyDescent="0.3"/>
    <row r="350" s="2" customFormat="1" x14ac:dyDescent="0.3"/>
    <row r="351" s="2" customFormat="1" x14ac:dyDescent="0.3"/>
    <row r="352" s="2" customFormat="1" x14ac:dyDescent="0.3"/>
    <row r="353" s="2" customFormat="1" x14ac:dyDescent="0.3"/>
    <row r="354" s="2" customFormat="1" x14ac:dyDescent="0.3"/>
    <row r="355" s="2" customFormat="1" x14ac:dyDescent="0.3"/>
    <row r="356" s="2" customFormat="1" x14ac:dyDescent="0.3"/>
    <row r="357" s="2" customFormat="1" x14ac:dyDescent="0.3"/>
    <row r="358" s="2" customFormat="1" x14ac:dyDescent="0.3"/>
    <row r="359" s="2" customFormat="1" x14ac:dyDescent="0.3"/>
    <row r="360" s="2" customFormat="1" x14ac:dyDescent="0.3"/>
    <row r="361" s="2" customFormat="1" x14ac:dyDescent="0.3"/>
    <row r="362" s="2" customFormat="1" x14ac:dyDescent="0.3"/>
    <row r="363" s="2" customFormat="1" x14ac:dyDescent="0.3"/>
    <row r="364" s="2" customFormat="1" x14ac:dyDescent="0.3"/>
    <row r="365" s="2" customFormat="1" x14ac:dyDescent="0.3"/>
    <row r="366" s="2" customFormat="1" x14ac:dyDescent="0.3"/>
    <row r="367" s="2" customFormat="1" x14ac:dyDescent="0.3"/>
    <row r="368" s="2" customFormat="1" x14ac:dyDescent="0.3"/>
    <row r="369" s="2" customFormat="1" x14ac:dyDescent="0.3"/>
    <row r="370" s="2" customFormat="1" x14ac:dyDescent="0.3"/>
    <row r="371" s="2" customFormat="1" x14ac:dyDescent="0.3"/>
    <row r="372" s="2" customFormat="1" x14ac:dyDescent="0.3"/>
    <row r="373" s="2" customFormat="1" x14ac:dyDescent="0.3"/>
    <row r="374" s="2" customFormat="1" x14ac:dyDescent="0.3"/>
    <row r="375" s="2" customFormat="1" x14ac:dyDescent="0.3"/>
    <row r="376" s="2" customFormat="1" x14ac:dyDescent="0.3"/>
    <row r="377" s="2" customFormat="1" x14ac:dyDescent="0.3"/>
    <row r="378" s="2" customFormat="1" x14ac:dyDescent="0.3"/>
    <row r="379" s="2" customFormat="1" x14ac:dyDescent="0.3"/>
    <row r="380" s="2" customFormat="1" x14ac:dyDescent="0.3"/>
    <row r="381" s="2" customFormat="1" x14ac:dyDescent="0.3"/>
    <row r="382" s="2" customFormat="1" x14ac:dyDescent="0.3"/>
    <row r="383" s="2" customFormat="1" x14ac:dyDescent="0.3"/>
    <row r="384" s="2" customFormat="1" x14ac:dyDescent="0.3"/>
    <row r="385" s="2" customFormat="1" x14ac:dyDescent="0.3"/>
    <row r="386" s="2" customFormat="1" x14ac:dyDescent="0.3"/>
    <row r="387" s="2" customFormat="1" x14ac:dyDescent="0.3"/>
    <row r="388" s="2" customFormat="1" x14ac:dyDescent="0.3"/>
    <row r="389" s="2" customFormat="1" x14ac:dyDescent="0.3"/>
    <row r="390" s="2" customFormat="1" x14ac:dyDescent="0.3"/>
    <row r="391" s="2" customFormat="1" x14ac:dyDescent="0.3"/>
    <row r="392" s="2" customFormat="1" x14ac:dyDescent="0.3"/>
    <row r="393" s="2" customFormat="1" x14ac:dyDescent="0.3"/>
    <row r="394" s="2" customFormat="1" x14ac:dyDescent="0.3"/>
    <row r="395" s="2" customFormat="1" x14ac:dyDescent="0.3"/>
    <row r="396" s="2" customFormat="1" x14ac:dyDescent="0.3"/>
    <row r="397" s="2" customFormat="1" x14ac:dyDescent="0.3"/>
    <row r="398" s="2" customFormat="1" x14ac:dyDescent="0.3"/>
    <row r="399" s="2" customFormat="1" x14ac:dyDescent="0.3"/>
    <row r="400" s="2" customFormat="1" x14ac:dyDescent="0.3"/>
    <row r="401" s="2" customFormat="1" x14ac:dyDescent="0.3"/>
    <row r="402" s="2" customFormat="1" x14ac:dyDescent="0.3"/>
    <row r="403" s="2" customFormat="1" x14ac:dyDescent="0.3"/>
    <row r="404" s="2" customFormat="1" x14ac:dyDescent="0.3"/>
    <row r="405" s="2" customFormat="1" x14ac:dyDescent="0.3"/>
    <row r="406" s="2" customFormat="1" x14ac:dyDescent="0.3"/>
    <row r="407" s="2" customFormat="1" x14ac:dyDescent="0.3"/>
    <row r="408" s="2" customFormat="1" x14ac:dyDescent="0.3"/>
    <row r="409" s="2" customFormat="1" x14ac:dyDescent="0.3"/>
    <row r="410" s="2" customFormat="1" x14ac:dyDescent="0.3"/>
    <row r="411" s="2" customFormat="1" x14ac:dyDescent="0.3"/>
    <row r="412" s="2" customFormat="1" x14ac:dyDescent="0.3"/>
    <row r="413" s="2" customFormat="1" x14ac:dyDescent="0.3"/>
    <row r="414" s="2" customFormat="1" x14ac:dyDescent="0.3"/>
    <row r="415" s="2" customFormat="1" x14ac:dyDescent="0.3"/>
    <row r="416" s="2" customFormat="1" x14ac:dyDescent="0.3"/>
    <row r="417" s="2" customFormat="1" x14ac:dyDescent="0.3"/>
    <row r="418" s="2" customFormat="1" x14ac:dyDescent="0.3"/>
    <row r="419" s="2" customFormat="1" x14ac:dyDescent="0.3"/>
    <row r="420" s="2" customFormat="1" x14ac:dyDescent="0.3"/>
    <row r="421" s="2" customFormat="1" x14ac:dyDescent="0.3"/>
    <row r="422" s="2" customFormat="1" x14ac:dyDescent="0.3"/>
    <row r="423" s="2" customFormat="1" x14ac:dyDescent="0.3"/>
    <row r="424" s="2" customFormat="1" x14ac:dyDescent="0.3"/>
    <row r="425" s="2" customFormat="1" x14ac:dyDescent="0.3"/>
    <row r="426" s="2" customFormat="1" x14ac:dyDescent="0.3"/>
    <row r="427" s="2" customFormat="1" x14ac:dyDescent="0.3"/>
    <row r="428" s="2" customFormat="1" x14ac:dyDescent="0.3"/>
    <row r="429" s="2" customFormat="1" x14ac:dyDescent="0.3"/>
    <row r="430" s="2" customFormat="1" x14ac:dyDescent="0.3"/>
    <row r="431" s="2" customFormat="1" x14ac:dyDescent="0.3"/>
    <row r="432" s="2" customFormat="1" x14ac:dyDescent="0.3"/>
    <row r="433" s="2" customFormat="1" x14ac:dyDescent="0.3"/>
    <row r="434" s="2" customFormat="1" x14ac:dyDescent="0.3"/>
    <row r="435" s="2" customFormat="1" x14ac:dyDescent="0.3"/>
    <row r="436" s="2" customFormat="1" x14ac:dyDescent="0.3"/>
    <row r="437" s="2" customFormat="1" x14ac:dyDescent="0.3"/>
    <row r="438" s="2" customFormat="1" x14ac:dyDescent="0.3"/>
    <row r="439" s="2" customFormat="1" x14ac:dyDescent="0.3"/>
    <row r="440" s="2" customFormat="1" x14ac:dyDescent="0.3"/>
    <row r="441" s="2" customFormat="1" x14ac:dyDescent="0.3"/>
    <row r="442" s="2" customFormat="1" x14ac:dyDescent="0.3"/>
    <row r="443" s="2" customFormat="1" x14ac:dyDescent="0.3"/>
    <row r="444" s="2" customFormat="1" x14ac:dyDescent="0.3"/>
    <row r="445" s="2" customFormat="1" x14ac:dyDescent="0.3"/>
    <row r="446" s="2" customFormat="1" x14ac:dyDescent="0.3"/>
    <row r="447" s="2" customFormat="1" x14ac:dyDescent="0.3"/>
    <row r="448" s="2" customFormat="1" x14ac:dyDescent="0.3"/>
    <row r="449" s="2" customFormat="1" x14ac:dyDescent="0.3"/>
    <row r="450" s="2" customFormat="1" x14ac:dyDescent="0.3"/>
    <row r="451" s="2" customFormat="1" x14ac:dyDescent="0.3"/>
    <row r="452" s="2" customFormat="1" x14ac:dyDescent="0.3"/>
    <row r="453" s="2" customFormat="1" x14ac:dyDescent="0.3"/>
    <row r="454" s="2" customFormat="1" x14ac:dyDescent="0.3"/>
    <row r="455" s="2" customFormat="1" x14ac:dyDescent="0.3"/>
    <row r="456" s="2" customFormat="1" x14ac:dyDescent="0.3"/>
    <row r="457" s="2" customFormat="1" x14ac:dyDescent="0.3"/>
    <row r="458" s="2" customFormat="1" x14ac:dyDescent="0.3"/>
    <row r="459" s="2" customFormat="1" x14ac:dyDescent="0.3"/>
    <row r="460" s="2" customFormat="1" x14ac:dyDescent="0.3"/>
    <row r="461" s="2" customFormat="1" x14ac:dyDescent="0.3"/>
    <row r="462" s="2" customFormat="1" x14ac:dyDescent="0.3"/>
    <row r="463" s="2" customFormat="1" x14ac:dyDescent="0.3"/>
    <row r="464" s="2" customFormat="1" x14ac:dyDescent="0.3"/>
    <row r="465" s="2" customFormat="1" x14ac:dyDescent="0.3"/>
    <row r="466" s="2" customFormat="1" x14ac:dyDescent="0.3"/>
    <row r="467" s="2" customFormat="1" x14ac:dyDescent="0.3"/>
    <row r="468" s="2" customFormat="1" x14ac:dyDescent="0.3"/>
    <row r="469" s="2" customFormat="1" x14ac:dyDescent="0.3"/>
    <row r="470" s="2" customFormat="1" x14ac:dyDescent="0.3"/>
    <row r="471" s="2" customFormat="1" x14ac:dyDescent="0.3"/>
    <row r="472" s="2" customFormat="1" x14ac:dyDescent="0.3"/>
    <row r="473" s="2" customFormat="1" x14ac:dyDescent="0.3"/>
    <row r="474" s="2" customFormat="1" x14ac:dyDescent="0.3"/>
    <row r="475" s="2" customFormat="1" x14ac:dyDescent="0.3"/>
    <row r="476" s="2" customFormat="1" x14ac:dyDescent="0.3"/>
    <row r="477" s="2" customFormat="1" x14ac:dyDescent="0.3"/>
    <row r="478" s="2" customFormat="1" x14ac:dyDescent="0.3"/>
    <row r="479" s="2" customFormat="1" x14ac:dyDescent="0.3"/>
    <row r="480" s="2" customFormat="1" x14ac:dyDescent="0.3"/>
    <row r="481" s="2" customFormat="1" x14ac:dyDescent="0.3"/>
    <row r="482" s="2" customFormat="1" x14ac:dyDescent="0.3"/>
    <row r="483" s="2" customFormat="1" x14ac:dyDescent="0.3"/>
    <row r="484" s="2" customFormat="1" x14ac:dyDescent="0.3"/>
    <row r="485" s="2" customFormat="1" x14ac:dyDescent="0.3"/>
    <row r="486" s="2" customFormat="1" x14ac:dyDescent="0.3"/>
    <row r="487" s="2" customFormat="1" x14ac:dyDescent="0.3"/>
    <row r="488" s="2" customFormat="1" x14ac:dyDescent="0.3"/>
    <row r="489" s="2" customFormat="1" x14ac:dyDescent="0.3"/>
    <row r="490" s="2" customFormat="1" x14ac:dyDescent="0.3"/>
    <row r="491" s="2" customFormat="1" x14ac:dyDescent="0.3"/>
    <row r="492" s="2" customFormat="1" x14ac:dyDescent="0.3"/>
    <row r="493" s="2" customFormat="1" x14ac:dyDescent="0.3"/>
    <row r="494" s="2" customFormat="1" x14ac:dyDescent="0.3"/>
    <row r="495" s="2" customFormat="1" x14ac:dyDescent="0.3"/>
    <row r="496" s="2" customFormat="1" x14ac:dyDescent="0.3"/>
    <row r="497" s="2" customFormat="1" x14ac:dyDescent="0.3"/>
    <row r="498" s="2" customFormat="1" x14ac:dyDescent="0.3"/>
    <row r="499" s="2" customFormat="1" x14ac:dyDescent="0.3"/>
    <row r="500" s="2" customFormat="1" x14ac:dyDescent="0.3"/>
    <row r="501" s="2" customFormat="1" x14ac:dyDescent="0.3"/>
    <row r="502" s="2" customFormat="1" x14ac:dyDescent="0.3"/>
    <row r="503" s="2" customFormat="1" x14ac:dyDescent="0.3"/>
    <row r="504" s="2" customFormat="1" x14ac:dyDescent="0.3"/>
    <row r="505" s="2" customFormat="1" x14ac:dyDescent="0.3"/>
    <row r="506" s="2" customFormat="1" x14ac:dyDescent="0.3"/>
    <row r="507" s="2" customFormat="1" x14ac:dyDescent="0.3"/>
    <row r="508" s="2" customFormat="1" x14ac:dyDescent="0.3"/>
    <row r="509" s="2" customFormat="1" x14ac:dyDescent="0.3"/>
    <row r="510" s="2" customFormat="1" x14ac:dyDescent="0.3"/>
    <row r="511" s="2" customFormat="1" x14ac:dyDescent="0.3"/>
    <row r="512" s="2" customFormat="1" x14ac:dyDescent="0.3"/>
    <row r="513" s="2" customFormat="1" x14ac:dyDescent="0.3"/>
    <row r="514" s="2" customFormat="1" x14ac:dyDescent="0.3"/>
    <row r="515" s="2" customFormat="1" x14ac:dyDescent="0.3"/>
    <row r="516" s="2" customFormat="1" x14ac:dyDescent="0.3"/>
    <row r="517" s="2" customFormat="1" x14ac:dyDescent="0.3"/>
    <row r="518" s="2" customFormat="1" x14ac:dyDescent="0.3"/>
    <row r="519" s="2" customFormat="1" x14ac:dyDescent="0.3"/>
    <row r="520" s="2" customFormat="1" x14ac:dyDescent="0.3"/>
    <row r="521" s="2" customFormat="1" x14ac:dyDescent="0.3"/>
    <row r="522" s="2" customFormat="1" x14ac:dyDescent="0.3"/>
    <row r="523" s="2" customFormat="1" x14ac:dyDescent="0.3"/>
    <row r="524" s="2" customFormat="1" x14ac:dyDescent="0.3"/>
    <row r="525" s="2" customFormat="1" x14ac:dyDescent="0.3"/>
    <row r="526" s="2" customFormat="1" x14ac:dyDescent="0.3"/>
    <row r="527" s="2" customFormat="1" x14ac:dyDescent="0.3"/>
    <row r="528" s="2" customFormat="1" x14ac:dyDescent="0.3"/>
    <row r="529" s="2" customFormat="1" x14ac:dyDescent="0.3"/>
    <row r="530" s="2" customFormat="1" x14ac:dyDescent="0.3"/>
    <row r="531" s="2" customFormat="1" x14ac:dyDescent="0.3"/>
    <row r="532" s="2" customFormat="1" x14ac:dyDescent="0.3"/>
    <row r="533" s="2" customFormat="1" x14ac:dyDescent="0.3"/>
    <row r="534" s="2" customFormat="1" x14ac:dyDescent="0.3"/>
    <row r="535" s="2" customFormat="1" x14ac:dyDescent="0.3"/>
    <row r="536" s="2" customFormat="1" x14ac:dyDescent="0.3"/>
    <row r="537" s="2" customFormat="1" x14ac:dyDescent="0.3"/>
    <row r="538" s="2" customFormat="1" x14ac:dyDescent="0.3"/>
    <row r="539" s="2" customFormat="1" x14ac:dyDescent="0.3"/>
    <row r="540" s="2" customFormat="1" x14ac:dyDescent="0.3"/>
    <row r="541" s="2" customFormat="1" x14ac:dyDescent="0.3"/>
    <row r="542" s="2" customFormat="1" x14ac:dyDescent="0.3"/>
    <row r="543" s="2" customFormat="1" x14ac:dyDescent="0.3"/>
    <row r="544" s="2" customFormat="1" x14ac:dyDescent="0.3"/>
    <row r="545" s="2" customFormat="1" x14ac:dyDescent="0.3"/>
    <row r="546" s="2" customFormat="1" x14ac:dyDescent="0.3"/>
    <row r="547" s="2" customFormat="1" x14ac:dyDescent="0.3"/>
    <row r="548" s="2" customFormat="1" x14ac:dyDescent="0.3"/>
    <row r="549" s="2" customFormat="1" x14ac:dyDescent="0.3"/>
    <row r="550" s="2" customFormat="1" x14ac:dyDescent="0.3"/>
    <row r="551" s="2" customFormat="1" x14ac:dyDescent="0.3"/>
    <row r="552" s="2" customFormat="1" x14ac:dyDescent="0.3"/>
    <row r="553" s="2" customFormat="1" x14ac:dyDescent="0.3"/>
    <row r="554" s="2" customFormat="1" x14ac:dyDescent="0.3"/>
    <row r="555" s="2" customFormat="1" x14ac:dyDescent="0.3"/>
    <row r="556" s="2" customFormat="1" x14ac:dyDescent="0.3"/>
    <row r="557" s="2" customFormat="1" x14ac:dyDescent="0.3"/>
    <row r="558" s="2" customFormat="1" x14ac:dyDescent="0.3"/>
    <row r="559" s="2" customFormat="1" x14ac:dyDescent="0.3"/>
    <row r="560" s="2" customFormat="1" x14ac:dyDescent="0.3"/>
    <row r="561" s="2" customFormat="1" x14ac:dyDescent="0.3"/>
    <row r="562" s="2" customFormat="1" x14ac:dyDescent="0.3"/>
    <row r="563" s="2" customFormat="1" x14ac:dyDescent="0.3"/>
    <row r="564" s="2" customFormat="1" x14ac:dyDescent="0.3"/>
    <row r="565" s="2" customFormat="1" x14ac:dyDescent="0.3"/>
    <row r="566" s="2" customFormat="1" x14ac:dyDescent="0.3"/>
    <row r="567" s="2" customFormat="1" x14ac:dyDescent="0.3"/>
    <row r="568" s="2" customFormat="1" x14ac:dyDescent="0.3"/>
    <row r="569" s="2" customFormat="1" x14ac:dyDescent="0.3"/>
    <row r="570" s="2" customFormat="1" x14ac:dyDescent="0.3"/>
    <row r="571" s="2" customFormat="1" x14ac:dyDescent="0.3"/>
    <row r="572" s="2" customFormat="1" x14ac:dyDescent="0.3"/>
    <row r="573" s="2" customFormat="1" x14ac:dyDescent="0.3"/>
    <row r="574" s="2" customFormat="1" x14ac:dyDescent="0.3"/>
    <row r="575" s="2" customFormat="1" x14ac:dyDescent="0.3"/>
    <row r="576" s="2" customFormat="1" x14ac:dyDescent="0.3"/>
    <row r="577" s="2" customFormat="1" x14ac:dyDescent="0.3"/>
    <row r="578" s="2" customFormat="1" x14ac:dyDescent="0.3"/>
    <row r="579" s="2" customFormat="1" x14ac:dyDescent="0.3"/>
    <row r="580" s="2" customFormat="1" x14ac:dyDescent="0.3"/>
    <row r="581" s="2" customFormat="1" x14ac:dyDescent="0.3"/>
    <row r="582" s="2" customFormat="1" x14ac:dyDescent="0.3"/>
    <row r="583" s="2" customFormat="1" x14ac:dyDescent="0.3"/>
    <row r="584" s="2" customFormat="1" x14ac:dyDescent="0.3"/>
    <row r="585" s="2" customFormat="1" x14ac:dyDescent="0.3"/>
    <row r="586" s="2" customFormat="1" x14ac:dyDescent="0.3"/>
    <row r="587" s="2" customFormat="1" x14ac:dyDescent="0.3"/>
    <row r="588" s="2" customFormat="1" x14ac:dyDescent="0.3"/>
    <row r="589" s="2" customFormat="1" x14ac:dyDescent="0.3"/>
    <row r="590" s="2" customFormat="1" x14ac:dyDescent="0.3"/>
    <row r="591" s="2" customFormat="1" x14ac:dyDescent="0.3"/>
    <row r="592" s="2" customFormat="1" x14ac:dyDescent="0.3"/>
    <row r="593" s="2" customFormat="1" x14ac:dyDescent="0.3"/>
    <row r="594" s="2" customFormat="1" x14ac:dyDescent="0.3"/>
    <row r="595" s="2" customFormat="1" x14ac:dyDescent="0.3"/>
    <row r="596" s="2" customFormat="1" x14ac:dyDescent="0.3"/>
    <row r="597" s="2" customFormat="1" x14ac:dyDescent="0.3"/>
    <row r="598" s="2" customFormat="1" x14ac:dyDescent="0.3"/>
    <row r="599" s="2" customFormat="1" x14ac:dyDescent="0.3"/>
    <row r="600" s="2" customFormat="1" x14ac:dyDescent="0.3"/>
    <row r="601" s="2" customFormat="1" x14ac:dyDescent="0.3"/>
    <row r="602" s="2" customFormat="1" x14ac:dyDescent="0.3"/>
    <row r="603" s="2" customFormat="1" x14ac:dyDescent="0.3"/>
    <row r="604" s="2" customFormat="1" x14ac:dyDescent="0.3"/>
    <row r="605" s="2" customFormat="1" x14ac:dyDescent="0.3"/>
    <row r="606" s="2" customFormat="1" x14ac:dyDescent="0.3"/>
    <row r="607" s="2" customFormat="1" x14ac:dyDescent="0.3"/>
    <row r="608" s="2" customFormat="1" x14ac:dyDescent="0.3"/>
    <row r="609" s="2" customFormat="1" x14ac:dyDescent="0.3"/>
    <row r="610" s="2" customFormat="1" x14ac:dyDescent="0.3"/>
    <row r="611" s="2" customFormat="1" x14ac:dyDescent="0.3"/>
    <row r="612" s="2" customFormat="1" x14ac:dyDescent="0.3"/>
    <row r="613" s="2" customFormat="1" x14ac:dyDescent="0.3"/>
    <row r="614" s="2" customFormat="1" x14ac:dyDescent="0.3"/>
    <row r="615" s="2" customFormat="1" x14ac:dyDescent="0.3"/>
    <row r="616" s="2" customFormat="1" x14ac:dyDescent="0.3"/>
    <row r="617" s="2" customFormat="1" x14ac:dyDescent="0.3"/>
    <row r="618" s="2" customFormat="1" x14ac:dyDescent="0.3"/>
    <row r="619" s="2" customFormat="1" x14ac:dyDescent="0.3"/>
    <row r="620" s="2" customFormat="1" x14ac:dyDescent="0.3"/>
    <row r="621" s="2" customFormat="1" x14ac:dyDescent="0.3"/>
    <row r="622" s="2" customFormat="1" x14ac:dyDescent="0.3"/>
    <row r="623" s="2" customFormat="1" x14ac:dyDescent="0.3"/>
    <row r="624" s="2" customFormat="1" x14ac:dyDescent="0.3"/>
    <row r="625" s="2" customFormat="1" x14ac:dyDescent="0.3"/>
    <row r="626" s="2" customFormat="1" x14ac:dyDescent="0.3"/>
    <row r="627" s="2" customFormat="1" x14ac:dyDescent="0.3"/>
    <row r="628" s="2" customFormat="1" x14ac:dyDescent="0.3"/>
    <row r="629" s="2" customFormat="1" x14ac:dyDescent="0.3"/>
    <row r="630" s="2" customFormat="1" x14ac:dyDescent="0.3"/>
    <row r="631" s="2" customFormat="1" x14ac:dyDescent="0.3"/>
    <row r="632" s="2" customFormat="1" x14ac:dyDescent="0.3"/>
    <row r="633" s="2" customFormat="1" x14ac:dyDescent="0.3"/>
    <row r="634" s="2" customFormat="1" x14ac:dyDescent="0.3"/>
    <row r="635" s="2" customFormat="1" x14ac:dyDescent="0.3"/>
    <row r="636" s="2" customFormat="1" x14ac:dyDescent="0.3"/>
    <row r="637" s="2" customFormat="1" x14ac:dyDescent="0.3"/>
    <row r="638" s="2" customFormat="1" x14ac:dyDescent="0.3"/>
    <row r="639" s="2" customFormat="1" x14ac:dyDescent="0.3"/>
    <row r="640" s="2" customFormat="1" x14ac:dyDescent="0.3"/>
    <row r="641" s="2" customFormat="1" x14ac:dyDescent="0.3"/>
    <row r="642" s="2" customFormat="1" x14ac:dyDescent="0.3"/>
    <row r="643" s="2" customFormat="1" x14ac:dyDescent="0.3"/>
    <row r="644" s="2" customFormat="1" x14ac:dyDescent="0.3"/>
    <row r="645" s="2" customFormat="1" x14ac:dyDescent="0.3"/>
    <row r="646" s="2" customFormat="1" x14ac:dyDescent="0.3"/>
  </sheetData>
  <sheetProtection sheet="1" objects="1" scenarios="1"/>
  <mergeCells count="4">
    <mergeCell ref="A1:H1"/>
    <mergeCell ref="A2:H2"/>
    <mergeCell ref="A3:H3"/>
    <mergeCell ref="A4:H4"/>
  </mergeCells>
  <pageMargins left="0.7" right="0.7" top="0.75" bottom="0.75" header="0.3" footer="0.3"/>
  <pageSetup orientation="portrait" horizontalDpi="0" verticalDpi="0" r:id="rId1"/>
  <headerFooter>
    <oddHeader>&amp;L&amp;16&amp;F&amp;R&amp;G</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46"/>
  <sheetViews>
    <sheetView zoomScaleNormal="100" workbookViewId="0">
      <selection sqref="A1:H1"/>
    </sheetView>
  </sheetViews>
  <sheetFormatPr defaultRowHeight="14.4" x14ac:dyDescent="0.3"/>
  <cols>
    <col min="1" max="1" width="6" style="3" customWidth="1"/>
    <col min="2" max="2" width="53.5546875" style="3" customWidth="1"/>
    <col min="3" max="3" width="12.44140625" style="3" customWidth="1"/>
    <col min="4" max="9" width="8.88671875" style="3"/>
    <col min="10" max="21" width="8.6640625" style="3" customWidth="1"/>
    <col min="22" max="16384" width="8.88671875" style="3"/>
  </cols>
  <sheetData>
    <row r="1" spans="1:8" s="19" customFormat="1" ht="21" customHeight="1" x14ac:dyDescent="0.4">
      <c r="A1" s="41" t="s">
        <v>48</v>
      </c>
      <c r="B1" s="41"/>
      <c r="C1" s="41"/>
      <c r="D1" s="41"/>
      <c r="E1" s="41"/>
      <c r="F1" s="41"/>
      <c r="G1" s="41"/>
      <c r="H1" s="41"/>
    </row>
    <row r="2" spans="1:8" s="20" customFormat="1" ht="15.6" customHeight="1" x14ac:dyDescent="0.3">
      <c r="A2" s="42" t="s">
        <v>49</v>
      </c>
      <c r="B2" s="42"/>
      <c r="C2" s="42"/>
      <c r="D2" s="42"/>
      <c r="E2" s="42"/>
      <c r="F2" s="42"/>
      <c r="G2" s="42"/>
      <c r="H2" s="42"/>
    </row>
    <row r="3" spans="1:8" s="19" customFormat="1" ht="42" customHeight="1" x14ac:dyDescent="0.4">
      <c r="A3" s="39" t="s">
        <v>67</v>
      </c>
      <c r="B3" s="39"/>
      <c r="C3" s="39"/>
      <c r="D3" s="39"/>
      <c r="E3" s="39"/>
      <c r="F3" s="39"/>
      <c r="G3" s="39"/>
      <c r="H3" s="39"/>
    </row>
    <row r="4" spans="1:8" ht="46.8" customHeight="1" x14ac:dyDescent="0.3">
      <c r="A4" s="40" t="s">
        <v>52</v>
      </c>
      <c r="B4" s="40"/>
      <c r="C4" s="40"/>
      <c r="D4" s="40"/>
      <c r="E4" s="40"/>
      <c r="F4" s="40"/>
      <c r="G4" s="40"/>
      <c r="H4" s="40"/>
    </row>
    <row r="5" spans="1:8" x14ac:dyDescent="0.3">
      <c r="A5" s="21" t="s">
        <v>20</v>
      </c>
      <c r="B5" s="21" t="s">
        <v>19</v>
      </c>
      <c r="C5" s="21" t="s">
        <v>18</v>
      </c>
      <c r="D5" s="21" t="s">
        <v>1</v>
      </c>
      <c r="E5" s="1"/>
    </row>
    <row r="6" spans="1:8" x14ac:dyDescent="0.3">
      <c r="A6" s="3">
        <v>1</v>
      </c>
      <c r="B6" s="3" t="s">
        <v>24</v>
      </c>
      <c r="C6" s="22">
        <v>14</v>
      </c>
      <c r="D6" s="3" t="s">
        <v>2</v>
      </c>
    </row>
    <row r="7" spans="1:8" x14ac:dyDescent="0.3">
      <c r="A7" s="3">
        <v>2</v>
      </c>
      <c r="B7" s="3" t="s">
        <v>35</v>
      </c>
      <c r="C7" s="22">
        <v>83</v>
      </c>
      <c r="D7" s="3" t="s">
        <v>3</v>
      </c>
    </row>
    <row r="8" spans="1:8" x14ac:dyDescent="0.3">
      <c r="A8" s="3">
        <v>3</v>
      </c>
      <c r="B8" s="3" t="s">
        <v>27</v>
      </c>
      <c r="C8" s="22">
        <v>30</v>
      </c>
      <c r="D8" s="3" t="s">
        <v>3</v>
      </c>
    </row>
    <row r="9" spans="1:8" x14ac:dyDescent="0.3">
      <c r="A9" s="3">
        <v>4</v>
      </c>
      <c r="B9" s="3" t="s">
        <v>4</v>
      </c>
      <c r="C9" s="22">
        <v>4250</v>
      </c>
      <c r="D9" s="3" t="s">
        <v>5</v>
      </c>
    </row>
    <row r="10" spans="1:8" x14ac:dyDescent="0.3">
      <c r="A10" s="3">
        <v>5</v>
      </c>
      <c r="B10" s="3" t="s">
        <v>42</v>
      </c>
      <c r="C10" s="22">
        <v>100</v>
      </c>
      <c r="D10" s="3" t="s">
        <v>77</v>
      </c>
    </row>
    <row r="11" spans="1:8" x14ac:dyDescent="0.3">
      <c r="A11" s="3">
        <v>6</v>
      </c>
      <c r="B11" s="3" t="s">
        <v>43</v>
      </c>
      <c r="C11" s="22">
        <v>4</v>
      </c>
      <c r="D11" s="3" t="s">
        <v>6</v>
      </c>
    </row>
    <row r="12" spans="1:8" x14ac:dyDescent="0.3">
      <c r="A12" s="3">
        <v>7</v>
      </c>
      <c r="B12" s="3" t="s">
        <v>74</v>
      </c>
      <c r="C12" s="22">
        <v>4</v>
      </c>
      <c r="D12" s="3" t="s">
        <v>21</v>
      </c>
    </row>
    <row r="13" spans="1:8" x14ac:dyDescent="0.3">
      <c r="A13" s="3">
        <v>8</v>
      </c>
      <c r="B13" s="3" t="s">
        <v>44</v>
      </c>
      <c r="C13" s="22">
        <v>350</v>
      </c>
      <c r="D13" s="3" t="s">
        <v>7</v>
      </c>
    </row>
    <row r="14" spans="1:8" x14ac:dyDescent="0.3">
      <c r="A14" s="3">
        <v>9</v>
      </c>
      <c r="B14" s="3" t="s">
        <v>45</v>
      </c>
      <c r="C14" s="22">
        <v>120</v>
      </c>
      <c r="D14" s="3" t="s">
        <v>86</v>
      </c>
    </row>
    <row r="15" spans="1:8" x14ac:dyDescent="0.3">
      <c r="A15" s="3">
        <v>10</v>
      </c>
      <c r="B15" s="3" t="s">
        <v>14</v>
      </c>
      <c r="C15" s="22">
        <v>50</v>
      </c>
      <c r="D15" s="3" t="s">
        <v>78</v>
      </c>
    </row>
    <row r="16" spans="1:8" x14ac:dyDescent="0.3">
      <c r="A16" s="3">
        <v>11</v>
      </c>
      <c r="B16" s="3" t="s">
        <v>36</v>
      </c>
      <c r="C16" s="22">
        <v>100</v>
      </c>
      <c r="D16" s="3" t="s">
        <v>17</v>
      </c>
    </row>
    <row r="17" spans="1:22" x14ac:dyDescent="0.3">
      <c r="A17" s="3">
        <v>12</v>
      </c>
      <c r="B17" s="3" t="s">
        <v>16</v>
      </c>
      <c r="C17" s="22">
        <v>100</v>
      </c>
      <c r="D17" s="3" t="s">
        <v>17</v>
      </c>
    </row>
    <row r="18" spans="1:22" x14ac:dyDescent="0.3">
      <c r="A18" s="3">
        <v>13</v>
      </c>
      <c r="B18" s="3" t="s">
        <v>73</v>
      </c>
      <c r="C18" s="22">
        <v>0</v>
      </c>
      <c r="D18" s="3" t="s">
        <v>15</v>
      </c>
    </row>
    <row r="19" spans="1:22" x14ac:dyDescent="0.3">
      <c r="A19" s="3">
        <v>14</v>
      </c>
      <c r="B19" s="3" t="s">
        <v>41</v>
      </c>
      <c r="C19" s="22">
        <v>15</v>
      </c>
      <c r="D19" s="3" t="s">
        <v>21</v>
      </c>
    </row>
    <row r="20" spans="1:22" s="16" customFormat="1" x14ac:dyDescent="0.3"/>
    <row r="21" spans="1:22" s="4" customFormat="1" x14ac:dyDescent="0.3">
      <c r="B21" s="5" t="s">
        <v>0</v>
      </c>
      <c r="C21" s="4">
        <v>1</v>
      </c>
      <c r="D21" s="4">
        <v>2</v>
      </c>
      <c r="E21" s="4">
        <v>3</v>
      </c>
      <c r="F21" s="4">
        <v>4</v>
      </c>
      <c r="G21" s="4">
        <v>5</v>
      </c>
      <c r="H21" s="4">
        <v>6</v>
      </c>
      <c r="I21" s="4">
        <v>7</v>
      </c>
      <c r="J21" s="4">
        <v>8</v>
      </c>
      <c r="K21" s="4">
        <v>9</v>
      </c>
      <c r="L21" s="4">
        <v>10</v>
      </c>
      <c r="M21" s="4">
        <v>11</v>
      </c>
      <c r="N21" s="4">
        <v>12</v>
      </c>
      <c r="O21" s="4">
        <v>13</v>
      </c>
      <c r="P21" s="4">
        <v>14</v>
      </c>
      <c r="Q21" s="4">
        <v>15</v>
      </c>
      <c r="R21" s="4">
        <v>16</v>
      </c>
      <c r="S21" s="4">
        <v>17</v>
      </c>
      <c r="T21" s="4">
        <v>18</v>
      </c>
      <c r="U21" s="4">
        <v>19</v>
      </c>
      <c r="V21" s="4">
        <v>20</v>
      </c>
    </row>
    <row r="22" spans="1:22" s="7" customFormat="1" x14ac:dyDescent="0.3">
      <c r="A22" s="6" t="s">
        <v>37</v>
      </c>
    </row>
    <row r="23" spans="1:22" s="7" customFormat="1" x14ac:dyDescent="0.3"/>
    <row r="24" spans="1:22" s="7" customFormat="1" ht="14.4" customHeight="1" x14ac:dyDescent="0.3">
      <c r="A24" s="7">
        <v>20</v>
      </c>
      <c r="B24" s="7" t="s">
        <v>8</v>
      </c>
      <c r="C24" s="7">
        <f>C16*C6*C7*C9 /(100*1000)</f>
        <v>4938.5</v>
      </c>
      <c r="D24" s="7">
        <f>C$24</f>
        <v>4938.5</v>
      </c>
      <c r="E24" s="7">
        <f t="shared" ref="E24:V24" si="0">D$24</f>
        <v>4938.5</v>
      </c>
      <c r="F24" s="7">
        <f t="shared" si="0"/>
        <v>4938.5</v>
      </c>
      <c r="G24" s="7">
        <f t="shared" si="0"/>
        <v>4938.5</v>
      </c>
      <c r="H24" s="7">
        <f t="shared" si="0"/>
        <v>4938.5</v>
      </c>
      <c r="I24" s="7">
        <f t="shared" si="0"/>
        <v>4938.5</v>
      </c>
      <c r="J24" s="7">
        <f t="shared" si="0"/>
        <v>4938.5</v>
      </c>
      <c r="K24" s="7">
        <f t="shared" si="0"/>
        <v>4938.5</v>
      </c>
      <c r="L24" s="7">
        <f t="shared" si="0"/>
        <v>4938.5</v>
      </c>
      <c r="M24" s="7">
        <f t="shared" si="0"/>
        <v>4938.5</v>
      </c>
      <c r="N24" s="7">
        <f t="shared" si="0"/>
        <v>4938.5</v>
      </c>
      <c r="O24" s="7">
        <f t="shared" si="0"/>
        <v>4938.5</v>
      </c>
      <c r="P24" s="7">
        <f t="shared" si="0"/>
        <v>4938.5</v>
      </c>
      <c r="Q24" s="7">
        <f t="shared" si="0"/>
        <v>4938.5</v>
      </c>
      <c r="R24" s="7">
        <f t="shared" si="0"/>
        <v>4938.5</v>
      </c>
      <c r="S24" s="7">
        <f t="shared" si="0"/>
        <v>4938.5</v>
      </c>
      <c r="T24" s="7">
        <f t="shared" si="0"/>
        <v>4938.5</v>
      </c>
      <c r="U24" s="7">
        <f t="shared" si="0"/>
        <v>4938.5</v>
      </c>
      <c r="V24" s="7">
        <f t="shared" si="0"/>
        <v>4938.5</v>
      </c>
    </row>
    <row r="25" spans="1:22" s="8" customFormat="1" x14ac:dyDescent="0.3">
      <c r="A25" s="8">
        <v>21</v>
      </c>
      <c r="B25" s="8" t="s">
        <v>40</v>
      </c>
      <c r="C25" s="8">
        <f>C16*C10/C11</f>
        <v>2500</v>
      </c>
      <c r="D25" s="8">
        <f>$C25</f>
        <v>2500</v>
      </c>
      <c r="E25" s="8">
        <f t="shared" ref="E25:V26" si="1">$C25</f>
        <v>2500</v>
      </c>
      <c r="F25" s="8">
        <f t="shared" si="1"/>
        <v>2500</v>
      </c>
      <c r="G25" s="8">
        <f t="shared" si="1"/>
        <v>2500</v>
      </c>
      <c r="H25" s="8">
        <f t="shared" si="1"/>
        <v>2500</v>
      </c>
      <c r="I25" s="8">
        <f t="shared" si="1"/>
        <v>2500</v>
      </c>
      <c r="J25" s="8">
        <f t="shared" si="1"/>
        <v>2500</v>
      </c>
      <c r="K25" s="8">
        <f t="shared" si="1"/>
        <v>2500</v>
      </c>
      <c r="L25" s="8">
        <f t="shared" si="1"/>
        <v>2500</v>
      </c>
      <c r="M25" s="8">
        <f t="shared" si="1"/>
        <v>2500</v>
      </c>
      <c r="N25" s="8">
        <f t="shared" si="1"/>
        <v>2500</v>
      </c>
      <c r="O25" s="8">
        <f t="shared" si="1"/>
        <v>2500</v>
      </c>
      <c r="P25" s="8">
        <f t="shared" si="1"/>
        <v>2500</v>
      </c>
      <c r="Q25" s="8">
        <f t="shared" si="1"/>
        <v>2500</v>
      </c>
      <c r="R25" s="8">
        <f t="shared" si="1"/>
        <v>2500</v>
      </c>
      <c r="S25" s="8">
        <f t="shared" si="1"/>
        <v>2500</v>
      </c>
      <c r="T25" s="8">
        <f t="shared" si="1"/>
        <v>2500</v>
      </c>
      <c r="U25" s="8">
        <f t="shared" si="1"/>
        <v>2500</v>
      </c>
      <c r="V25" s="8">
        <f t="shared" si="1"/>
        <v>2500</v>
      </c>
    </row>
    <row r="26" spans="1:22" s="9" customFormat="1" x14ac:dyDescent="0.3">
      <c r="A26" s="9">
        <v>22</v>
      </c>
      <c r="B26" s="9" t="s">
        <v>76</v>
      </c>
      <c r="C26" s="9">
        <f>C16*(C13+C14)*(C12/100)</f>
        <v>1880</v>
      </c>
      <c r="D26" s="9">
        <f>$C26</f>
        <v>1880</v>
      </c>
      <c r="E26" s="9">
        <f t="shared" si="1"/>
        <v>1880</v>
      </c>
      <c r="F26" s="9">
        <f t="shared" si="1"/>
        <v>1880</v>
      </c>
      <c r="G26" s="9">
        <f t="shared" si="1"/>
        <v>1880</v>
      </c>
      <c r="H26" s="9">
        <f t="shared" si="1"/>
        <v>1880</v>
      </c>
      <c r="I26" s="9">
        <f t="shared" si="1"/>
        <v>1880</v>
      </c>
      <c r="J26" s="9">
        <f t="shared" si="1"/>
        <v>1880</v>
      </c>
      <c r="K26" s="9">
        <f t="shared" si="1"/>
        <v>1880</v>
      </c>
      <c r="L26" s="9">
        <f t="shared" si="1"/>
        <v>1880</v>
      </c>
      <c r="M26" s="9">
        <f t="shared" si="1"/>
        <v>1880</v>
      </c>
      <c r="N26" s="9">
        <f t="shared" si="1"/>
        <v>1880</v>
      </c>
      <c r="O26" s="9">
        <f t="shared" si="1"/>
        <v>1880</v>
      </c>
      <c r="P26" s="9">
        <f t="shared" si="1"/>
        <v>1880</v>
      </c>
      <c r="Q26" s="9">
        <f t="shared" si="1"/>
        <v>1880</v>
      </c>
      <c r="R26" s="9">
        <f t="shared" si="1"/>
        <v>1880</v>
      </c>
      <c r="S26" s="9">
        <f t="shared" si="1"/>
        <v>1880</v>
      </c>
      <c r="T26" s="9">
        <f t="shared" si="1"/>
        <v>1880</v>
      </c>
      <c r="U26" s="9">
        <f t="shared" si="1"/>
        <v>1880</v>
      </c>
      <c r="V26" s="9">
        <f t="shared" si="1"/>
        <v>1880</v>
      </c>
    </row>
    <row r="27" spans="1:22" s="7" customFormat="1" x14ac:dyDescent="0.3">
      <c r="B27" s="7" t="s">
        <v>9</v>
      </c>
      <c r="C27" s="7">
        <f>SUM(C24:C26)</f>
        <v>9318.5</v>
      </c>
      <c r="D27" s="7">
        <f>SUM(D24:D26)</f>
        <v>9318.5</v>
      </c>
      <c r="E27" s="7">
        <f t="shared" ref="E27:V27" si="2">SUM(E24:E26)</f>
        <v>9318.5</v>
      </c>
      <c r="F27" s="7">
        <f t="shared" si="2"/>
        <v>9318.5</v>
      </c>
      <c r="G27" s="7">
        <f t="shared" si="2"/>
        <v>9318.5</v>
      </c>
      <c r="H27" s="7">
        <f t="shared" si="2"/>
        <v>9318.5</v>
      </c>
      <c r="I27" s="7">
        <f t="shared" si="2"/>
        <v>9318.5</v>
      </c>
      <c r="J27" s="7">
        <f t="shared" si="2"/>
        <v>9318.5</v>
      </c>
      <c r="K27" s="7">
        <f t="shared" si="2"/>
        <v>9318.5</v>
      </c>
      <c r="L27" s="7">
        <f t="shared" si="2"/>
        <v>9318.5</v>
      </c>
      <c r="M27" s="7">
        <f t="shared" si="2"/>
        <v>9318.5</v>
      </c>
      <c r="N27" s="7">
        <f t="shared" si="2"/>
        <v>9318.5</v>
      </c>
      <c r="O27" s="7">
        <f t="shared" si="2"/>
        <v>9318.5</v>
      </c>
      <c r="P27" s="7">
        <f t="shared" si="2"/>
        <v>9318.5</v>
      </c>
      <c r="Q27" s="7">
        <f t="shared" si="2"/>
        <v>9318.5</v>
      </c>
      <c r="R27" s="7">
        <f t="shared" si="2"/>
        <v>9318.5</v>
      </c>
      <c r="S27" s="7">
        <f t="shared" si="2"/>
        <v>9318.5</v>
      </c>
      <c r="T27" s="7">
        <f t="shared" si="2"/>
        <v>9318.5</v>
      </c>
      <c r="U27" s="7">
        <f t="shared" si="2"/>
        <v>9318.5</v>
      </c>
      <c r="V27" s="7">
        <f t="shared" si="2"/>
        <v>9318.5</v>
      </c>
    </row>
    <row r="28" spans="1:22" s="9" customFormat="1" x14ac:dyDescent="0.3">
      <c r="B28" s="9" t="s">
        <v>10</v>
      </c>
      <c r="C28" s="9">
        <f>C27</f>
        <v>9318.5</v>
      </c>
      <c r="D28" s="9">
        <f>C28+D27</f>
        <v>18637</v>
      </c>
      <c r="E28" s="9">
        <f t="shared" ref="E28:V28" si="3">D28+E27</f>
        <v>27955.5</v>
      </c>
      <c r="F28" s="10">
        <f t="shared" si="3"/>
        <v>37274</v>
      </c>
      <c r="G28" s="10">
        <f t="shared" si="3"/>
        <v>46592.5</v>
      </c>
      <c r="H28" s="9">
        <f t="shared" si="3"/>
        <v>55911</v>
      </c>
      <c r="I28" s="9">
        <f t="shared" si="3"/>
        <v>65229.5</v>
      </c>
      <c r="J28" s="10">
        <f t="shared" si="3"/>
        <v>74548</v>
      </c>
      <c r="K28" s="9">
        <f t="shared" si="3"/>
        <v>83866.5</v>
      </c>
      <c r="L28" s="9">
        <f t="shared" si="3"/>
        <v>93185</v>
      </c>
      <c r="M28" s="9">
        <f t="shared" si="3"/>
        <v>102503.5</v>
      </c>
      <c r="N28" s="9">
        <f t="shared" si="3"/>
        <v>111822</v>
      </c>
      <c r="O28" s="9">
        <f t="shared" si="3"/>
        <v>121140.5</v>
      </c>
      <c r="P28" s="9">
        <f t="shared" si="3"/>
        <v>130459</v>
      </c>
      <c r="Q28" s="9">
        <f t="shared" si="3"/>
        <v>139777.5</v>
      </c>
      <c r="R28" s="9">
        <f t="shared" si="3"/>
        <v>149096</v>
      </c>
      <c r="S28" s="9">
        <f t="shared" si="3"/>
        <v>158414.5</v>
      </c>
      <c r="T28" s="9">
        <f t="shared" si="3"/>
        <v>167733</v>
      </c>
      <c r="U28" s="9">
        <f t="shared" si="3"/>
        <v>177051.5</v>
      </c>
      <c r="V28" s="9">
        <f t="shared" si="3"/>
        <v>186370</v>
      </c>
    </row>
    <row r="29" spans="1:22" s="7" customFormat="1" ht="28.8" x14ac:dyDescent="0.3">
      <c r="B29" s="11" t="s">
        <v>38</v>
      </c>
      <c r="C29" s="12">
        <f>NPV(0.06,C27:V27)</f>
        <v>106882.46087520033</v>
      </c>
      <c r="D29" s="13" t="s">
        <v>11</v>
      </c>
    </row>
    <row r="30" spans="1:22" s="7" customFormat="1" x14ac:dyDescent="0.3">
      <c r="B30" s="7" t="s">
        <v>22</v>
      </c>
      <c r="C30" s="7">
        <f>V28/20</f>
        <v>9318.5</v>
      </c>
      <c r="D30" s="14"/>
    </row>
    <row r="31" spans="1:22" s="7" customFormat="1" x14ac:dyDescent="0.3">
      <c r="B31" s="7" t="s">
        <v>29</v>
      </c>
      <c r="C31" s="15">
        <f>NPV(0.08,C27:V27)</f>
        <v>91490.406616316206</v>
      </c>
      <c r="D31" s="14"/>
    </row>
    <row r="32" spans="1:22" s="7" customFormat="1" x14ac:dyDescent="0.3">
      <c r="B32" s="7" t="s">
        <v>30</v>
      </c>
      <c r="C32" s="15">
        <f>NPV(0.04,C27:V27)</f>
        <v>126641.45604558138</v>
      </c>
      <c r="D32" s="14"/>
    </row>
    <row r="33" spans="1:22" s="7" customFormat="1" x14ac:dyDescent="0.3"/>
    <row r="34" spans="1:22" s="7" customFormat="1" x14ac:dyDescent="0.3">
      <c r="A34" s="4"/>
      <c r="B34" s="5" t="s">
        <v>0</v>
      </c>
      <c r="C34" s="4">
        <v>1</v>
      </c>
      <c r="D34" s="4">
        <v>2</v>
      </c>
      <c r="E34" s="4">
        <v>3</v>
      </c>
      <c r="F34" s="4">
        <v>4</v>
      </c>
      <c r="G34" s="4">
        <v>5</v>
      </c>
      <c r="H34" s="4">
        <v>6</v>
      </c>
      <c r="I34" s="4">
        <v>7</v>
      </c>
      <c r="J34" s="4">
        <v>8</v>
      </c>
      <c r="K34" s="4">
        <v>9</v>
      </c>
      <c r="L34" s="4">
        <v>10</v>
      </c>
      <c r="M34" s="4">
        <v>11</v>
      </c>
      <c r="N34" s="4">
        <v>12</v>
      </c>
      <c r="O34" s="4">
        <v>13</v>
      </c>
      <c r="P34" s="4">
        <v>14</v>
      </c>
      <c r="Q34" s="4">
        <v>15</v>
      </c>
      <c r="R34" s="4">
        <v>16</v>
      </c>
      <c r="S34" s="4">
        <v>17</v>
      </c>
      <c r="T34" s="4">
        <v>18</v>
      </c>
      <c r="U34" s="4">
        <v>19</v>
      </c>
      <c r="V34" s="4">
        <v>20</v>
      </c>
    </row>
    <row r="35" spans="1:22" s="7" customFormat="1" x14ac:dyDescent="0.3">
      <c r="A35" s="6" t="s">
        <v>34</v>
      </c>
    </row>
    <row r="36" spans="1:22" s="7" customFormat="1" ht="6" customHeight="1" x14ac:dyDescent="0.3">
      <c r="A36" s="6"/>
    </row>
    <row r="37" spans="1:22" s="7" customFormat="1" x14ac:dyDescent="0.3">
      <c r="A37" s="7">
        <v>30</v>
      </c>
      <c r="B37" s="7" t="s">
        <v>46</v>
      </c>
      <c r="C37" s="7">
        <f>C17*(C13+C14)</f>
        <v>47000</v>
      </c>
    </row>
    <row r="38" spans="1:22" s="8" customFormat="1" x14ac:dyDescent="0.3">
      <c r="A38" s="8">
        <v>31</v>
      </c>
      <c r="B38" s="8" t="s">
        <v>28</v>
      </c>
      <c r="C38" s="8">
        <f>C17*C9*C8*C6/(100*1000)</f>
        <v>1785</v>
      </c>
      <c r="D38" s="8">
        <f>$C38</f>
        <v>1785</v>
      </c>
      <c r="E38" s="8">
        <f t="shared" ref="E38:V39" si="4">$C38</f>
        <v>1785</v>
      </c>
      <c r="F38" s="8">
        <f t="shared" si="4"/>
        <v>1785</v>
      </c>
      <c r="G38" s="8">
        <f t="shared" si="4"/>
        <v>1785</v>
      </c>
      <c r="H38" s="8">
        <f t="shared" si="4"/>
        <v>1785</v>
      </c>
      <c r="I38" s="8">
        <f t="shared" si="4"/>
        <v>1785</v>
      </c>
      <c r="J38" s="8">
        <f t="shared" si="4"/>
        <v>1785</v>
      </c>
      <c r="K38" s="8">
        <f t="shared" si="4"/>
        <v>1785</v>
      </c>
      <c r="L38" s="8">
        <f t="shared" si="4"/>
        <v>1785</v>
      </c>
      <c r="M38" s="8">
        <f t="shared" si="4"/>
        <v>1785</v>
      </c>
      <c r="N38" s="8">
        <f t="shared" si="4"/>
        <v>1785</v>
      </c>
      <c r="O38" s="8">
        <f t="shared" si="4"/>
        <v>1785</v>
      </c>
      <c r="P38" s="8">
        <f t="shared" si="4"/>
        <v>1785</v>
      </c>
      <c r="Q38" s="8">
        <f t="shared" si="4"/>
        <v>1785</v>
      </c>
      <c r="R38" s="8">
        <f t="shared" si="4"/>
        <v>1785</v>
      </c>
      <c r="S38" s="8">
        <f t="shared" si="4"/>
        <v>1785</v>
      </c>
      <c r="T38" s="8">
        <f t="shared" si="4"/>
        <v>1785</v>
      </c>
      <c r="U38" s="8">
        <f t="shared" si="4"/>
        <v>1785</v>
      </c>
      <c r="V38" s="8">
        <f t="shared" si="4"/>
        <v>1785</v>
      </c>
    </row>
    <row r="39" spans="1:22" s="8" customFormat="1" x14ac:dyDescent="0.3">
      <c r="A39" s="7">
        <v>32</v>
      </c>
      <c r="B39" s="16" t="s">
        <v>23</v>
      </c>
      <c r="C39" s="17">
        <f>-C17*C18</f>
        <v>0</v>
      </c>
      <c r="D39" s="17">
        <f>$C39</f>
        <v>0</v>
      </c>
      <c r="E39" s="17">
        <f t="shared" si="4"/>
        <v>0</v>
      </c>
      <c r="F39" s="17">
        <f t="shared" si="4"/>
        <v>0</v>
      </c>
      <c r="G39" s="17">
        <f t="shared" si="4"/>
        <v>0</v>
      </c>
      <c r="H39" s="17">
        <f t="shared" si="4"/>
        <v>0</v>
      </c>
      <c r="I39" s="17">
        <f t="shared" si="4"/>
        <v>0</v>
      </c>
      <c r="J39" s="17">
        <f t="shared" si="4"/>
        <v>0</v>
      </c>
      <c r="K39" s="17">
        <f t="shared" si="4"/>
        <v>0</v>
      </c>
      <c r="L39" s="17">
        <f t="shared" si="4"/>
        <v>0</v>
      </c>
      <c r="M39" s="17">
        <f t="shared" si="4"/>
        <v>0</v>
      </c>
      <c r="N39" s="17">
        <f t="shared" si="4"/>
        <v>0</v>
      </c>
      <c r="O39" s="17">
        <f t="shared" si="4"/>
        <v>0</v>
      </c>
      <c r="P39" s="17">
        <f t="shared" si="4"/>
        <v>0</v>
      </c>
      <c r="Q39" s="17">
        <f t="shared" si="4"/>
        <v>0</v>
      </c>
      <c r="R39" s="17">
        <f t="shared" si="4"/>
        <v>0</v>
      </c>
      <c r="S39" s="17">
        <f t="shared" si="4"/>
        <v>0</v>
      </c>
      <c r="T39" s="17">
        <f t="shared" si="4"/>
        <v>0</v>
      </c>
      <c r="U39" s="17">
        <f t="shared" si="4"/>
        <v>0</v>
      </c>
      <c r="V39" s="17">
        <f t="shared" si="4"/>
        <v>0</v>
      </c>
    </row>
    <row r="40" spans="1:22" s="8" customFormat="1" x14ac:dyDescent="0.3">
      <c r="A40" s="8">
        <v>33</v>
      </c>
      <c r="B40" s="8" t="s">
        <v>13</v>
      </c>
      <c r="H40" s="8">
        <f>$C17*$C15</f>
        <v>5000</v>
      </c>
      <c r="N40" s="8">
        <f>$C17*$C15</f>
        <v>5000</v>
      </c>
      <c r="T40" s="8">
        <f>$C17*$C15</f>
        <v>5000</v>
      </c>
    </row>
    <row r="41" spans="1:22" s="9" customFormat="1" x14ac:dyDescent="0.3">
      <c r="A41" s="8">
        <v>34</v>
      </c>
      <c r="B41" s="9" t="s">
        <v>25</v>
      </c>
      <c r="C41" s="18">
        <f>-C38*C19/100</f>
        <v>-267.75</v>
      </c>
      <c r="D41" s="18">
        <f>$C41</f>
        <v>-267.75</v>
      </c>
      <c r="E41" s="18">
        <f t="shared" ref="E41:V41" si="5">$C41</f>
        <v>-267.75</v>
      </c>
      <c r="F41" s="18">
        <f t="shared" si="5"/>
        <v>-267.75</v>
      </c>
      <c r="G41" s="18">
        <f t="shared" si="5"/>
        <v>-267.75</v>
      </c>
      <c r="H41" s="18">
        <f t="shared" si="5"/>
        <v>-267.75</v>
      </c>
      <c r="I41" s="18">
        <f t="shared" si="5"/>
        <v>-267.75</v>
      </c>
      <c r="J41" s="18">
        <f t="shared" si="5"/>
        <v>-267.75</v>
      </c>
      <c r="K41" s="18">
        <f t="shared" si="5"/>
        <v>-267.75</v>
      </c>
      <c r="L41" s="18">
        <f t="shared" si="5"/>
        <v>-267.75</v>
      </c>
      <c r="M41" s="18">
        <f t="shared" si="5"/>
        <v>-267.75</v>
      </c>
      <c r="N41" s="18">
        <f t="shared" si="5"/>
        <v>-267.75</v>
      </c>
      <c r="O41" s="18">
        <f t="shared" si="5"/>
        <v>-267.75</v>
      </c>
      <c r="P41" s="18">
        <f t="shared" si="5"/>
        <v>-267.75</v>
      </c>
      <c r="Q41" s="18">
        <f t="shared" si="5"/>
        <v>-267.75</v>
      </c>
      <c r="R41" s="18">
        <f t="shared" si="5"/>
        <v>-267.75</v>
      </c>
      <c r="S41" s="18">
        <f t="shared" si="5"/>
        <v>-267.75</v>
      </c>
      <c r="T41" s="18">
        <f t="shared" si="5"/>
        <v>-267.75</v>
      </c>
      <c r="U41" s="18">
        <f t="shared" si="5"/>
        <v>-267.75</v>
      </c>
      <c r="V41" s="18">
        <f t="shared" si="5"/>
        <v>-267.75</v>
      </c>
    </row>
    <row r="42" spans="1:22" s="7" customFormat="1" x14ac:dyDescent="0.3">
      <c r="B42" s="7" t="s">
        <v>9</v>
      </c>
      <c r="C42" s="7">
        <f t="shared" ref="C42:V42" si="6">SUM(C37:C41)</f>
        <v>48517.25</v>
      </c>
      <c r="D42" s="7">
        <f t="shared" si="6"/>
        <v>1517.25</v>
      </c>
      <c r="E42" s="7">
        <f t="shared" si="6"/>
        <v>1517.25</v>
      </c>
      <c r="F42" s="7">
        <f t="shared" si="6"/>
        <v>1517.25</v>
      </c>
      <c r="G42" s="7">
        <f t="shared" si="6"/>
        <v>1517.25</v>
      </c>
      <c r="H42" s="7">
        <f t="shared" si="6"/>
        <v>6517.25</v>
      </c>
      <c r="I42" s="7">
        <f t="shared" si="6"/>
        <v>1517.25</v>
      </c>
      <c r="J42" s="7">
        <f t="shared" si="6"/>
        <v>1517.25</v>
      </c>
      <c r="K42" s="7">
        <f t="shared" si="6"/>
        <v>1517.25</v>
      </c>
      <c r="L42" s="7">
        <f t="shared" si="6"/>
        <v>1517.25</v>
      </c>
      <c r="M42" s="7">
        <f t="shared" si="6"/>
        <v>1517.25</v>
      </c>
      <c r="N42" s="7">
        <f t="shared" si="6"/>
        <v>6517.25</v>
      </c>
      <c r="O42" s="7">
        <f t="shared" si="6"/>
        <v>1517.25</v>
      </c>
      <c r="P42" s="7">
        <f t="shared" si="6"/>
        <v>1517.25</v>
      </c>
      <c r="Q42" s="7">
        <f t="shared" si="6"/>
        <v>1517.25</v>
      </c>
      <c r="R42" s="7">
        <f t="shared" si="6"/>
        <v>1517.25</v>
      </c>
      <c r="S42" s="7">
        <f t="shared" si="6"/>
        <v>1517.25</v>
      </c>
      <c r="T42" s="7">
        <f t="shared" si="6"/>
        <v>6517.25</v>
      </c>
      <c r="U42" s="7">
        <f t="shared" si="6"/>
        <v>1517.25</v>
      </c>
      <c r="V42" s="7">
        <f t="shared" si="6"/>
        <v>1517.25</v>
      </c>
    </row>
    <row r="43" spans="1:22" s="7" customFormat="1" x14ac:dyDescent="0.3">
      <c r="A43" s="9"/>
      <c r="B43" s="9" t="s">
        <v>10</v>
      </c>
      <c r="C43" s="9">
        <f>C42</f>
        <v>48517.25</v>
      </c>
      <c r="D43" s="9">
        <f>C43+D42</f>
        <v>50034.5</v>
      </c>
      <c r="E43" s="9">
        <f t="shared" ref="E43:V43" si="7">D43+E42</f>
        <v>51551.75</v>
      </c>
      <c r="F43" s="10">
        <f t="shared" si="7"/>
        <v>53069</v>
      </c>
      <c r="G43" s="10">
        <f t="shared" si="7"/>
        <v>54586.25</v>
      </c>
      <c r="H43" s="9">
        <f t="shared" si="7"/>
        <v>61103.5</v>
      </c>
      <c r="I43" s="9">
        <f t="shared" si="7"/>
        <v>62620.75</v>
      </c>
      <c r="J43" s="10">
        <f t="shared" si="7"/>
        <v>64138</v>
      </c>
      <c r="K43" s="9">
        <f t="shared" si="7"/>
        <v>65655.25</v>
      </c>
      <c r="L43" s="9">
        <f t="shared" si="7"/>
        <v>67172.5</v>
      </c>
      <c r="M43" s="9">
        <f t="shared" si="7"/>
        <v>68689.75</v>
      </c>
      <c r="N43" s="9">
        <f t="shared" si="7"/>
        <v>75207</v>
      </c>
      <c r="O43" s="9">
        <f t="shared" si="7"/>
        <v>76724.25</v>
      </c>
      <c r="P43" s="9">
        <f t="shared" si="7"/>
        <v>78241.5</v>
      </c>
      <c r="Q43" s="9">
        <f t="shared" si="7"/>
        <v>79758.75</v>
      </c>
      <c r="R43" s="9">
        <f t="shared" si="7"/>
        <v>81276</v>
      </c>
      <c r="S43" s="9">
        <f t="shared" si="7"/>
        <v>82793.25</v>
      </c>
      <c r="T43" s="9">
        <f t="shared" si="7"/>
        <v>89310.5</v>
      </c>
      <c r="U43" s="9">
        <f t="shared" si="7"/>
        <v>90827.75</v>
      </c>
      <c r="V43" s="9">
        <f t="shared" si="7"/>
        <v>92345</v>
      </c>
    </row>
    <row r="44" spans="1:22" s="7" customFormat="1" ht="28.8" x14ac:dyDescent="0.3">
      <c r="B44" s="11" t="s">
        <v>39</v>
      </c>
      <c r="C44" s="12">
        <f>NPV(0.06,C42:V42)</f>
        <v>69503.729086106963</v>
      </c>
      <c r="D44" s="13" t="s">
        <v>12</v>
      </c>
    </row>
    <row r="45" spans="1:22" s="7" customFormat="1" x14ac:dyDescent="0.3">
      <c r="B45" s="7" t="s">
        <v>22</v>
      </c>
      <c r="C45" s="7">
        <f>V43/20</f>
        <v>4617.25</v>
      </c>
    </row>
    <row r="46" spans="1:22" s="7" customFormat="1" x14ac:dyDescent="0.3">
      <c r="B46" s="7" t="s">
        <v>29</v>
      </c>
      <c r="C46" s="15">
        <f>NPV(0.08,C42:V42)</f>
        <v>64802.764745696884</v>
      </c>
    </row>
    <row r="47" spans="1:22" s="7" customFormat="1" x14ac:dyDescent="0.3">
      <c r="B47" s="7" t="s">
        <v>30</v>
      </c>
      <c r="C47" s="15">
        <f>NPV(0.04,C42:V42)</f>
        <v>75354.928820817557</v>
      </c>
    </row>
    <row r="48" spans="1:22" s="7" customFormat="1" x14ac:dyDescent="0.3">
      <c r="A48" s="7">
        <v>40</v>
      </c>
      <c r="B48" s="7" t="s">
        <v>26</v>
      </c>
      <c r="C48" s="7">
        <f>-NPV(0.06,C41:V41)</f>
        <v>3071.0714062708457</v>
      </c>
    </row>
    <row r="49" spans="1:22" s="9" customFormat="1" x14ac:dyDescent="0.3"/>
    <row r="50" spans="1:22" s="7" customFormat="1" x14ac:dyDescent="0.3">
      <c r="A50" s="6" t="s">
        <v>53</v>
      </c>
    </row>
    <row r="51" spans="1:22" s="7" customFormat="1" x14ac:dyDescent="0.3">
      <c r="A51" s="6"/>
    </row>
    <row r="52" spans="1:22" s="7" customFormat="1" ht="14.4" customHeight="1" x14ac:dyDescent="0.3">
      <c r="A52" s="7">
        <v>41</v>
      </c>
      <c r="B52" s="7" t="s">
        <v>71</v>
      </c>
      <c r="C52" s="15">
        <f ca="1">21-SUM(C53:V53)</f>
        <v>7</v>
      </c>
      <c r="D52" s="15" t="str">
        <f t="shared" ref="D52:V52" si="8">IF((D43&lt;D28),"Paid back","")</f>
        <v/>
      </c>
      <c r="E52" s="15" t="str">
        <f t="shared" si="8"/>
        <v/>
      </c>
      <c r="F52" s="15" t="str">
        <f t="shared" si="8"/>
        <v/>
      </c>
      <c r="G52" s="15" t="str">
        <f t="shared" si="8"/>
        <v/>
      </c>
      <c r="H52" s="15" t="str">
        <f t="shared" si="8"/>
        <v/>
      </c>
      <c r="I52" s="15" t="str">
        <f t="shared" si="8"/>
        <v>Paid back</v>
      </c>
      <c r="J52" s="15" t="str">
        <f t="shared" si="8"/>
        <v>Paid back</v>
      </c>
      <c r="K52" s="15" t="str">
        <f t="shared" si="8"/>
        <v>Paid back</v>
      </c>
      <c r="L52" s="15" t="str">
        <f t="shared" si="8"/>
        <v>Paid back</v>
      </c>
      <c r="M52" s="15" t="str">
        <f t="shared" si="8"/>
        <v>Paid back</v>
      </c>
      <c r="N52" s="15" t="str">
        <f t="shared" si="8"/>
        <v>Paid back</v>
      </c>
      <c r="O52" s="15" t="str">
        <f t="shared" si="8"/>
        <v>Paid back</v>
      </c>
      <c r="P52" s="15" t="str">
        <f t="shared" si="8"/>
        <v>Paid back</v>
      </c>
      <c r="Q52" s="15" t="str">
        <f t="shared" si="8"/>
        <v>Paid back</v>
      </c>
      <c r="R52" s="15" t="str">
        <f t="shared" si="8"/>
        <v>Paid back</v>
      </c>
      <c r="S52" s="15" t="str">
        <f t="shared" si="8"/>
        <v>Paid back</v>
      </c>
      <c r="T52" s="15" t="str">
        <f t="shared" si="8"/>
        <v>Paid back</v>
      </c>
      <c r="U52" s="15" t="str">
        <f t="shared" si="8"/>
        <v>Paid back</v>
      </c>
      <c r="V52" s="15" t="str">
        <f t="shared" si="8"/>
        <v>Paid back</v>
      </c>
    </row>
    <row r="53" spans="1:22" s="7" customFormat="1" x14ac:dyDescent="0.3">
      <c r="C53" s="15">
        <f t="shared" ref="C53:V53" ca="1" si="9">IF(C52="Paid back",1,0)</f>
        <v>0</v>
      </c>
      <c r="D53" s="15">
        <f t="shared" si="9"/>
        <v>0</v>
      </c>
      <c r="E53" s="15">
        <f t="shared" si="9"/>
        <v>0</v>
      </c>
      <c r="F53" s="15">
        <f t="shared" si="9"/>
        <v>0</v>
      </c>
      <c r="G53" s="15">
        <f t="shared" si="9"/>
        <v>0</v>
      </c>
      <c r="H53" s="15">
        <f t="shared" si="9"/>
        <v>0</v>
      </c>
      <c r="I53" s="15">
        <f t="shared" si="9"/>
        <v>1</v>
      </c>
      <c r="J53" s="15">
        <f t="shared" si="9"/>
        <v>1</v>
      </c>
      <c r="K53" s="15">
        <f t="shared" si="9"/>
        <v>1</v>
      </c>
      <c r="L53" s="15">
        <f t="shared" si="9"/>
        <v>1</v>
      </c>
      <c r="M53" s="15">
        <f t="shared" si="9"/>
        <v>1</v>
      </c>
      <c r="N53" s="15">
        <f t="shared" si="9"/>
        <v>1</v>
      </c>
      <c r="O53" s="15">
        <f t="shared" si="9"/>
        <v>1</v>
      </c>
      <c r="P53" s="15">
        <f t="shared" si="9"/>
        <v>1</v>
      </c>
      <c r="Q53" s="15">
        <f t="shared" si="9"/>
        <v>1</v>
      </c>
      <c r="R53" s="15">
        <f t="shared" si="9"/>
        <v>1</v>
      </c>
      <c r="S53" s="15">
        <f t="shared" si="9"/>
        <v>1</v>
      </c>
      <c r="T53" s="15">
        <f t="shared" si="9"/>
        <v>1</v>
      </c>
      <c r="U53" s="15">
        <f t="shared" si="9"/>
        <v>1</v>
      </c>
      <c r="V53" s="15">
        <f t="shared" si="9"/>
        <v>1</v>
      </c>
    </row>
    <row r="54" spans="1:22" s="16" customFormat="1" x14ac:dyDescent="0.3">
      <c r="A54" s="16">
        <v>42</v>
      </c>
      <c r="B54" s="6" t="s">
        <v>31</v>
      </c>
      <c r="C54" s="12">
        <f>C29-C44</f>
        <v>37378.731789093363</v>
      </c>
    </row>
    <row r="55" spans="1:22" s="7" customFormat="1" x14ac:dyDescent="0.3">
      <c r="A55" s="7">
        <v>43</v>
      </c>
      <c r="B55" s="15" t="s">
        <v>32</v>
      </c>
      <c r="C55" s="15">
        <f>C31-C46</f>
        <v>26687.641870619322</v>
      </c>
    </row>
    <row r="56" spans="1:22" s="7" customFormat="1" x14ac:dyDescent="0.3">
      <c r="A56" s="7">
        <v>44</v>
      </c>
      <c r="B56" s="15" t="s">
        <v>33</v>
      </c>
      <c r="C56" s="15">
        <f>C32-C47</f>
        <v>51286.52722476382</v>
      </c>
    </row>
    <row r="57" spans="1:22" s="7" customFormat="1" x14ac:dyDescent="0.3"/>
    <row r="58" spans="1:22" s="7" customFormat="1" x14ac:dyDescent="0.3">
      <c r="A58" s="7">
        <v>45</v>
      </c>
      <c r="B58" s="7" t="s">
        <v>69</v>
      </c>
      <c r="C58" s="7">
        <f>C30-C45</f>
        <v>4701.25</v>
      </c>
    </row>
    <row r="59" spans="1:22" s="7" customFormat="1" x14ac:dyDescent="0.3"/>
    <row r="60" spans="1:22" s="7" customFormat="1" x14ac:dyDescent="0.3"/>
    <row r="61" spans="1:22" s="7" customFormat="1" x14ac:dyDescent="0.3"/>
    <row r="62" spans="1:22" s="7" customFormat="1" x14ac:dyDescent="0.3"/>
    <row r="63" spans="1:22" s="7" customFormat="1" x14ac:dyDescent="0.3"/>
    <row r="64" spans="1:22" s="7" customFormat="1" x14ac:dyDescent="0.3"/>
    <row r="65" s="7" customFormat="1" x14ac:dyDescent="0.3"/>
    <row r="66" s="7" customFormat="1" x14ac:dyDescent="0.3"/>
    <row r="67" s="7" customFormat="1" x14ac:dyDescent="0.3"/>
    <row r="68" s="7" customFormat="1" x14ac:dyDescent="0.3"/>
    <row r="69" s="7" customFormat="1" x14ac:dyDescent="0.3"/>
    <row r="70" s="7" customFormat="1" x14ac:dyDescent="0.3"/>
    <row r="71" s="7" customFormat="1" x14ac:dyDescent="0.3"/>
    <row r="72" s="7" customFormat="1" x14ac:dyDescent="0.3"/>
    <row r="73" s="7" customFormat="1" x14ac:dyDescent="0.3"/>
    <row r="74" s="7" customFormat="1" x14ac:dyDescent="0.3"/>
    <row r="75" s="7" customFormat="1" x14ac:dyDescent="0.3"/>
    <row r="76" s="7" customFormat="1" x14ac:dyDescent="0.3"/>
    <row r="77" s="7" customFormat="1" x14ac:dyDescent="0.3"/>
    <row r="78" s="7" customFormat="1" x14ac:dyDescent="0.3"/>
    <row r="79" s="7" customFormat="1" x14ac:dyDescent="0.3"/>
    <row r="80" s="7" customFormat="1" x14ac:dyDescent="0.3"/>
    <row r="81" s="2" customFormat="1" x14ac:dyDescent="0.3"/>
    <row r="82" s="2" customFormat="1" x14ac:dyDescent="0.3"/>
    <row r="83" s="2" customFormat="1" x14ac:dyDescent="0.3"/>
    <row r="84" s="2" customFormat="1" x14ac:dyDescent="0.3"/>
    <row r="85" s="2" customFormat="1" x14ac:dyDescent="0.3"/>
    <row r="86" s="2" customFormat="1" x14ac:dyDescent="0.3"/>
    <row r="87" s="2" customFormat="1" x14ac:dyDescent="0.3"/>
    <row r="88" s="2" customFormat="1" x14ac:dyDescent="0.3"/>
    <row r="89" s="2" customFormat="1" x14ac:dyDescent="0.3"/>
    <row r="90" s="2" customFormat="1" x14ac:dyDescent="0.3"/>
    <row r="91" s="2" customFormat="1" x14ac:dyDescent="0.3"/>
    <row r="92" s="2" customFormat="1" x14ac:dyDescent="0.3"/>
    <row r="93" s="2" customFormat="1" x14ac:dyDescent="0.3"/>
    <row r="94" s="2" customFormat="1" x14ac:dyDescent="0.3"/>
    <row r="95" s="2" customFormat="1" x14ac:dyDescent="0.3"/>
    <row r="96"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row r="156" s="2" customFormat="1" x14ac:dyDescent="0.3"/>
    <row r="157" s="2" customFormat="1" x14ac:dyDescent="0.3"/>
    <row r="158" s="2" customFormat="1" x14ac:dyDescent="0.3"/>
    <row r="159" s="2" customFormat="1" x14ac:dyDescent="0.3"/>
    <row r="160" s="2" customFormat="1" x14ac:dyDescent="0.3"/>
    <row r="161" s="2" customFormat="1" x14ac:dyDescent="0.3"/>
    <row r="162" s="2" customFormat="1" x14ac:dyDescent="0.3"/>
    <row r="163" s="2" customFormat="1" x14ac:dyDescent="0.3"/>
    <row r="164" s="2" customFormat="1" x14ac:dyDescent="0.3"/>
    <row r="165" s="2" customFormat="1" x14ac:dyDescent="0.3"/>
    <row r="166" s="2" customFormat="1" x14ac:dyDescent="0.3"/>
    <row r="167" s="2" customFormat="1" x14ac:dyDescent="0.3"/>
    <row r="168" s="2" customFormat="1" x14ac:dyDescent="0.3"/>
    <row r="169" s="2" customFormat="1" x14ac:dyDescent="0.3"/>
    <row r="170" s="2" customFormat="1" x14ac:dyDescent="0.3"/>
    <row r="171" s="2" customFormat="1" x14ac:dyDescent="0.3"/>
    <row r="172" s="2" customFormat="1" x14ac:dyDescent="0.3"/>
    <row r="173" s="2" customFormat="1" x14ac:dyDescent="0.3"/>
    <row r="174" s="2" customFormat="1" x14ac:dyDescent="0.3"/>
    <row r="175" s="2" customFormat="1" x14ac:dyDescent="0.3"/>
    <row r="176" s="2" customFormat="1" x14ac:dyDescent="0.3"/>
    <row r="177" s="2" customFormat="1" x14ac:dyDescent="0.3"/>
    <row r="178" s="2" customFormat="1" x14ac:dyDescent="0.3"/>
    <row r="179" s="2" customFormat="1" x14ac:dyDescent="0.3"/>
    <row r="180" s="2" customFormat="1" x14ac:dyDescent="0.3"/>
    <row r="181" s="2" customFormat="1" x14ac:dyDescent="0.3"/>
    <row r="182" s="2" customFormat="1" x14ac:dyDescent="0.3"/>
    <row r="183" s="2" customFormat="1" x14ac:dyDescent="0.3"/>
    <row r="184" s="2" customFormat="1" x14ac:dyDescent="0.3"/>
    <row r="185" s="2" customFormat="1" x14ac:dyDescent="0.3"/>
    <row r="186" s="2" customFormat="1" x14ac:dyDescent="0.3"/>
    <row r="187" s="2" customFormat="1" x14ac:dyDescent="0.3"/>
    <row r="188" s="2" customFormat="1" x14ac:dyDescent="0.3"/>
    <row r="189" s="2" customFormat="1" x14ac:dyDescent="0.3"/>
    <row r="190" s="2" customFormat="1" x14ac:dyDescent="0.3"/>
    <row r="191" s="2" customFormat="1" x14ac:dyDescent="0.3"/>
    <row r="192" s="2" customFormat="1" x14ac:dyDescent="0.3"/>
    <row r="193" s="2" customFormat="1" x14ac:dyDescent="0.3"/>
    <row r="194" s="2" customFormat="1" x14ac:dyDescent="0.3"/>
    <row r="195" s="2" customFormat="1" x14ac:dyDescent="0.3"/>
    <row r="196" s="2" customFormat="1" x14ac:dyDescent="0.3"/>
    <row r="197" s="2" customFormat="1" x14ac:dyDescent="0.3"/>
    <row r="198" s="2" customFormat="1" x14ac:dyDescent="0.3"/>
    <row r="199" s="2" customFormat="1" x14ac:dyDescent="0.3"/>
    <row r="200" s="2" customFormat="1" x14ac:dyDescent="0.3"/>
    <row r="201" s="2" customFormat="1" x14ac:dyDescent="0.3"/>
    <row r="202" s="2" customFormat="1" x14ac:dyDescent="0.3"/>
    <row r="203" s="2" customFormat="1" x14ac:dyDescent="0.3"/>
    <row r="204" s="2" customFormat="1" x14ac:dyDescent="0.3"/>
    <row r="205" s="2" customFormat="1" x14ac:dyDescent="0.3"/>
    <row r="206" s="2" customFormat="1" x14ac:dyDescent="0.3"/>
    <row r="207" s="2" customFormat="1" x14ac:dyDescent="0.3"/>
    <row r="208" s="2" customFormat="1" x14ac:dyDescent="0.3"/>
    <row r="209" s="2" customFormat="1" x14ac:dyDescent="0.3"/>
    <row r="210" s="2" customFormat="1" x14ac:dyDescent="0.3"/>
    <row r="211" s="2" customFormat="1" x14ac:dyDescent="0.3"/>
    <row r="212" s="2" customFormat="1" x14ac:dyDescent="0.3"/>
    <row r="213" s="2" customFormat="1" x14ac:dyDescent="0.3"/>
    <row r="214" s="2" customFormat="1" x14ac:dyDescent="0.3"/>
    <row r="215" s="2" customFormat="1" x14ac:dyDescent="0.3"/>
    <row r="216" s="2" customFormat="1" x14ac:dyDescent="0.3"/>
    <row r="217" s="2" customFormat="1" x14ac:dyDescent="0.3"/>
    <row r="218" s="2" customFormat="1" x14ac:dyDescent="0.3"/>
    <row r="219" s="2" customFormat="1" x14ac:dyDescent="0.3"/>
    <row r="220" s="2" customFormat="1" x14ac:dyDescent="0.3"/>
    <row r="221" s="2" customFormat="1" x14ac:dyDescent="0.3"/>
    <row r="222" s="2" customFormat="1" x14ac:dyDescent="0.3"/>
    <row r="223" s="2" customFormat="1" x14ac:dyDescent="0.3"/>
    <row r="224" s="2" customFormat="1" x14ac:dyDescent="0.3"/>
    <row r="225" s="2" customFormat="1" x14ac:dyDescent="0.3"/>
    <row r="226" s="2" customFormat="1" x14ac:dyDescent="0.3"/>
    <row r="227" s="2" customFormat="1" x14ac:dyDescent="0.3"/>
    <row r="228" s="2" customFormat="1" x14ac:dyDescent="0.3"/>
    <row r="229" s="2" customFormat="1" x14ac:dyDescent="0.3"/>
    <row r="230" s="2" customFormat="1" x14ac:dyDescent="0.3"/>
    <row r="231" s="2" customFormat="1" x14ac:dyDescent="0.3"/>
    <row r="232" s="2" customFormat="1" x14ac:dyDescent="0.3"/>
    <row r="233" s="2" customFormat="1" x14ac:dyDescent="0.3"/>
    <row r="234" s="2" customFormat="1" x14ac:dyDescent="0.3"/>
    <row r="235" s="2" customFormat="1" x14ac:dyDescent="0.3"/>
    <row r="236" s="2" customFormat="1" x14ac:dyDescent="0.3"/>
    <row r="237" s="2" customFormat="1" x14ac:dyDescent="0.3"/>
    <row r="238" s="2" customFormat="1" x14ac:dyDescent="0.3"/>
    <row r="239" s="2" customFormat="1" x14ac:dyDescent="0.3"/>
    <row r="240" s="2" customFormat="1" x14ac:dyDescent="0.3"/>
    <row r="241" s="2" customFormat="1" x14ac:dyDescent="0.3"/>
    <row r="242" s="2" customFormat="1" x14ac:dyDescent="0.3"/>
    <row r="243" s="2" customFormat="1" x14ac:dyDescent="0.3"/>
    <row r="244" s="2" customFormat="1" x14ac:dyDescent="0.3"/>
    <row r="245" s="2" customFormat="1" x14ac:dyDescent="0.3"/>
    <row r="246" s="2" customFormat="1" x14ac:dyDescent="0.3"/>
    <row r="247" s="2" customFormat="1" x14ac:dyDescent="0.3"/>
    <row r="248" s="2" customFormat="1" x14ac:dyDescent="0.3"/>
    <row r="249" s="2" customFormat="1" x14ac:dyDescent="0.3"/>
    <row r="250" s="2" customFormat="1" x14ac:dyDescent="0.3"/>
    <row r="251" s="2" customFormat="1" x14ac:dyDescent="0.3"/>
    <row r="252" s="2" customFormat="1" x14ac:dyDescent="0.3"/>
    <row r="253" s="2" customFormat="1" x14ac:dyDescent="0.3"/>
    <row r="254" s="2" customFormat="1" x14ac:dyDescent="0.3"/>
    <row r="255" s="2" customFormat="1" x14ac:dyDescent="0.3"/>
    <row r="256" s="2" customFormat="1" x14ac:dyDescent="0.3"/>
    <row r="257" s="2" customFormat="1" x14ac:dyDescent="0.3"/>
    <row r="258" s="2" customFormat="1" x14ac:dyDescent="0.3"/>
    <row r="259" s="2" customFormat="1" x14ac:dyDescent="0.3"/>
    <row r="260" s="2" customFormat="1" x14ac:dyDescent="0.3"/>
    <row r="261" s="2" customFormat="1" x14ac:dyDescent="0.3"/>
    <row r="262" s="2" customFormat="1" x14ac:dyDescent="0.3"/>
    <row r="263" s="2" customFormat="1" x14ac:dyDescent="0.3"/>
    <row r="264" s="2" customFormat="1" x14ac:dyDescent="0.3"/>
    <row r="265" s="2" customFormat="1" x14ac:dyDescent="0.3"/>
    <row r="266" s="2" customFormat="1" x14ac:dyDescent="0.3"/>
    <row r="267" s="2" customFormat="1" x14ac:dyDescent="0.3"/>
    <row r="268" s="2" customFormat="1" x14ac:dyDescent="0.3"/>
    <row r="269" s="2" customFormat="1" x14ac:dyDescent="0.3"/>
    <row r="270" s="2" customFormat="1" x14ac:dyDescent="0.3"/>
    <row r="271" s="2" customFormat="1" x14ac:dyDescent="0.3"/>
    <row r="272" s="2" customFormat="1" x14ac:dyDescent="0.3"/>
    <row r="273" s="2" customFormat="1" x14ac:dyDescent="0.3"/>
    <row r="274" s="2" customFormat="1" x14ac:dyDescent="0.3"/>
    <row r="275" s="2" customFormat="1" x14ac:dyDescent="0.3"/>
    <row r="276" s="2" customFormat="1" x14ac:dyDescent="0.3"/>
    <row r="277" s="2" customFormat="1" x14ac:dyDescent="0.3"/>
    <row r="278" s="2" customFormat="1" x14ac:dyDescent="0.3"/>
    <row r="279" s="2" customFormat="1" x14ac:dyDescent="0.3"/>
    <row r="280" s="2" customFormat="1" x14ac:dyDescent="0.3"/>
    <row r="281" s="2" customFormat="1" x14ac:dyDescent="0.3"/>
    <row r="282" s="2" customFormat="1" x14ac:dyDescent="0.3"/>
    <row r="283" s="2" customFormat="1" x14ac:dyDescent="0.3"/>
    <row r="284" s="2" customFormat="1" x14ac:dyDescent="0.3"/>
    <row r="285" s="2" customFormat="1" x14ac:dyDescent="0.3"/>
    <row r="286" s="2" customFormat="1" x14ac:dyDescent="0.3"/>
    <row r="287" s="2" customFormat="1" x14ac:dyDescent="0.3"/>
    <row r="288" s="2" customFormat="1" x14ac:dyDescent="0.3"/>
    <row r="289" s="2" customFormat="1" x14ac:dyDescent="0.3"/>
    <row r="290" s="2" customFormat="1" x14ac:dyDescent="0.3"/>
    <row r="291" s="2" customFormat="1" x14ac:dyDescent="0.3"/>
    <row r="292" s="2" customFormat="1" x14ac:dyDescent="0.3"/>
    <row r="293" s="2" customFormat="1" x14ac:dyDescent="0.3"/>
    <row r="294" s="2" customFormat="1" x14ac:dyDescent="0.3"/>
    <row r="295" s="2" customFormat="1" x14ac:dyDescent="0.3"/>
    <row r="296" s="2" customFormat="1" x14ac:dyDescent="0.3"/>
    <row r="297" s="2" customFormat="1" x14ac:dyDescent="0.3"/>
    <row r="298" s="2" customFormat="1" x14ac:dyDescent="0.3"/>
    <row r="299" s="2" customFormat="1" x14ac:dyDescent="0.3"/>
    <row r="300" s="2" customFormat="1" x14ac:dyDescent="0.3"/>
    <row r="301" s="2" customFormat="1" x14ac:dyDescent="0.3"/>
    <row r="302" s="2" customFormat="1" x14ac:dyDescent="0.3"/>
    <row r="303" s="2" customFormat="1" x14ac:dyDescent="0.3"/>
    <row r="304" s="2" customFormat="1" x14ac:dyDescent="0.3"/>
    <row r="305" s="2" customFormat="1" x14ac:dyDescent="0.3"/>
    <row r="306" s="2" customFormat="1" x14ac:dyDescent="0.3"/>
    <row r="307" s="2" customFormat="1" x14ac:dyDescent="0.3"/>
    <row r="308" s="2" customFormat="1" x14ac:dyDescent="0.3"/>
    <row r="309" s="2" customFormat="1" x14ac:dyDescent="0.3"/>
    <row r="310" s="2" customFormat="1" x14ac:dyDescent="0.3"/>
    <row r="311" s="2" customFormat="1" x14ac:dyDescent="0.3"/>
    <row r="312" s="2" customFormat="1" x14ac:dyDescent="0.3"/>
    <row r="313" s="2" customFormat="1" x14ac:dyDescent="0.3"/>
    <row r="314" s="2" customFormat="1" x14ac:dyDescent="0.3"/>
    <row r="315" s="2" customFormat="1" x14ac:dyDescent="0.3"/>
    <row r="316" s="2" customFormat="1" x14ac:dyDescent="0.3"/>
    <row r="317" s="2" customFormat="1" x14ac:dyDescent="0.3"/>
    <row r="318" s="2" customFormat="1" x14ac:dyDescent="0.3"/>
    <row r="319" s="2" customFormat="1" x14ac:dyDescent="0.3"/>
    <row r="320" s="2" customFormat="1" x14ac:dyDescent="0.3"/>
    <row r="321" s="2" customFormat="1" x14ac:dyDescent="0.3"/>
    <row r="322" s="2" customFormat="1" x14ac:dyDescent="0.3"/>
    <row r="323" s="2" customFormat="1" x14ac:dyDescent="0.3"/>
    <row r="324" s="2" customFormat="1" x14ac:dyDescent="0.3"/>
    <row r="325" s="2" customFormat="1" x14ac:dyDescent="0.3"/>
    <row r="326" s="2" customFormat="1" x14ac:dyDescent="0.3"/>
    <row r="327" s="2" customFormat="1" x14ac:dyDescent="0.3"/>
    <row r="328" s="2" customFormat="1" x14ac:dyDescent="0.3"/>
    <row r="329" s="2" customFormat="1" x14ac:dyDescent="0.3"/>
    <row r="330" s="2" customFormat="1" x14ac:dyDescent="0.3"/>
    <row r="331" s="2" customFormat="1" x14ac:dyDescent="0.3"/>
    <row r="332" s="2" customFormat="1" x14ac:dyDescent="0.3"/>
    <row r="333" s="2" customFormat="1" x14ac:dyDescent="0.3"/>
    <row r="334" s="2" customFormat="1" x14ac:dyDescent="0.3"/>
    <row r="335" s="2" customFormat="1" x14ac:dyDescent="0.3"/>
    <row r="336" s="2" customFormat="1" x14ac:dyDescent="0.3"/>
    <row r="337" s="2" customFormat="1" x14ac:dyDescent="0.3"/>
    <row r="338" s="2" customFormat="1" x14ac:dyDescent="0.3"/>
    <row r="339" s="2" customFormat="1" x14ac:dyDescent="0.3"/>
    <row r="340" s="2" customFormat="1" x14ac:dyDescent="0.3"/>
    <row r="341" s="2" customFormat="1" x14ac:dyDescent="0.3"/>
    <row r="342" s="2" customFormat="1" x14ac:dyDescent="0.3"/>
    <row r="343" s="2" customFormat="1" x14ac:dyDescent="0.3"/>
    <row r="344" s="2" customFormat="1" x14ac:dyDescent="0.3"/>
    <row r="345" s="2" customFormat="1" x14ac:dyDescent="0.3"/>
    <row r="346" s="2" customFormat="1" x14ac:dyDescent="0.3"/>
    <row r="347" s="2" customFormat="1" x14ac:dyDescent="0.3"/>
    <row r="348" s="2" customFormat="1" x14ac:dyDescent="0.3"/>
    <row r="349" s="2" customFormat="1" x14ac:dyDescent="0.3"/>
    <row r="350" s="2" customFormat="1" x14ac:dyDescent="0.3"/>
    <row r="351" s="2" customFormat="1" x14ac:dyDescent="0.3"/>
    <row r="352" s="2" customFormat="1" x14ac:dyDescent="0.3"/>
    <row r="353" s="2" customFormat="1" x14ac:dyDescent="0.3"/>
    <row r="354" s="2" customFormat="1" x14ac:dyDescent="0.3"/>
    <row r="355" s="2" customFormat="1" x14ac:dyDescent="0.3"/>
    <row r="356" s="2" customFormat="1" x14ac:dyDescent="0.3"/>
    <row r="357" s="2" customFormat="1" x14ac:dyDescent="0.3"/>
    <row r="358" s="2" customFormat="1" x14ac:dyDescent="0.3"/>
    <row r="359" s="2" customFormat="1" x14ac:dyDescent="0.3"/>
    <row r="360" s="2" customFormat="1" x14ac:dyDescent="0.3"/>
    <row r="361" s="2" customFormat="1" x14ac:dyDescent="0.3"/>
    <row r="362" s="2" customFormat="1" x14ac:dyDescent="0.3"/>
    <row r="363" s="2" customFormat="1" x14ac:dyDescent="0.3"/>
    <row r="364" s="2" customFormat="1" x14ac:dyDescent="0.3"/>
    <row r="365" s="2" customFormat="1" x14ac:dyDescent="0.3"/>
    <row r="366" s="2" customFormat="1" x14ac:dyDescent="0.3"/>
    <row r="367" s="2" customFormat="1" x14ac:dyDescent="0.3"/>
    <row r="368" s="2" customFormat="1" x14ac:dyDescent="0.3"/>
    <row r="369" s="2" customFormat="1" x14ac:dyDescent="0.3"/>
    <row r="370" s="2" customFormat="1" x14ac:dyDescent="0.3"/>
    <row r="371" s="2" customFormat="1" x14ac:dyDescent="0.3"/>
    <row r="372" s="2" customFormat="1" x14ac:dyDescent="0.3"/>
    <row r="373" s="2" customFormat="1" x14ac:dyDescent="0.3"/>
    <row r="374" s="2" customFormat="1" x14ac:dyDescent="0.3"/>
    <row r="375" s="2" customFormat="1" x14ac:dyDescent="0.3"/>
    <row r="376" s="2" customFormat="1" x14ac:dyDescent="0.3"/>
    <row r="377" s="2" customFormat="1" x14ac:dyDescent="0.3"/>
    <row r="378" s="2" customFormat="1" x14ac:dyDescent="0.3"/>
    <row r="379" s="2" customFormat="1" x14ac:dyDescent="0.3"/>
    <row r="380" s="2" customFormat="1" x14ac:dyDescent="0.3"/>
    <row r="381" s="2" customFormat="1" x14ac:dyDescent="0.3"/>
    <row r="382" s="2" customFormat="1" x14ac:dyDescent="0.3"/>
    <row r="383" s="2" customFormat="1" x14ac:dyDescent="0.3"/>
    <row r="384" s="2" customFormat="1" x14ac:dyDescent="0.3"/>
    <row r="385" s="2" customFormat="1" x14ac:dyDescent="0.3"/>
    <row r="386" s="2" customFormat="1" x14ac:dyDescent="0.3"/>
    <row r="387" s="2" customFormat="1" x14ac:dyDescent="0.3"/>
    <row r="388" s="2" customFormat="1" x14ac:dyDescent="0.3"/>
    <row r="389" s="2" customFormat="1" x14ac:dyDescent="0.3"/>
    <row r="390" s="2" customFormat="1" x14ac:dyDescent="0.3"/>
    <row r="391" s="2" customFormat="1" x14ac:dyDescent="0.3"/>
    <row r="392" s="2" customFormat="1" x14ac:dyDescent="0.3"/>
    <row r="393" s="2" customFormat="1" x14ac:dyDescent="0.3"/>
    <row r="394" s="2" customFormat="1" x14ac:dyDescent="0.3"/>
    <row r="395" s="2" customFormat="1" x14ac:dyDescent="0.3"/>
    <row r="396" s="2" customFormat="1" x14ac:dyDescent="0.3"/>
    <row r="397" s="2" customFormat="1" x14ac:dyDescent="0.3"/>
    <row r="398" s="2" customFormat="1" x14ac:dyDescent="0.3"/>
    <row r="399" s="2" customFormat="1" x14ac:dyDescent="0.3"/>
    <row r="400" s="2" customFormat="1" x14ac:dyDescent="0.3"/>
    <row r="401" s="2" customFormat="1" x14ac:dyDescent="0.3"/>
    <row r="402" s="2" customFormat="1" x14ac:dyDescent="0.3"/>
    <row r="403" s="2" customFormat="1" x14ac:dyDescent="0.3"/>
    <row r="404" s="2" customFormat="1" x14ac:dyDescent="0.3"/>
    <row r="405" s="2" customFormat="1" x14ac:dyDescent="0.3"/>
    <row r="406" s="2" customFormat="1" x14ac:dyDescent="0.3"/>
    <row r="407" s="2" customFormat="1" x14ac:dyDescent="0.3"/>
    <row r="408" s="2" customFormat="1" x14ac:dyDescent="0.3"/>
    <row r="409" s="2" customFormat="1" x14ac:dyDescent="0.3"/>
    <row r="410" s="2" customFormat="1" x14ac:dyDescent="0.3"/>
    <row r="411" s="2" customFormat="1" x14ac:dyDescent="0.3"/>
    <row r="412" s="2" customFormat="1" x14ac:dyDescent="0.3"/>
    <row r="413" s="2" customFormat="1" x14ac:dyDescent="0.3"/>
    <row r="414" s="2" customFormat="1" x14ac:dyDescent="0.3"/>
    <row r="415" s="2" customFormat="1" x14ac:dyDescent="0.3"/>
    <row r="416" s="2" customFormat="1" x14ac:dyDescent="0.3"/>
    <row r="417" s="2" customFormat="1" x14ac:dyDescent="0.3"/>
    <row r="418" s="2" customFormat="1" x14ac:dyDescent="0.3"/>
    <row r="419" s="2" customFormat="1" x14ac:dyDescent="0.3"/>
    <row r="420" s="2" customFormat="1" x14ac:dyDescent="0.3"/>
    <row r="421" s="2" customFormat="1" x14ac:dyDescent="0.3"/>
    <row r="422" s="2" customFormat="1" x14ac:dyDescent="0.3"/>
    <row r="423" s="2" customFormat="1" x14ac:dyDescent="0.3"/>
    <row r="424" s="2" customFormat="1" x14ac:dyDescent="0.3"/>
    <row r="425" s="2" customFormat="1" x14ac:dyDescent="0.3"/>
    <row r="426" s="2" customFormat="1" x14ac:dyDescent="0.3"/>
    <row r="427" s="2" customFormat="1" x14ac:dyDescent="0.3"/>
    <row r="428" s="2" customFormat="1" x14ac:dyDescent="0.3"/>
    <row r="429" s="2" customFormat="1" x14ac:dyDescent="0.3"/>
    <row r="430" s="2" customFormat="1" x14ac:dyDescent="0.3"/>
    <row r="431" s="2" customFormat="1" x14ac:dyDescent="0.3"/>
    <row r="432" s="2" customFormat="1" x14ac:dyDescent="0.3"/>
    <row r="433" s="2" customFormat="1" x14ac:dyDescent="0.3"/>
    <row r="434" s="2" customFormat="1" x14ac:dyDescent="0.3"/>
    <row r="435" s="2" customFormat="1" x14ac:dyDescent="0.3"/>
    <row r="436" s="2" customFormat="1" x14ac:dyDescent="0.3"/>
    <row r="437" s="2" customFormat="1" x14ac:dyDescent="0.3"/>
    <row r="438" s="2" customFormat="1" x14ac:dyDescent="0.3"/>
    <row r="439" s="2" customFormat="1" x14ac:dyDescent="0.3"/>
    <row r="440" s="2" customFormat="1" x14ac:dyDescent="0.3"/>
    <row r="441" s="2" customFormat="1" x14ac:dyDescent="0.3"/>
    <row r="442" s="2" customFormat="1" x14ac:dyDescent="0.3"/>
    <row r="443" s="2" customFormat="1" x14ac:dyDescent="0.3"/>
    <row r="444" s="2" customFormat="1" x14ac:dyDescent="0.3"/>
    <row r="445" s="2" customFormat="1" x14ac:dyDescent="0.3"/>
    <row r="446" s="2" customFormat="1" x14ac:dyDescent="0.3"/>
    <row r="447" s="2" customFormat="1" x14ac:dyDescent="0.3"/>
    <row r="448" s="2" customFormat="1" x14ac:dyDescent="0.3"/>
    <row r="449" s="2" customFormat="1" x14ac:dyDescent="0.3"/>
    <row r="450" s="2" customFormat="1" x14ac:dyDescent="0.3"/>
    <row r="451" s="2" customFormat="1" x14ac:dyDescent="0.3"/>
    <row r="452" s="2" customFormat="1" x14ac:dyDescent="0.3"/>
    <row r="453" s="2" customFormat="1" x14ac:dyDescent="0.3"/>
    <row r="454" s="2" customFormat="1" x14ac:dyDescent="0.3"/>
    <row r="455" s="2" customFormat="1" x14ac:dyDescent="0.3"/>
    <row r="456" s="2" customFormat="1" x14ac:dyDescent="0.3"/>
    <row r="457" s="2" customFormat="1" x14ac:dyDescent="0.3"/>
    <row r="458" s="2" customFormat="1" x14ac:dyDescent="0.3"/>
    <row r="459" s="2" customFormat="1" x14ac:dyDescent="0.3"/>
    <row r="460" s="2" customFormat="1" x14ac:dyDescent="0.3"/>
    <row r="461" s="2" customFormat="1" x14ac:dyDescent="0.3"/>
    <row r="462" s="2" customFormat="1" x14ac:dyDescent="0.3"/>
    <row r="463" s="2" customFormat="1" x14ac:dyDescent="0.3"/>
    <row r="464" s="2" customFormat="1" x14ac:dyDescent="0.3"/>
    <row r="465" s="2" customFormat="1" x14ac:dyDescent="0.3"/>
    <row r="466" s="2" customFormat="1" x14ac:dyDescent="0.3"/>
    <row r="467" s="2" customFormat="1" x14ac:dyDescent="0.3"/>
    <row r="468" s="2" customFormat="1" x14ac:dyDescent="0.3"/>
    <row r="469" s="2" customFormat="1" x14ac:dyDescent="0.3"/>
    <row r="470" s="2" customFormat="1" x14ac:dyDescent="0.3"/>
    <row r="471" s="2" customFormat="1" x14ac:dyDescent="0.3"/>
    <row r="472" s="2" customFormat="1" x14ac:dyDescent="0.3"/>
    <row r="473" s="2" customFormat="1" x14ac:dyDescent="0.3"/>
    <row r="474" s="2" customFormat="1" x14ac:dyDescent="0.3"/>
    <row r="475" s="2" customFormat="1" x14ac:dyDescent="0.3"/>
    <row r="476" s="2" customFormat="1" x14ac:dyDescent="0.3"/>
    <row r="477" s="2" customFormat="1" x14ac:dyDescent="0.3"/>
    <row r="478" s="2" customFormat="1" x14ac:dyDescent="0.3"/>
    <row r="479" s="2" customFormat="1" x14ac:dyDescent="0.3"/>
    <row r="480" s="2" customFormat="1" x14ac:dyDescent="0.3"/>
    <row r="481" s="2" customFormat="1" x14ac:dyDescent="0.3"/>
    <row r="482" s="2" customFormat="1" x14ac:dyDescent="0.3"/>
    <row r="483" s="2" customFormat="1" x14ac:dyDescent="0.3"/>
    <row r="484" s="2" customFormat="1" x14ac:dyDescent="0.3"/>
    <row r="485" s="2" customFormat="1" x14ac:dyDescent="0.3"/>
    <row r="486" s="2" customFormat="1" x14ac:dyDescent="0.3"/>
    <row r="487" s="2" customFormat="1" x14ac:dyDescent="0.3"/>
    <row r="488" s="2" customFormat="1" x14ac:dyDescent="0.3"/>
    <row r="489" s="2" customFormat="1" x14ac:dyDescent="0.3"/>
    <row r="490" s="2" customFormat="1" x14ac:dyDescent="0.3"/>
    <row r="491" s="2" customFormat="1" x14ac:dyDescent="0.3"/>
    <row r="492" s="2" customFormat="1" x14ac:dyDescent="0.3"/>
    <row r="493" s="2" customFormat="1" x14ac:dyDescent="0.3"/>
    <row r="494" s="2" customFormat="1" x14ac:dyDescent="0.3"/>
    <row r="495" s="2" customFormat="1" x14ac:dyDescent="0.3"/>
    <row r="496" s="2" customFormat="1" x14ac:dyDescent="0.3"/>
    <row r="497" s="2" customFormat="1" x14ac:dyDescent="0.3"/>
    <row r="498" s="2" customFormat="1" x14ac:dyDescent="0.3"/>
    <row r="499" s="2" customFormat="1" x14ac:dyDescent="0.3"/>
    <row r="500" s="2" customFormat="1" x14ac:dyDescent="0.3"/>
    <row r="501" s="2" customFormat="1" x14ac:dyDescent="0.3"/>
    <row r="502" s="2" customFormat="1" x14ac:dyDescent="0.3"/>
    <row r="503" s="2" customFormat="1" x14ac:dyDescent="0.3"/>
    <row r="504" s="2" customFormat="1" x14ac:dyDescent="0.3"/>
    <row r="505" s="2" customFormat="1" x14ac:dyDescent="0.3"/>
    <row r="506" s="2" customFormat="1" x14ac:dyDescent="0.3"/>
    <row r="507" s="2" customFormat="1" x14ac:dyDescent="0.3"/>
    <row r="508" s="2" customFormat="1" x14ac:dyDescent="0.3"/>
    <row r="509" s="2" customFormat="1" x14ac:dyDescent="0.3"/>
    <row r="510" s="2" customFormat="1" x14ac:dyDescent="0.3"/>
    <row r="511" s="2" customFormat="1" x14ac:dyDescent="0.3"/>
    <row r="512" s="2" customFormat="1" x14ac:dyDescent="0.3"/>
    <row r="513" s="2" customFormat="1" x14ac:dyDescent="0.3"/>
    <row r="514" s="2" customFormat="1" x14ac:dyDescent="0.3"/>
    <row r="515" s="2" customFormat="1" x14ac:dyDescent="0.3"/>
    <row r="516" s="2" customFormat="1" x14ac:dyDescent="0.3"/>
    <row r="517" s="2" customFormat="1" x14ac:dyDescent="0.3"/>
    <row r="518" s="2" customFormat="1" x14ac:dyDescent="0.3"/>
    <row r="519" s="2" customFormat="1" x14ac:dyDescent="0.3"/>
    <row r="520" s="2" customFormat="1" x14ac:dyDescent="0.3"/>
    <row r="521" s="2" customFormat="1" x14ac:dyDescent="0.3"/>
    <row r="522" s="2" customFormat="1" x14ac:dyDescent="0.3"/>
    <row r="523" s="2" customFormat="1" x14ac:dyDescent="0.3"/>
    <row r="524" s="2" customFormat="1" x14ac:dyDescent="0.3"/>
    <row r="525" s="2" customFormat="1" x14ac:dyDescent="0.3"/>
    <row r="526" s="2" customFormat="1" x14ac:dyDescent="0.3"/>
    <row r="527" s="2" customFormat="1" x14ac:dyDescent="0.3"/>
    <row r="528" s="2" customFormat="1" x14ac:dyDescent="0.3"/>
    <row r="529" s="2" customFormat="1" x14ac:dyDescent="0.3"/>
    <row r="530" s="2" customFormat="1" x14ac:dyDescent="0.3"/>
    <row r="531" s="2" customFormat="1" x14ac:dyDescent="0.3"/>
    <row r="532" s="2" customFormat="1" x14ac:dyDescent="0.3"/>
    <row r="533" s="2" customFormat="1" x14ac:dyDescent="0.3"/>
    <row r="534" s="2" customFormat="1" x14ac:dyDescent="0.3"/>
    <row r="535" s="2" customFormat="1" x14ac:dyDescent="0.3"/>
    <row r="536" s="2" customFormat="1" x14ac:dyDescent="0.3"/>
    <row r="537" s="2" customFormat="1" x14ac:dyDescent="0.3"/>
    <row r="538" s="2" customFormat="1" x14ac:dyDescent="0.3"/>
    <row r="539" s="2" customFormat="1" x14ac:dyDescent="0.3"/>
    <row r="540" s="2" customFormat="1" x14ac:dyDescent="0.3"/>
    <row r="541" s="2" customFormat="1" x14ac:dyDescent="0.3"/>
    <row r="542" s="2" customFormat="1" x14ac:dyDescent="0.3"/>
    <row r="543" s="2" customFormat="1" x14ac:dyDescent="0.3"/>
    <row r="544" s="2" customFormat="1" x14ac:dyDescent="0.3"/>
    <row r="545" s="2" customFormat="1" x14ac:dyDescent="0.3"/>
    <row r="546" s="2" customFormat="1" x14ac:dyDescent="0.3"/>
    <row r="547" s="2" customFormat="1" x14ac:dyDescent="0.3"/>
    <row r="548" s="2" customFormat="1" x14ac:dyDescent="0.3"/>
    <row r="549" s="2" customFormat="1" x14ac:dyDescent="0.3"/>
    <row r="550" s="2" customFormat="1" x14ac:dyDescent="0.3"/>
    <row r="551" s="2" customFormat="1" x14ac:dyDescent="0.3"/>
    <row r="552" s="2" customFormat="1" x14ac:dyDescent="0.3"/>
    <row r="553" s="2" customFormat="1" x14ac:dyDescent="0.3"/>
    <row r="554" s="2" customFormat="1" x14ac:dyDescent="0.3"/>
    <row r="555" s="2" customFormat="1" x14ac:dyDescent="0.3"/>
    <row r="556" s="2" customFormat="1" x14ac:dyDescent="0.3"/>
    <row r="557" s="2" customFormat="1" x14ac:dyDescent="0.3"/>
    <row r="558" s="2" customFormat="1" x14ac:dyDescent="0.3"/>
    <row r="559" s="2" customFormat="1" x14ac:dyDescent="0.3"/>
    <row r="560" s="2" customFormat="1" x14ac:dyDescent="0.3"/>
    <row r="561" s="2" customFormat="1" x14ac:dyDescent="0.3"/>
    <row r="562" s="2" customFormat="1" x14ac:dyDescent="0.3"/>
    <row r="563" s="2" customFormat="1" x14ac:dyDescent="0.3"/>
    <row r="564" s="2" customFormat="1" x14ac:dyDescent="0.3"/>
    <row r="565" s="2" customFormat="1" x14ac:dyDescent="0.3"/>
    <row r="566" s="2" customFormat="1" x14ac:dyDescent="0.3"/>
    <row r="567" s="2" customFormat="1" x14ac:dyDescent="0.3"/>
    <row r="568" s="2" customFormat="1" x14ac:dyDescent="0.3"/>
    <row r="569" s="2" customFormat="1" x14ac:dyDescent="0.3"/>
    <row r="570" s="2" customFormat="1" x14ac:dyDescent="0.3"/>
    <row r="571" s="2" customFormat="1" x14ac:dyDescent="0.3"/>
    <row r="572" s="2" customFormat="1" x14ac:dyDescent="0.3"/>
    <row r="573" s="2" customFormat="1" x14ac:dyDescent="0.3"/>
    <row r="574" s="2" customFormat="1" x14ac:dyDescent="0.3"/>
    <row r="575" s="2" customFormat="1" x14ac:dyDescent="0.3"/>
    <row r="576" s="2" customFormat="1" x14ac:dyDescent="0.3"/>
    <row r="577" s="2" customFormat="1" x14ac:dyDescent="0.3"/>
    <row r="578" s="2" customFormat="1" x14ac:dyDescent="0.3"/>
    <row r="579" s="2" customFormat="1" x14ac:dyDescent="0.3"/>
    <row r="580" s="2" customFormat="1" x14ac:dyDescent="0.3"/>
    <row r="581" s="2" customFormat="1" x14ac:dyDescent="0.3"/>
    <row r="582" s="2" customFormat="1" x14ac:dyDescent="0.3"/>
    <row r="583" s="2" customFormat="1" x14ac:dyDescent="0.3"/>
    <row r="584" s="2" customFormat="1" x14ac:dyDescent="0.3"/>
    <row r="585" s="2" customFormat="1" x14ac:dyDescent="0.3"/>
    <row r="586" s="2" customFormat="1" x14ac:dyDescent="0.3"/>
    <row r="587" s="2" customFormat="1" x14ac:dyDescent="0.3"/>
    <row r="588" s="2" customFormat="1" x14ac:dyDescent="0.3"/>
    <row r="589" s="2" customFormat="1" x14ac:dyDescent="0.3"/>
    <row r="590" s="2" customFormat="1" x14ac:dyDescent="0.3"/>
    <row r="591" s="2" customFormat="1" x14ac:dyDescent="0.3"/>
    <row r="592" s="2" customFormat="1" x14ac:dyDescent="0.3"/>
    <row r="593" s="2" customFormat="1" x14ac:dyDescent="0.3"/>
    <row r="594" s="2" customFormat="1" x14ac:dyDescent="0.3"/>
    <row r="595" s="2" customFormat="1" x14ac:dyDescent="0.3"/>
    <row r="596" s="2" customFormat="1" x14ac:dyDescent="0.3"/>
    <row r="597" s="2" customFormat="1" x14ac:dyDescent="0.3"/>
    <row r="598" s="2" customFormat="1" x14ac:dyDescent="0.3"/>
    <row r="599" s="2" customFormat="1" x14ac:dyDescent="0.3"/>
    <row r="600" s="2" customFormat="1" x14ac:dyDescent="0.3"/>
    <row r="601" s="2" customFormat="1" x14ac:dyDescent="0.3"/>
    <row r="602" s="2" customFormat="1" x14ac:dyDescent="0.3"/>
    <row r="603" s="2" customFormat="1" x14ac:dyDescent="0.3"/>
    <row r="604" s="2" customFormat="1" x14ac:dyDescent="0.3"/>
    <row r="605" s="2" customFormat="1" x14ac:dyDescent="0.3"/>
    <row r="606" s="2" customFormat="1" x14ac:dyDescent="0.3"/>
    <row r="607" s="2" customFormat="1" x14ac:dyDescent="0.3"/>
    <row r="608" s="2" customFormat="1" x14ac:dyDescent="0.3"/>
    <row r="609" s="2" customFormat="1" x14ac:dyDescent="0.3"/>
    <row r="610" s="2" customFormat="1" x14ac:dyDescent="0.3"/>
    <row r="611" s="2" customFormat="1" x14ac:dyDescent="0.3"/>
    <row r="612" s="2" customFormat="1" x14ac:dyDescent="0.3"/>
    <row r="613" s="2" customFormat="1" x14ac:dyDescent="0.3"/>
    <row r="614" s="2" customFormat="1" x14ac:dyDescent="0.3"/>
    <row r="615" s="2" customFormat="1" x14ac:dyDescent="0.3"/>
    <row r="616" s="2" customFormat="1" x14ac:dyDescent="0.3"/>
    <row r="617" s="2" customFormat="1" x14ac:dyDescent="0.3"/>
    <row r="618" s="2" customFormat="1" x14ac:dyDescent="0.3"/>
    <row r="619" s="2" customFormat="1" x14ac:dyDescent="0.3"/>
    <row r="620" s="2" customFormat="1" x14ac:dyDescent="0.3"/>
    <row r="621" s="2" customFormat="1" x14ac:dyDescent="0.3"/>
    <row r="622" s="2" customFormat="1" x14ac:dyDescent="0.3"/>
    <row r="623" s="2" customFormat="1" x14ac:dyDescent="0.3"/>
    <row r="624" s="2" customFormat="1" x14ac:dyDescent="0.3"/>
    <row r="625" s="2" customFormat="1" x14ac:dyDescent="0.3"/>
    <row r="626" s="2" customFormat="1" x14ac:dyDescent="0.3"/>
    <row r="627" s="2" customFormat="1" x14ac:dyDescent="0.3"/>
    <row r="628" s="2" customFormat="1" x14ac:dyDescent="0.3"/>
    <row r="629" s="2" customFormat="1" x14ac:dyDescent="0.3"/>
    <row r="630" s="2" customFormat="1" x14ac:dyDescent="0.3"/>
    <row r="631" s="2" customFormat="1" x14ac:dyDescent="0.3"/>
    <row r="632" s="2" customFormat="1" x14ac:dyDescent="0.3"/>
    <row r="633" s="2" customFormat="1" x14ac:dyDescent="0.3"/>
    <row r="634" s="2" customFormat="1" x14ac:dyDescent="0.3"/>
    <row r="635" s="2" customFormat="1" x14ac:dyDescent="0.3"/>
    <row r="636" s="2" customFormat="1" x14ac:dyDescent="0.3"/>
    <row r="637" s="2" customFormat="1" x14ac:dyDescent="0.3"/>
    <row r="638" s="2" customFormat="1" x14ac:dyDescent="0.3"/>
    <row r="639" s="2" customFormat="1" x14ac:dyDescent="0.3"/>
    <row r="640" s="2" customFormat="1" x14ac:dyDescent="0.3"/>
    <row r="641" s="2" customFormat="1" x14ac:dyDescent="0.3"/>
    <row r="642" s="2" customFormat="1" x14ac:dyDescent="0.3"/>
    <row r="643" s="2" customFormat="1" x14ac:dyDescent="0.3"/>
    <row r="644" s="2" customFormat="1" x14ac:dyDescent="0.3"/>
    <row r="645" s="2" customFormat="1" x14ac:dyDescent="0.3"/>
    <row r="646" s="2" customFormat="1" x14ac:dyDescent="0.3"/>
  </sheetData>
  <sheetProtection sheet="1" objects="1" scenarios="1"/>
  <mergeCells count="4">
    <mergeCell ref="A1:H1"/>
    <mergeCell ref="A2:H2"/>
    <mergeCell ref="A3:H3"/>
    <mergeCell ref="A4:H4"/>
  </mergeCells>
  <pageMargins left="0.7" right="0.7" top="0.75" bottom="0.75" header="0.3" footer="0.3"/>
  <pageSetup orientation="portrait" horizontalDpi="0" verticalDpi="0" r:id="rId1"/>
  <headerFooter>
    <oddHeader>&amp;L&amp;16&amp;F&amp;R&amp;G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46"/>
  <sheetViews>
    <sheetView zoomScaleNormal="100" workbookViewId="0">
      <selection sqref="A1:H1"/>
    </sheetView>
  </sheetViews>
  <sheetFormatPr defaultRowHeight="14.4" x14ac:dyDescent="0.3"/>
  <cols>
    <col min="1" max="1" width="6" style="3" customWidth="1"/>
    <col min="2" max="2" width="53.5546875" style="3" customWidth="1"/>
    <col min="3" max="3" width="12.44140625" style="3" customWidth="1"/>
    <col min="4" max="9" width="8.88671875" style="3"/>
    <col min="10" max="21" width="8.6640625" style="3" customWidth="1"/>
    <col min="22" max="16384" width="8.88671875" style="3"/>
  </cols>
  <sheetData>
    <row r="1" spans="1:8" s="19" customFormat="1" ht="21" customHeight="1" x14ac:dyDescent="0.4">
      <c r="A1" s="41" t="s">
        <v>48</v>
      </c>
      <c r="B1" s="41"/>
      <c r="C1" s="41"/>
      <c r="D1" s="41"/>
      <c r="E1" s="41"/>
      <c r="F1" s="41"/>
      <c r="G1" s="41"/>
      <c r="H1" s="41"/>
    </row>
    <row r="2" spans="1:8" s="20" customFormat="1" ht="15.6" customHeight="1" x14ac:dyDescent="0.3">
      <c r="A2" s="42" t="s">
        <v>49</v>
      </c>
      <c r="B2" s="42"/>
      <c r="C2" s="42"/>
      <c r="D2" s="42"/>
      <c r="E2" s="42"/>
      <c r="F2" s="42"/>
      <c r="G2" s="42"/>
      <c r="H2" s="42"/>
    </row>
    <row r="3" spans="1:8" s="19" customFormat="1" ht="37.200000000000003" customHeight="1" x14ac:dyDescent="0.4">
      <c r="A3" s="39" t="s">
        <v>67</v>
      </c>
      <c r="B3" s="39"/>
      <c r="C3" s="39"/>
      <c r="D3" s="39"/>
      <c r="E3" s="39"/>
      <c r="F3" s="39"/>
      <c r="G3" s="39"/>
      <c r="H3" s="39"/>
    </row>
    <row r="4" spans="1:8" ht="45.6" customHeight="1" x14ac:dyDescent="0.3">
      <c r="A4" s="40" t="s">
        <v>52</v>
      </c>
      <c r="B4" s="40"/>
      <c r="C4" s="40"/>
      <c r="D4" s="40"/>
      <c r="E4" s="40"/>
      <c r="F4" s="40"/>
      <c r="G4" s="40"/>
      <c r="H4" s="40"/>
    </row>
    <row r="5" spans="1:8" x14ac:dyDescent="0.3">
      <c r="A5" s="21" t="s">
        <v>20</v>
      </c>
      <c r="B5" s="21" t="s">
        <v>19</v>
      </c>
      <c r="C5" s="21" t="s">
        <v>18</v>
      </c>
      <c r="D5" s="21" t="s">
        <v>1</v>
      </c>
      <c r="E5" s="1"/>
    </row>
    <row r="6" spans="1:8" x14ac:dyDescent="0.3">
      <c r="A6" s="3">
        <v>1</v>
      </c>
      <c r="B6" s="3" t="s">
        <v>24</v>
      </c>
      <c r="C6" s="22">
        <v>14</v>
      </c>
      <c r="D6" s="3" t="s">
        <v>2</v>
      </c>
    </row>
    <row r="7" spans="1:8" x14ac:dyDescent="0.3">
      <c r="A7" s="3">
        <v>2</v>
      </c>
      <c r="B7" s="3" t="s">
        <v>35</v>
      </c>
      <c r="C7" s="22">
        <v>83</v>
      </c>
      <c r="D7" s="3" t="s">
        <v>3</v>
      </c>
    </row>
    <row r="8" spans="1:8" x14ac:dyDescent="0.3">
      <c r="A8" s="3">
        <v>3</v>
      </c>
      <c r="B8" s="3" t="s">
        <v>27</v>
      </c>
      <c r="C8" s="22">
        <v>30</v>
      </c>
      <c r="D8" s="3" t="s">
        <v>3</v>
      </c>
    </row>
    <row r="9" spans="1:8" x14ac:dyDescent="0.3">
      <c r="A9" s="3">
        <v>4</v>
      </c>
      <c r="B9" s="3" t="s">
        <v>4</v>
      </c>
      <c r="C9" s="22">
        <v>4250</v>
      </c>
      <c r="D9" s="3" t="s">
        <v>5</v>
      </c>
    </row>
    <row r="10" spans="1:8" x14ac:dyDescent="0.3">
      <c r="A10" s="3">
        <v>5</v>
      </c>
      <c r="B10" s="3" t="s">
        <v>42</v>
      </c>
      <c r="C10" s="22">
        <v>100</v>
      </c>
      <c r="D10" s="3" t="s">
        <v>77</v>
      </c>
    </row>
    <row r="11" spans="1:8" x14ac:dyDescent="0.3">
      <c r="A11" s="3">
        <v>6</v>
      </c>
      <c r="B11" s="3" t="s">
        <v>43</v>
      </c>
      <c r="C11" s="22">
        <v>4</v>
      </c>
      <c r="D11" s="3" t="s">
        <v>6</v>
      </c>
    </row>
    <row r="12" spans="1:8" x14ac:dyDescent="0.3">
      <c r="A12" s="3">
        <v>7</v>
      </c>
      <c r="B12" s="3" t="s">
        <v>74</v>
      </c>
      <c r="C12" s="22">
        <v>4</v>
      </c>
      <c r="D12" s="3" t="s">
        <v>21</v>
      </c>
    </row>
    <row r="13" spans="1:8" x14ac:dyDescent="0.3">
      <c r="A13" s="3">
        <v>8</v>
      </c>
      <c r="B13" s="3" t="s">
        <v>44</v>
      </c>
      <c r="C13" s="22">
        <v>350</v>
      </c>
      <c r="D13" s="3" t="s">
        <v>7</v>
      </c>
    </row>
    <row r="14" spans="1:8" x14ac:dyDescent="0.3">
      <c r="A14" s="3">
        <v>9</v>
      </c>
      <c r="B14" s="3" t="s">
        <v>45</v>
      </c>
      <c r="C14" s="22">
        <v>120</v>
      </c>
      <c r="D14" s="3" t="s">
        <v>86</v>
      </c>
    </row>
    <row r="15" spans="1:8" x14ac:dyDescent="0.3">
      <c r="A15" s="3">
        <v>10</v>
      </c>
      <c r="B15" s="3" t="s">
        <v>14</v>
      </c>
      <c r="C15" s="22">
        <v>50</v>
      </c>
      <c r="D15" s="3" t="s">
        <v>78</v>
      </c>
    </row>
    <row r="16" spans="1:8" x14ac:dyDescent="0.3">
      <c r="A16" s="3">
        <v>11</v>
      </c>
      <c r="B16" s="3" t="s">
        <v>36</v>
      </c>
      <c r="C16" s="22">
        <v>100</v>
      </c>
      <c r="D16" s="3" t="s">
        <v>17</v>
      </c>
    </row>
    <row r="17" spans="1:22" x14ac:dyDescent="0.3">
      <c r="A17" s="3">
        <v>12</v>
      </c>
      <c r="B17" s="3" t="s">
        <v>16</v>
      </c>
      <c r="C17" s="22">
        <v>100</v>
      </c>
      <c r="D17" s="3" t="s">
        <v>17</v>
      </c>
    </row>
    <row r="18" spans="1:22" x14ac:dyDescent="0.3">
      <c r="A18" s="3">
        <v>13</v>
      </c>
      <c r="B18" s="3" t="s">
        <v>73</v>
      </c>
      <c r="C18" s="22">
        <v>0</v>
      </c>
      <c r="D18" s="3" t="s">
        <v>15</v>
      </c>
    </row>
    <row r="19" spans="1:22" x14ac:dyDescent="0.3">
      <c r="A19" s="3">
        <v>14</v>
      </c>
      <c r="B19" s="3" t="s">
        <v>41</v>
      </c>
      <c r="C19" s="22">
        <v>15</v>
      </c>
      <c r="D19" s="3" t="s">
        <v>21</v>
      </c>
    </row>
    <row r="20" spans="1:22" s="16" customFormat="1" x14ac:dyDescent="0.3"/>
    <row r="21" spans="1:22" s="4" customFormat="1" x14ac:dyDescent="0.3">
      <c r="B21" s="5" t="s">
        <v>0</v>
      </c>
      <c r="C21" s="4">
        <v>1</v>
      </c>
      <c r="D21" s="4">
        <v>2</v>
      </c>
      <c r="E21" s="4">
        <v>3</v>
      </c>
      <c r="F21" s="4">
        <v>4</v>
      </c>
      <c r="G21" s="4">
        <v>5</v>
      </c>
      <c r="H21" s="4">
        <v>6</v>
      </c>
      <c r="I21" s="4">
        <v>7</v>
      </c>
      <c r="J21" s="4">
        <v>8</v>
      </c>
      <c r="K21" s="4">
        <v>9</v>
      </c>
      <c r="L21" s="4">
        <v>10</v>
      </c>
      <c r="M21" s="4">
        <v>11</v>
      </c>
      <c r="N21" s="4">
        <v>12</v>
      </c>
      <c r="O21" s="4">
        <v>13</v>
      </c>
      <c r="P21" s="4">
        <v>14</v>
      </c>
      <c r="Q21" s="4">
        <v>15</v>
      </c>
      <c r="R21" s="4">
        <v>16</v>
      </c>
      <c r="S21" s="4">
        <v>17</v>
      </c>
      <c r="T21" s="4">
        <v>18</v>
      </c>
      <c r="U21" s="4">
        <v>19</v>
      </c>
      <c r="V21" s="4">
        <v>20</v>
      </c>
    </row>
    <row r="22" spans="1:22" s="7" customFormat="1" x14ac:dyDescent="0.3">
      <c r="A22" s="6" t="s">
        <v>37</v>
      </c>
    </row>
    <row r="23" spans="1:22" s="7" customFormat="1" x14ac:dyDescent="0.3"/>
    <row r="24" spans="1:22" s="7" customFormat="1" ht="14.4" customHeight="1" x14ac:dyDescent="0.3">
      <c r="A24" s="7">
        <v>20</v>
      </c>
      <c r="B24" s="7" t="s">
        <v>8</v>
      </c>
      <c r="C24" s="7">
        <f>C16*C6*C7*C9 /(100*1000)</f>
        <v>4938.5</v>
      </c>
      <c r="D24" s="7">
        <f>C$24</f>
        <v>4938.5</v>
      </c>
      <c r="E24" s="7">
        <f t="shared" ref="E24:V24" si="0">D$24</f>
        <v>4938.5</v>
      </c>
      <c r="F24" s="7">
        <f t="shared" si="0"/>
        <v>4938.5</v>
      </c>
      <c r="G24" s="7">
        <f t="shared" si="0"/>
        <v>4938.5</v>
      </c>
      <c r="H24" s="7">
        <f t="shared" si="0"/>
        <v>4938.5</v>
      </c>
      <c r="I24" s="7">
        <f t="shared" si="0"/>
        <v>4938.5</v>
      </c>
      <c r="J24" s="7">
        <f t="shared" si="0"/>
        <v>4938.5</v>
      </c>
      <c r="K24" s="7">
        <f t="shared" si="0"/>
        <v>4938.5</v>
      </c>
      <c r="L24" s="7">
        <f t="shared" si="0"/>
        <v>4938.5</v>
      </c>
      <c r="M24" s="7">
        <f t="shared" si="0"/>
        <v>4938.5</v>
      </c>
      <c r="N24" s="7">
        <f t="shared" si="0"/>
        <v>4938.5</v>
      </c>
      <c r="O24" s="7">
        <f t="shared" si="0"/>
        <v>4938.5</v>
      </c>
      <c r="P24" s="7">
        <f t="shared" si="0"/>
        <v>4938.5</v>
      </c>
      <c r="Q24" s="7">
        <f t="shared" si="0"/>
        <v>4938.5</v>
      </c>
      <c r="R24" s="7">
        <f t="shared" si="0"/>
        <v>4938.5</v>
      </c>
      <c r="S24" s="7">
        <f t="shared" si="0"/>
        <v>4938.5</v>
      </c>
      <c r="T24" s="7">
        <f t="shared" si="0"/>
        <v>4938.5</v>
      </c>
      <c r="U24" s="7">
        <f t="shared" si="0"/>
        <v>4938.5</v>
      </c>
      <c r="V24" s="7">
        <f t="shared" si="0"/>
        <v>4938.5</v>
      </c>
    </row>
    <row r="25" spans="1:22" s="8" customFormat="1" x14ac:dyDescent="0.3">
      <c r="A25" s="8">
        <v>21</v>
      </c>
      <c r="B25" s="8" t="s">
        <v>40</v>
      </c>
      <c r="C25" s="8">
        <f>C16*C10/C11</f>
        <v>2500</v>
      </c>
      <c r="D25" s="8">
        <f>$C25</f>
        <v>2500</v>
      </c>
      <c r="E25" s="8">
        <f t="shared" ref="E25:V26" si="1">$C25</f>
        <v>2500</v>
      </c>
      <c r="F25" s="8">
        <f t="shared" si="1"/>
        <v>2500</v>
      </c>
      <c r="G25" s="8">
        <f t="shared" si="1"/>
        <v>2500</v>
      </c>
      <c r="H25" s="8">
        <f t="shared" si="1"/>
        <v>2500</v>
      </c>
      <c r="I25" s="8">
        <f t="shared" si="1"/>
        <v>2500</v>
      </c>
      <c r="J25" s="8">
        <f t="shared" si="1"/>
        <v>2500</v>
      </c>
      <c r="K25" s="8">
        <f t="shared" si="1"/>
        <v>2500</v>
      </c>
      <c r="L25" s="8">
        <f t="shared" si="1"/>
        <v>2500</v>
      </c>
      <c r="M25" s="8">
        <f t="shared" si="1"/>
        <v>2500</v>
      </c>
      <c r="N25" s="8">
        <f t="shared" si="1"/>
        <v>2500</v>
      </c>
      <c r="O25" s="8">
        <f t="shared" si="1"/>
        <v>2500</v>
      </c>
      <c r="P25" s="8">
        <f t="shared" si="1"/>
        <v>2500</v>
      </c>
      <c r="Q25" s="8">
        <f t="shared" si="1"/>
        <v>2500</v>
      </c>
      <c r="R25" s="8">
        <f t="shared" si="1"/>
        <v>2500</v>
      </c>
      <c r="S25" s="8">
        <f t="shared" si="1"/>
        <v>2500</v>
      </c>
      <c r="T25" s="8">
        <f t="shared" si="1"/>
        <v>2500</v>
      </c>
      <c r="U25" s="8">
        <f t="shared" si="1"/>
        <v>2500</v>
      </c>
      <c r="V25" s="8">
        <f t="shared" si="1"/>
        <v>2500</v>
      </c>
    </row>
    <row r="26" spans="1:22" s="9" customFormat="1" x14ac:dyDescent="0.3">
      <c r="A26" s="9">
        <v>22</v>
      </c>
      <c r="B26" s="9" t="s">
        <v>76</v>
      </c>
      <c r="C26" s="9">
        <f>C16*(C13+C14)*(C12/100)</f>
        <v>1880</v>
      </c>
      <c r="D26" s="9">
        <f>$C26</f>
        <v>1880</v>
      </c>
      <c r="E26" s="9">
        <f t="shared" si="1"/>
        <v>1880</v>
      </c>
      <c r="F26" s="9">
        <f t="shared" si="1"/>
        <v>1880</v>
      </c>
      <c r="G26" s="9">
        <f t="shared" si="1"/>
        <v>1880</v>
      </c>
      <c r="H26" s="9">
        <f t="shared" si="1"/>
        <v>1880</v>
      </c>
      <c r="I26" s="9">
        <f t="shared" si="1"/>
        <v>1880</v>
      </c>
      <c r="J26" s="9">
        <f t="shared" si="1"/>
        <v>1880</v>
      </c>
      <c r="K26" s="9">
        <f t="shared" si="1"/>
        <v>1880</v>
      </c>
      <c r="L26" s="9">
        <f t="shared" si="1"/>
        <v>1880</v>
      </c>
      <c r="M26" s="9">
        <f t="shared" si="1"/>
        <v>1880</v>
      </c>
      <c r="N26" s="9">
        <f t="shared" si="1"/>
        <v>1880</v>
      </c>
      <c r="O26" s="9">
        <f t="shared" si="1"/>
        <v>1880</v>
      </c>
      <c r="P26" s="9">
        <f t="shared" si="1"/>
        <v>1880</v>
      </c>
      <c r="Q26" s="9">
        <f t="shared" si="1"/>
        <v>1880</v>
      </c>
      <c r="R26" s="9">
        <f t="shared" si="1"/>
        <v>1880</v>
      </c>
      <c r="S26" s="9">
        <f t="shared" si="1"/>
        <v>1880</v>
      </c>
      <c r="T26" s="9">
        <f t="shared" si="1"/>
        <v>1880</v>
      </c>
      <c r="U26" s="9">
        <f t="shared" si="1"/>
        <v>1880</v>
      </c>
      <c r="V26" s="9">
        <f t="shared" si="1"/>
        <v>1880</v>
      </c>
    </row>
    <row r="27" spans="1:22" s="7" customFormat="1" x14ac:dyDescent="0.3">
      <c r="B27" s="7" t="s">
        <v>9</v>
      </c>
      <c r="C27" s="7">
        <f>SUM(C24:C26)</f>
        <v>9318.5</v>
      </c>
      <c r="D27" s="7">
        <f>SUM(D24:D26)</f>
        <v>9318.5</v>
      </c>
      <c r="E27" s="7">
        <f t="shared" ref="E27:V27" si="2">SUM(E24:E26)</f>
        <v>9318.5</v>
      </c>
      <c r="F27" s="7">
        <f t="shared" si="2"/>
        <v>9318.5</v>
      </c>
      <c r="G27" s="7">
        <f t="shared" si="2"/>
        <v>9318.5</v>
      </c>
      <c r="H27" s="7">
        <f t="shared" si="2"/>
        <v>9318.5</v>
      </c>
      <c r="I27" s="7">
        <f t="shared" si="2"/>
        <v>9318.5</v>
      </c>
      <c r="J27" s="7">
        <f t="shared" si="2"/>
        <v>9318.5</v>
      </c>
      <c r="K27" s="7">
        <f t="shared" si="2"/>
        <v>9318.5</v>
      </c>
      <c r="L27" s="7">
        <f t="shared" si="2"/>
        <v>9318.5</v>
      </c>
      <c r="M27" s="7">
        <f t="shared" si="2"/>
        <v>9318.5</v>
      </c>
      <c r="N27" s="7">
        <f t="shared" si="2"/>
        <v>9318.5</v>
      </c>
      <c r="O27" s="7">
        <f t="shared" si="2"/>
        <v>9318.5</v>
      </c>
      <c r="P27" s="7">
        <f t="shared" si="2"/>
        <v>9318.5</v>
      </c>
      <c r="Q27" s="7">
        <f t="shared" si="2"/>
        <v>9318.5</v>
      </c>
      <c r="R27" s="7">
        <f t="shared" si="2"/>
        <v>9318.5</v>
      </c>
      <c r="S27" s="7">
        <f t="shared" si="2"/>
        <v>9318.5</v>
      </c>
      <c r="T27" s="7">
        <f t="shared" si="2"/>
        <v>9318.5</v>
      </c>
      <c r="U27" s="7">
        <f t="shared" si="2"/>
        <v>9318.5</v>
      </c>
      <c r="V27" s="7">
        <f t="shared" si="2"/>
        <v>9318.5</v>
      </c>
    </row>
    <row r="28" spans="1:22" s="9" customFormat="1" x14ac:dyDescent="0.3">
      <c r="B28" s="9" t="s">
        <v>10</v>
      </c>
      <c r="C28" s="9">
        <f>C27</f>
        <v>9318.5</v>
      </c>
      <c r="D28" s="9">
        <f>C28+D27</f>
        <v>18637</v>
      </c>
      <c r="E28" s="9">
        <f t="shared" ref="E28:V28" si="3">D28+E27</f>
        <v>27955.5</v>
      </c>
      <c r="F28" s="10">
        <f t="shared" si="3"/>
        <v>37274</v>
      </c>
      <c r="G28" s="10">
        <f t="shared" si="3"/>
        <v>46592.5</v>
      </c>
      <c r="H28" s="9">
        <f t="shared" si="3"/>
        <v>55911</v>
      </c>
      <c r="I28" s="9">
        <f t="shared" si="3"/>
        <v>65229.5</v>
      </c>
      <c r="J28" s="10">
        <f t="shared" si="3"/>
        <v>74548</v>
      </c>
      <c r="K28" s="9">
        <f t="shared" si="3"/>
        <v>83866.5</v>
      </c>
      <c r="L28" s="9">
        <f t="shared" si="3"/>
        <v>93185</v>
      </c>
      <c r="M28" s="9">
        <f t="shared" si="3"/>
        <v>102503.5</v>
      </c>
      <c r="N28" s="9">
        <f t="shared" si="3"/>
        <v>111822</v>
      </c>
      <c r="O28" s="9">
        <f t="shared" si="3"/>
        <v>121140.5</v>
      </c>
      <c r="P28" s="9">
        <f t="shared" si="3"/>
        <v>130459</v>
      </c>
      <c r="Q28" s="9">
        <f t="shared" si="3"/>
        <v>139777.5</v>
      </c>
      <c r="R28" s="9">
        <f t="shared" si="3"/>
        <v>149096</v>
      </c>
      <c r="S28" s="9">
        <f t="shared" si="3"/>
        <v>158414.5</v>
      </c>
      <c r="T28" s="9">
        <f t="shared" si="3"/>
        <v>167733</v>
      </c>
      <c r="U28" s="9">
        <f t="shared" si="3"/>
        <v>177051.5</v>
      </c>
      <c r="V28" s="9">
        <f t="shared" si="3"/>
        <v>186370</v>
      </c>
    </row>
    <row r="29" spans="1:22" s="7" customFormat="1" ht="28.8" x14ac:dyDescent="0.3">
      <c r="B29" s="11" t="s">
        <v>38</v>
      </c>
      <c r="C29" s="12">
        <f>NPV(0.06,C27:V27)</f>
        <v>106882.46087520033</v>
      </c>
      <c r="D29" s="13" t="s">
        <v>11</v>
      </c>
    </row>
    <row r="30" spans="1:22" s="7" customFormat="1" x14ac:dyDescent="0.3">
      <c r="B30" s="7" t="s">
        <v>22</v>
      </c>
      <c r="C30" s="7">
        <f>V28/20</f>
        <v>9318.5</v>
      </c>
      <c r="D30" s="14"/>
    </row>
    <row r="31" spans="1:22" s="7" customFormat="1" x14ac:dyDescent="0.3">
      <c r="B31" s="7" t="s">
        <v>29</v>
      </c>
      <c r="C31" s="15">
        <f>NPV(0.08,C27:V27)</f>
        <v>91490.406616316206</v>
      </c>
      <c r="D31" s="14"/>
    </row>
    <row r="32" spans="1:22" s="7" customFormat="1" x14ac:dyDescent="0.3">
      <c r="B32" s="7" t="s">
        <v>30</v>
      </c>
      <c r="C32" s="15">
        <f>NPV(0.04,C27:V27)</f>
        <v>126641.45604558138</v>
      </c>
      <c r="D32" s="14"/>
    </row>
    <row r="33" spans="1:22" s="7" customFormat="1" x14ac:dyDescent="0.3"/>
    <row r="34" spans="1:22" s="7" customFormat="1" x14ac:dyDescent="0.3">
      <c r="A34" s="4"/>
      <c r="B34" s="5" t="s">
        <v>0</v>
      </c>
      <c r="C34" s="4">
        <v>1</v>
      </c>
      <c r="D34" s="4">
        <v>2</v>
      </c>
      <c r="E34" s="4">
        <v>3</v>
      </c>
      <c r="F34" s="4">
        <v>4</v>
      </c>
      <c r="G34" s="4">
        <v>5</v>
      </c>
      <c r="H34" s="4">
        <v>6</v>
      </c>
      <c r="I34" s="4">
        <v>7</v>
      </c>
      <c r="J34" s="4">
        <v>8</v>
      </c>
      <c r="K34" s="4">
        <v>9</v>
      </c>
      <c r="L34" s="4">
        <v>10</v>
      </c>
      <c r="M34" s="4">
        <v>11</v>
      </c>
      <c r="N34" s="4">
        <v>12</v>
      </c>
      <c r="O34" s="4">
        <v>13</v>
      </c>
      <c r="P34" s="4">
        <v>14</v>
      </c>
      <c r="Q34" s="4">
        <v>15</v>
      </c>
      <c r="R34" s="4">
        <v>16</v>
      </c>
      <c r="S34" s="4">
        <v>17</v>
      </c>
      <c r="T34" s="4">
        <v>18</v>
      </c>
      <c r="U34" s="4">
        <v>19</v>
      </c>
      <c r="V34" s="4">
        <v>20</v>
      </c>
    </row>
    <row r="35" spans="1:22" s="7" customFormat="1" x14ac:dyDescent="0.3">
      <c r="A35" s="6" t="s">
        <v>34</v>
      </c>
    </row>
    <row r="36" spans="1:22" s="7" customFormat="1" ht="7.2" customHeight="1" x14ac:dyDescent="0.3">
      <c r="A36" s="6"/>
    </row>
    <row r="37" spans="1:22" s="7" customFormat="1" x14ac:dyDescent="0.3">
      <c r="A37" s="7">
        <v>30</v>
      </c>
      <c r="B37" s="7" t="s">
        <v>46</v>
      </c>
      <c r="C37" s="7">
        <f>C17*(C13+C14)</f>
        <v>47000</v>
      </c>
    </row>
    <row r="38" spans="1:22" s="8" customFormat="1" x14ac:dyDescent="0.3">
      <c r="A38" s="8">
        <v>31</v>
      </c>
      <c r="B38" s="8" t="s">
        <v>28</v>
      </c>
      <c r="C38" s="8">
        <f>C17*C9*C8*C6/(100*1000)</f>
        <v>1785</v>
      </c>
      <c r="D38" s="8">
        <f>$C38</f>
        <v>1785</v>
      </c>
      <c r="E38" s="8">
        <f t="shared" ref="E38:V39" si="4">$C38</f>
        <v>1785</v>
      </c>
      <c r="F38" s="8">
        <f t="shared" si="4"/>
        <v>1785</v>
      </c>
      <c r="G38" s="8">
        <f t="shared" si="4"/>
        <v>1785</v>
      </c>
      <c r="H38" s="8">
        <f t="shared" si="4"/>
        <v>1785</v>
      </c>
      <c r="I38" s="8">
        <f t="shared" si="4"/>
        <v>1785</v>
      </c>
      <c r="J38" s="8">
        <f t="shared" si="4"/>
        <v>1785</v>
      </c>
      <c r="K38" s="8">
        <f t="shared" si="4"/>
        <v>1785</v>
      </c>
      <c r="L38" s="8">
        <f t="shared" si="4"/>
        <v>1785</v>
      </c>
      <c r="M38" s="8">
        <f t="shared" si="4"/>
        <v>1785</v>
      </c>
      <c r="N38" s="8">
        <f t="shared" si="4"/>
        <v>1785</v>
      </c>
      <c r="O38" s="8">
        <f t="shared" si="4"/>
        <v>1785</v>
      </c>
      <c r="P38" s="8">
        <f t="shared" si="4"/>
        <v>1785</v>
      </c>
      <c r="Q38" s="8">
        <f t="shared" si="4"/>
        <v>1785</v>
      </c>
      <c r="R38" s="8">
        <f t="shared" si="4"/>
        <v>1785</v>
      </c>
      <c r="S38" s="8">
        <f t="shared" si="4"/>
        <v>1785</v>
      </c>
      <c r="T38" s="8">
        <f t="shared" si="4"/>
        <v>1785</v>
      </c>
      <c r="U38" s="8">
        <f t="shared" si="4"/>
        <v>1785</v>
      </c>
      <c r="V38" s="8">
        <f t="shared" si="4"/>
        <v>1785</v>
      </c>
    </row>
    <row r="39" spans="1:22" s="8" customFormat="1" x14ac:dyDescent="0.3">
      <c r="A39" s="7">
        <v>32</v>
      </c>
      <c r="B39" s="16" t="s">
        <v>23</v>
      </c>
      <c r="C39" s="17">
        <f>-C17*C18</f>
        <v>0</v>
      </c>
      <c r="D39" s="17">
        <f>$C39</f>
        <v>0</v>
      </c>
      <c r="E39" s="17">
        <f t="shared" si="4"/>
        <v>0</v>
      </c>
      <c r="F39" s="17">
        <f t="shared" si="4"/>
        <v>0</v>
      </c>
      <c r="G39" s="17">
        <f t="shared" si="4"/>
        <v>0</v>
      </c>
      <c r="H39" s="17">
        <f t="shared" si="4"/>
        <v>0</v>
      </c>
      <c r="I39" s="17">
        <f t="shared" si="4"/>
        <v>0</v>
      </c>
      <c r="J39" s="17">
        <f t="shared" si="4"/>
        <v>0</v>
      </c>
      <c r="K39" s="17">
        <f t="shared" si="4"/>
        <v>0</v>
      </c>
      <c r="L39" s="17">
        <f t="shared" si="4"/>
        <v>0</v>
      </c>
      <c r="M39" s="17">
        <f t="shared" si="4"/>
        <v>0</v>
      </c>
      <c r="N39" s="17">
        <f t="shared" si="4"/>
        <v>0</v>
      </c>
      <c r="O39" s="17">
        <f t="shared" si="4"/>
        <v>0</v>
      </c>
      <c r="P39" s="17">
        <f t="shared" si="4"/>
        <v>0</v>
      </c>
      <c r="Q39" s="17">
        <f t="shared" si="4"/>
        <v>0</v>
      </c>
      <c r="R39" s="17">
        <f t="shared" si="4"/>
        <v>0</v>
      </c>
      <c r="S39" s="17">
        <f t="shared" si="4"/>
        <v>0</v>
      </c>
      <c r="T39" s="17">
        <f t="shared" si="4"/>
        <v>0</v>
      </c>
      <c r="U39" s="17">
        <f t="shared" si="4"/>
        <v>0</v>
      </c>
      <c r="V39" s="17">
        <f t="shared" si="4"/>
        <v>0</v>
      </c>
    </row>
    <row r="40" spans="1:22" s="8" customFormat="1" x14ac:dyDescent="0.3">
      <c r="A40" s="8">
        <v>33</v>
      </c>
      <c r="B40" s="8" t="s">
        <v>13</v>
      </c>
      <c r="H40" s="8">
        <f>$C17*$C15</f>
        <v>5000</v>
      </c>
      <c r="N40" s="8">
        <f>$C17*$C15</f>
        <v>5000</v>
      </c>
      <c r="T40" s="8">
        <f>$C17*$C15</f>
        <v>5000</v>
      </c>
    </row>
    <row r="41" spans="1:22" s="9" customFormat="1" x14ac:dyDescent="0.3">
      <c r="A41" s="8">
        <v>34</v>
      </c>
      <c r="B41" s="9" t="s">
        <v>25</v>
      </c>
      <c r="C41" s="18">
        <f>-C38*C19/100</f>
        <v>-267.75</v>
      </c>
      <c r="D41" s="18">
        <f>$C41</f>
        <v>-267.75</v>
      </c>
      <c r="E41" s="18">
        <f t="shared" ref="E41:V41" si="5">$C41</f>
        <v>-267.75</v>
      </c>
      <c r="F41" s="18">
        <f t="shared" si="5"/>
        <v>-267.75</v>
      </c>
      <c r="G41" s="18">
        <f t="shared" si="5"/>
        <v>-267.75</v>
      </c>
      <c r="H41" s="18">
        <f t="shared" si="5"/>
        <v>-267.75</v>
      </c>
      <c r="I41" s="18">
        <f t="shared" si="5"/>
        <v>-267.75</v>
      </c>
      <c r="J41" s="18">
        <f t="shared" si="5"/>
        <v>-267.75</v>
      </c>
      <c r="K41" s="18">
        <f t="shared" si="5"/>
        <v>-267.75</v>
      </c>
      <c r="L41" s="18">
        <f t="shared" si="5"/>
        <v>-267.75</v>
      </c>
      <c r="M41" s="18">
        <f t="shared" si="5"/>
        <v>-267.75</v>
      </c>
      <c r="N41" s="18">
        <f t="shared" si="5"/>
        <v>-267.75</v>
      </c>
      <c r="O41" s="18">
        <f t="shared" si="5"/>
        <v>-267.75</v>
      </c>
      <c r="P41" s="18">
        <f t="shared" si="5"/>
        <v>-267.75</v>
      </c>
      <c r="Q41" s="18">
        <f t="shared" si="5"/>
        <v>-267.75</v>
      </c>
      <c r="R41" s="18">
        <f t="shared" si="5"/>
        <v>-267.75</v>
      </c>
      <c r="S41" s="18">
        <f t="shared" si="5"/>
        <v>-267.75</v>
      </c>
      <c r="T41" s="18">
        <f t="shared" si="5"/>
        <v>-267.75</v>
      </c>
      <c r="U41" s="18">
        <f t="shared" si="5"/>
        <v>-267.75</v>
      </c>
      <c r="V41" s="18">
        <f t="shared" si="5"/>
        <v>-267.75</v>
      </c>
    </row>
    <row r="42" spans="1:22" s="7" customFormat="1" x14ac:dyDescent="0.3">
      <c r="B42" s="7" t="s">
        <v>9</v>
      </c>
      <c r="C42" s="7">
        <f t="shared" ref="C42:V42" si="6">SUM(C37:C41)</f>
        <v>48517.25</v>
      </c>
      <c r="D42" s="7">
        <f t="shared" si="6"/>
        <v>1517.25</v>
      </c>
      <c r="E42" s="7">
        <f t="shared" si="6"/>
        <v>1517.25</v>
      </c>
      <c r="F42" s="7">
        <f t="shared" si="6"/>
        <v>1517.25</v>
      </c>
      <c r="G42" s="7">
        <f t="shared" si="6"/>
        <v>1517.25</v>
      </c>
      <c r="H42" s="7">
        <f t="shared" si="6"/>
        <v>6517.25</v>
      </c>
      <c r="I42" s="7">
        <f t="shared" si="6"/>
        <v>1517.25</v>
      </c>
      <c r="J42" s="7">
        <f t="shared" si="6"/>
        <v>1517.25</v>
      </c>
      <c r="K42" s="7">
        <f t="shared" si="6"/>
        <v>1517.25</v>
      </c>
      <c r="L42" s="7">
        <f t="shared" si="6"/>
        <v>1517.25</v>
      </c>
      <c r="M42" s="7">
        <f t="shared" si="6"/>
        <v>1517.25</v>
      </c>
      <c r="N42" s="7">
        <f t="shared" si="6"/>
        <v>6517.25</v>
      </c>
      <c r="O42" s="7">
        <f t="shared" si="6"/>
        <v>1517.25</v>
      </c>
      <c r="P42" s="7">
        <f t="shared" si="6"/>
        <v>1517.25</v>
      </c>
      <c r="Q42" s="7">
        <f t="shared" si="6"/>
        <v>1517.25</v>
      </c>
      <c r="R42" s="7">
        <f t="shared" si="6"/>
        <v>1517.25</v>
      </c>
      <c r="S42" s="7">
        <f t="shared" si="6"/>
        <v>1517.25</v>
      </c>
      <c r="T42" s="7">
        <f t="shared" si="6"/>
        <v>6517.25</v>
      </c>
      <c r="U42" s="7">
        <f t="shared" si="6"/>
        <v>1517.25</v>
      </c>
      <c r="V42" s="7">
        <f t="shared" si="6"/>
        <v>1517.25</v>
      </c>
    </row>
    <row r="43" spans="1:22" s="7" customFormat="1" x14ac:dyDescent="0.3">
      <c r="A43" s="9"/>
      <c r="B43" s="9" t="s">
        <v>10</v>
      </c>
      <c r="C43" s="9">
        <f>C42</f>
        <v>48517.25</v>
      </c>
      <c r="D43" s="9">
        <f>C43+D42</f>
        <v>50034.5</v>
      </c>
      <c r="E43" s="9">
        <f t="shared" ref="E43:V43" si="7">D43+E42</f>
        <v>51551.75</v>
      </c>
      <c r="F43" s="10">
        <f t="shared" si="7"/>
        <v>53069</v>
      </c>
      <c r="G43" s="10">
        <f t="shared" si="7"/>
        <v>54586.25</v>
      </c>
      <c r="H43" s="9">
        <f t="shared" si="7"/>
        <v>61103.5</v>
      </c>
      <c r="I43" s="9">
        <f t="shared" si="7"/>
        <v>62620.75</v>
      </c>
      <c r="J43" s="10">
        <f t="shared" si="7"/>
        <v>64138</v>
      </c>
      <c r="K43" s="9">
        <f t="shared" si="7"/>
        <v>65655.25</v>
      </c>
      <c r="L43" s="9">
        <f t="shared" si="7"/>
        <v>67172.5</v>
      </c>
      <c r="M43" s="9">
        <f t="shared" si="7"/>
        <v>68689.75</v>
      </c>
      <c r="N43" s="9">
        <f t="shared" si="7"/>
        <v>75207</v>
      </c>
      <c r="O43" s="9">
        <f t="shared" si="7"/>
        <v>76724.25</v>
      </c>
      <c r="P43" s="9">
        <f t="shared" si="7"/>
        <v>78241.5</v>
      </c>
      <c r="Q43" s="9">
        <f t="shared" si="7"/>
        <v>79758.75</v>
      </c>
      <c r="R43" s="9">
        <f t="shared" si="7"/>
        <v>81276</v>
      </c>
      <c r="S43" s="9">
        <f t="shared" si="7"/>
        <v>82793.25</v>
      </c>
      <c r="T43" s="9">
        <f t="shared" si="7"/>
        <v>89310.5</v>
      </c>
      <c r="U43" s="9">
        <f t="shared" si="7"/>
        <v>90827.75</v>
      </c>
      <c r="V43" s="9">
        <f t="shared" si="7"/>
        <v>92345</v>
      </c>
    </row>
    <row r="44" spans="1:22" s="7" customFormat="1" ht="28.8" x14ac:dyDescent="0.3">
      <c r="B44" s="11" t="s">
        <v>39</v>
      </c>
      <c r="C44" s="12">
        <f>NPV(0.06,C42:V42)</f>
        <v>69503.729086106963</v>
      </c>
      <c r="D44" s="13" t="s">
        <v>12</v>
      </c>
    </row>
    <row r="45" spans="1:22" s="7" customFormat="1" x14ac:dyDescent="0.3">
      <c r="B45" s="7" t="s">
        <v>22</v>
      </c>
      <c r="C45" s="7">
        <f>V43/20</f>
        <v>4617.25</v>
      </c>
    </row>
    <row r="46" spans="1:22" s="7" customFormat="1" x14ac:dyDescent="0.3">
      <c r="B46" s="7" t="s">
        <v>29</v>
      </c>
      <c r="C46" s="15">
        <f>NPV(0.08,C42:V42)</f>
        <v>64802.764745696884</v>
      </c>
    </row>
    <row r="47" spans="1:22" s="7" customFormat="1" x14ac:dyDescent="0.3">
      <c r="B47" s="7" t="s">
        <v>30</v>
      </c>
      <c r="C47" s="15">
        <f>NPV(0.04,C42:V42)</f>
        <v>75354.928820817557</v>
      </c>
    </row>
    <row r="48" spans="1:22" s="7" customFormat="1" x14ac:dyDescent="0.3">
      <c r="A48" s="7">
        <v>40</v>
      </c>
      <c r="B48" s="7" t="s">
        <v>26</v>
      </c>
      <c r="C48" s="7">
        <f>-NPV(0.06,C41:V41)</f>
        <v>3071.0714062708457</v>
      </c>
    </row>
    <row r="49" spans="1:22" s="9" customFormat="1" x14ac:dyDescent="0.3"/>
    <row r="50" spans="1:22" s="7" customFormat="1" x14ac:dyDescent="0.3">
      <c r="A50" s="6" t="s">
        <v>53</v>
      </c>
    </row>
    <row r="51" spans="1:22" s="7" customFormat="1" x14ac:dyDescent="0.3">
      <c r="A51" s="6"/>
    </row>
    <row r="52" spans="1:22" s="7" customFormat="1" ht="14.4" customHeight="1" x14ac:dyDescent="0.3">
      <c r="A52" s="7">
        <v>41</v>
      </c>
      <c r="B52" s="7" t="s">
        <v>71</v>
      </c>
      <c r="C52" s="15">
        <f ca="1">21-SUM(C53:V53)</f>
        <v>7</v>
      </c>
      <c r="D52" s="15" t="str">
        <f t="shared" ref="D52:V52" si="8">IF((D43&lt;D28),"Paid back","")</f>
        <v/>
      </c>
      <c r="E52" s="15" t="str">
        <f t="shared" si="8"/>
        <v/>
      </c>
      <c r="F52" s="15" t="str">
        <f t="shared" si="8"/>
        <v/>
      </c>
      <c r="G52" s="15" t="str">
        <f t="shared" si="8"/>
        <v/>
      </c>
      <c r="H52" s="15" t="str">
        <f t="shared" si="8"/>
        <v/>
      </c>
      <c r="I52" s="15" t="str">
        <f t="shared" si="8"/>
        <v>Paid back</v>
      </c>
      <c r="J52" s="15" t="str">
        <f t="shared" si="8"/>
        <v>Paid back</v>
      </c>
      <c r="K52" s="15" t="str">
        <f t="shared" si="8"/>
        <v>Paid back</v>
      </c>
      <c r="L52" s="15" t="str">
        <f t="shared" si="8"/>
        <v>Paid back</v>
      </c>
      <c r="M52" s="15" t="str">
        <f t="shared" si="8"/>
        <v>Paid back</v>
      </c>
      <c r="N52" s="15" t="str">
        <f t="shared" si="8"/>
        <v>Paid back</v>
      </c>
      <c r="O52" s="15" t="str">
        <f t="shared" si="8"/>
        <v>Paid back</v>
      </c>
      <c r="P52" s="15" t="str">
        <f t="shared" si="8"/>
        <v>Paid back</v>
      </c>
      <c r="Q52" s="15" t="str">
        <f t="shared" si="8"/>
        <v>Paid back</v>
      </c>
      <c r="R52" s="15" t="str">
        <f t="shared" si="8"/>
        <v>Paid back</v>
      </c>
      <c r="S52" s="15" t="str">
        <f t="shared" si="8"/>
        <v>Paid back</v>
      </c>
      <c r="T52" s="15" t="str">
        <f t="shared" si="8"/>
        <v>Paid back</v>
      </c>
      <c r="U52" s="15" t="str">
        <f t="shared" si="8"/>
        <v>Paid back</v>
      </c>
      <c r="V52" s="15" t="str">
        <f t="shared" si="8"/>
        <v>Paid back</v>
      </c>
    </row>
    <row r="53" spans="1:22" s="7" customFormat="1" x14ac:dyDescent="0.3">
      <c r="C53" s="15">
        <f t="shared" ref="C53:V53" ca="1" si="9">IF(C52="Paid back",1,0)</f>
        <v>0</v>
      </c>
      <c r="D53" s="15">
        <f t="shared" si="9"/>
        <v>0</v>
      </c>
      <c r="E53" s="15">
        <f t="shared" si="9"/>
        <v>0</v>
      </c>
      <c r="F53" s="15">
        <f t="shared" si="9"/>
        <v>0</v>
      </c>
      <c r="G53" s="15">
        <f t="shared" si="9"/>
        <v>0</v>
      </c>
      <c r="H53" s="15">
        <f t="shared" si="9"/>
        <v>0</v>
      </c>
      <c r="I53" s="15">
        <f t="shared" si="9"/>
        <v>1</v>
      </c>
      <c r="J53" s="15">
        <f t="shared" si="9"/>
        <v>1</v>
      </c>
      <c r="K53" s="15">
        <f t="shared" si="9"/>
        <v>1</v>
      </c>
      <c r="L53" s="15">
        <f t="shared" si="9"/>
        <v>1</v>
      </c>
      <c r="M53" s="15">
        <f t="shared" si="9"/>
        <v>1</v>
      </c>
      <c r="N53" s="15">
        <f t="shared" si="9"/>
        <v>1</v>
      </c>
      <c r="O53" s="15">
        <f t="shared" si="9"/>
        <v>1</v>
      </c>
      <c r="P53" s="15">
        <f t="shared" si="9"/>
        <v>1</v>
      </c>
      <c r="Q53" s="15">
        <f t="shared" si="9"/>
        <v>1</v>
      </c>
      <c r="R53" s="15">
        <f t="shared" si="9"/>
        <v>1</v>
      </c>
      <c r="S53" s="15">
        <f t="shared" si="9"/>
        <v>1</v>
      </c>
      <c r="T53" s="15">
        <f t="shared" si="9"/>
        <v>1</v>
      </c>
      <c r="U53" s="15">
        <f t="shared" si="9"/>
        <v>1</v>
      </c>
      <c r="V53" s="15">
        <f t="shared" si="9"/>
        <v>1</v>
      </c>
    </row>
    <row r="54" spans="1:22" s="16" customFormat="1" x14ac:dyDescent="0.3">
      <c r="A54" s="16">
        <v>42</v>
      </c>
      <c r="B54" s="6" t="s">
        <v>31</v>
      </c>
      <c r="C54" s="12">
        <f>C29-C44</f>
        <v>37378.731789093363</v>
      </c>
    </row>
    <row r="55" spans="1:22" s="7" customFormat="1" x14ac:dyDescent="0.3">
      <c r="A55" s="7">
        <v>43</v>
      </c>
      <c r="B55" s="15" t="s">
        <v>32</v>
      </c>
      <c r="C55" s="15">
        <f>C31-C46</f>
        <v>26687.641870619322</v>
      </c>
    </row>
    <row r="56" spans="1:22" s="7" customFormat="1" x14ac:dyDescent="0.3">
      <c r="A56" s="7">
        <v>44</v>
      </c>
      <c r="B56" s="15" t="s">
        <v>33</v>
      </c>
      <c r="C56" s="15">
        <f>C32-C47</f>
        <v>51286.52722476382</v>
      </c>
    </row>
    <row r="57" spans="1:22" s="7" customFormat="1" x14ac:dyDescent="0.3"/>
    <row r="58" spans="1:22" s="7" customFormat="1" x14ac:dyDescent="0.3">
      <c r="A58" s="7">
        <v>45</v>
      </c>
      <c r="B58" s="7" t="s">
        <v>69</v>
      </c>
      <c r="C58" s="7">
        <f>C30-C45</f>
        <v>4701.25</v>
      </c>
    </row>
    <row r="59" spans="1:22" s="7" customFormat="1" x14ac:dyDescent="0.3"/>
    <row r="60" spans="1:22" s="7" customFormat="1" x14ac:dyDescent="0.3"/>
    <row r="61" spans="1:22" s="2" customFormat="1" x14ac:dyDescent="0.3"/>
    <row r="62" spans="1:22" s="2" customFormat="1" x14ac:dyDescent="0.3"/>
    <row r="63" spans="1:22" s="2" customFormat="1" x14ac:dyDescent="0.3"/>
    <row r="64" spans="1:22" s="2" customFormat="1" x14ac:dyDescent="0.3"/>
    <row r="65" s="2" customFormat="1" x14ac:dyDescent="0.3"/>
    <row r="66" s="2" customFormat="1" x14ac:dyDescent="0.3"/>
    <row r="67" s="2" customFormat="1" x14ac:dyDescent="0.3"/>
    <row r="68" s="2" customFormat="1" x14ac:dyDescent="0.3"/>
    <row r="69" s="2" customFormat="1" x14ac:dyDescent="0.3"/>
    <row r="70" s="2" customFormat="1" x14ac:dyDescent="0.3"/>
    <row r="71" s="2" customFormat="1" x14ac:dyDescent="0.3"/>
    <row r="72" s="2" customFormat="1" x14ac:dyDescent="0.3"/>
    <row r="73" s="2" customFormat="1" x14ac:dyDescent="0.3"/>
    <row r="74" s="2" customFormat="1" x14ac:dyDescent="0.3"/>
    <row r="75" s="2" customFormat="1" x14ac:dyDescent="0.3"/>
    <row r="76" s="2" customFormat="1" x14ac:dyDescent="0.3"/>
    <row r="77" s="2" customFormat="1" x14ac:dyDescent="0.3"/>
    <row r="78" s="2" customFormat="1" x14ac:dyDescent="0.3"/>
    <row r="79" s="2" customFormat="1" x14ac:dyDescent="0.3"/>
    <row r="80" s="2" customFormat="1" x14ac:dyDescent="0.3"/>
    <row r="81" s="2" customFormat="1" x14ac:dyDescent="0.3"/>
    <row r="82" s="2" customFormat="1" x14ac:dyDescent="0.3"/>
    <row r="83" s="2" customFormat="1" x14ac:dyDescent="0.3"/>
    <row r="84" s="2" customFormat="1" x14ac:dyDescent="0.3"/>
    <row r="85" s="2" customFormat="1" x14ac:dyDescent="0.3"/>
    <row r="86" s="2" customFormat="1" x14ac:dyDescent="0.3"/>
    <row r="87" s="2" customFormat="1" x14ac:dyDescent="0.3"/>
    <row r="88" s="2" customFormat="1" x14ac:dyDescent="0.3"/>
    <row r="89" s="2" customFormat="1" x14ac:dyDescent="0.3"/>
    <row r="90" s="2" customFormat="1" x14ac:dyDescent="0.3"/>
    <row r="91" s="2" customFormat="1" x14ac:dyDescent="0.3"/>
    <row r="92" s="2" customFormat="1" x14ac:dyDescent="0.3"/>
    <row r="93" s="2" customFormat="1" x14ac:dyDescent="0.3"/>
    <row r="94" s="2" customFormat="1" x14ac:dyDescent="0.3"/>
    <row r="95" s="2" customFormat="1" x14ac:dyDescent="0.3"/>
    <row r="96"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row r="156" s="2" customFormat="1" x14ac:dyDescent="0.3"/>
    <row r="157" s="2" customFormat="1" x14ac:dyDescent="0.3"/>
    <row r="158" s="2" customFormat="1" x14ac:dyDescent="0.3"/>
    <row r="159" s="2" customFormat="1" x14ac:dyDescent="0.3"/>
    <row r="160" s="2" customFormat="1" x14ac:dyDescent="0.3"/>
    <row r="161" s="2" customFormat="1" x14ac:dyDescent="0.3"/>
    <row r="162" s="2" customFormat="1" x14ac:dyDescent="0.3"/>
    <row r="163" s="2" customFormat="1" x14ac:dyDescent="0.3"/>
    <row r="164" s="2" customFormat="1" x14ac:dyDescent="0.3"/>
    <row r="165" s="2" customFormat="1" x14ac:dyDescent="0.3"/>
    <row r="166" s="2" customFormat="1" x14ac:dyDescent="0.3"/>
    <row r="167" s="2" customFormat="1" x14ac:dyDescent="0.3"/>
    <row r="168" s="2" customFormat="1" x14ac:dyDescent="0.3"/>
    <row r="169" s="2" customFormat="1" x14ac:dyDescent="0.3"/>
    <row r="170" s="2" customFormat="1" x14ac:dyDescent="0.3"/>
    <row r="171" s="2" customFormat="1" x14ac:dyDescent="0.3"/>
    <row r="172" s="2" customFormat="1" x14ac:dyDescent="0.3"/>
    <row r="173" s="2" customFormat="1" x14ac:dyDescent="0.3"/>
    <row r="174" s="2" customFormat="1" x14ac:dyDescent="0.3"/>
    <row r="175" s="2" customFormat="1" x14ac:dyDescent="0.3"/>
    <row r="176" s="2" customFormat="1" x14ac:dyDescent="0.3"/>
    <row r="177" s="2" customFormat="1" x14ac:dyDescent="0.3"/>
    <row r="178" s="2" customFormat="1" x14ac:dyDescent="0.3"/>
    <row r="179" s="2" customFormat="1" x14ac:dyDescent="0.3"/>
    <row r="180" s="2" customFormat="1" x14ac:dyDescent="0.3"/>
    <row r="181" s="2" customFormat="1" x14ac:dyDescent="0.3"/>
    <row r="182" s="2" customFormat="1" x14ac:dyDescent="0.3"/>
    <row r="183" s="2" customFormat="1" x14ac:dyDescent="0.3"/>
    <row r="184" s="2" customFormat="1" x14ac:dyDescent="0.3"/>
    <row r="185" s="2" customFormat="1" x14ac:dyDescent="0.3"/>
    <row r="186" s="2" customFormat="1" x14ac:dyDescent="0.3"/>
    <row r="187" s="2" customFormat="1" x14ac:dyDescent="0.3"/>
    <row r="188" s="2" customFormat="1" x14ac:dyDescent="0.3"/>
    <row r="189" s="2" customFormat="1" x14ac:dyDescent="0.3"/>
    <row r="190" s="2" customFormat="1" x14ac:dyDescent="0.3"/>
    <row r="191" s="2" customFormat="1" x14ac:dyDescent="0.3"/>
    <row r="192" s="2" customFormat="1" x14ac:dyDescent="0.3"/>
    <row r="193" s="2" customFormat="1" x14ac:dyDescent="0.3"/>
    <row r="194" s="2" customFormat="1" x14ac:dyDescent="0.3"/>
    <row r="195" s="2" customFormat="1" x14ac:dyDescent="0.3"/>
    <row r="196" s="2" customFormat="1" x14ac:dyDescent="0.3"/>
    <row r="197" s="2" customFormat="1" x14ac:dyDescent="0.3"/>
    <row r="198" s="2" customFormat="1" x14ac:dyDescent="0.3"/>
    <row r="199" s="2" customFormat="1" x14ac:dyDescent="0.3"/>
    <row r="200" s="2" customFormat="1" x14ac:dyDescent="0.3"/>
    <row r="201" s="2" customFormat="1" x14ac:dyDescent="0.3"/>
    <row r="202" s="2" customFormat="1" x14ac:dyDescent="0.3"/>
    <row r="203" s="2" customFormat="1" x14ac:dyDescent="0.3"/>
    <row r="204" s="2" customFormat="1" x14ac:dyDescent="0.3"/>
    <row r="205" s="2" customFormat="1" x14ac:dyDescent="0.3"/>
    <row r="206" s="2" customFormat="1" x14ac:dyDescent="0.3"/>
    <row r="207" s="2" customFormat="1" x14ac:dyDescent="0.3"/>
    <row r="208" s="2" customFormat="1" x14ac:dyDescent="0.3"/>
    <row r="209" s="2" customFormat="1" x14ac:dyDescent="0.3"/>
    <row r="210" s="2" customFormat="1" x14ac:dyDescent="0.3"/>
    <row r="211" s="2" customFormat="1" x14ac:dyDescent="0.3"/>
    <row r="212" s="2" customFormat="1" x14ac:dyDescent="0.3"/>
    <row r="213" s="2" customFormat="1" x14ac:dyDescent="0.3"/>
    <row r="214" s="2" customFormat="1" x14ac:dyDescent="0.3"/>
    <row r="215" s="2" customFormat="1" x14ac:dyDescent="0.3"/>
    <row r="216" s="2" customFormat="1" x14ac:dyDescent="0.3"/>
    <row r="217" s="2" customFormat="1" x14ac:dyDescent="0.3"/>
    <row r="218" s="2" customFormat="1" x14ac:dyDescent="0.3"/>
    <row r="219" s="2" customFormat="1" x14ac:dyDescent="0.3"/>
    <row r="220" s="2" customFormat="1" x14ac:dyDescent="0.3"/>
    <row r="221" s="2" customFormat="1" x14ac:dyDescent="0.3"/>
    <row r="222" s="2" customFormat="1" x14ac:dyDescent="0.3"/>
    <row r="223" s="2" customFormat="1" x14ac:dyDescent="0.3"/>
    <row r="224" s="2" customFormat="1" x14ac:dyDescent="0.3"/>
    <row r="225" s="2" customFormat="1" x14ac:dyDescent="0.3"/>
    <row r="226" s="2" customFormat="1" x14ac:dyDescent="0.3"/>
    <row r="227" s="2" customFormat="1" x14ac:dyDescent="0.3"/>
    <row r="228" s="2" customFormat="1" x14ac:dyDescent="0.3"/>
    <row r="229" s="2" customFormat="1" x14ac:dyDescent="0.3"/>
    <row r="230" s="2" customFormat="1" x14ac:dyDescent="0.3"/>
    <row r="231" s="2" customFormat="1" x14ac:dyDescent="0.3"/>
    <row r="232" s="2" customFormat="1" x14ac:dyDescent="0.3"/>
    <row r="233" s="2" customFormat="1" x14ac:dyDescent="0.3"/>
    <row r="234" s="2" customFormat="1" x14ac:dyDescent="0.3"/>
    <row r="235" s="2" customFormat="1" x14ac:dyDescent="0.3"/>
    <row r="236" s="2" customFormat="1" x14ac:dyDescent="0.3"/>
    <row r="237" s="2" customFormat="1" x14ac:dyDescent="0.3"/>
    <row r="238" s="2" customFormat="1" x14ac:dyDescent="0.3"/>
    <row r="239" s="2" customFormat="1" x14ac:dyDescent="0.3"/>
    <row r="240" s="2" customFormat="1" x14ac:dyDescent="0.3"/>
    <row r="241" s="2" customFormat="1" x14ac:dyDescent="0.3"/>
    <row r="242" s="2" customFormat="1" x14ac:dyDescent="0.3"/>
    <row r="243" s="2" customFormat="1" x14ac:dyDescent="0.3"/>
    <row r="244" s="2" customFormat="1" x14ac:dyDescent="0.3"/>
    <row r="245" s="2" customFormat="1" x14ac:dyDescent="0.3"/>
    <row r="246" s="2" customFormat="1" x14ac:dyDescent="0.3"/>
    <row r="247" s="2" customFormat="1" x14ac:dyDescent="0.3"/>
    <row r="248" s="2" customFormat="1" x14ac:dyDescent="0.3"/>
    <row r="249" s="2" customFormat="1" x14ac:dyDescent="0.3"/>
    <row r="250" s="2" customFormat="1" x14ac:dyDescent="0.3"/>
    <row r="251" s="2" customFormat="1" x14ac:dyDescent="0.3"/>
    <row r="252" s="2" customFormat="1" x14ac:dyDescent="0.3"/>
    <row r="253" s="2" customFormat="1" x14ac:dyDescent="0.3"/>
    <row r="254" s="2" customFormat="1" x14ac:dyDescent="0.3"/>
    <row r="255" s="2" customFormat="1" x14ac:dyDescent="0.3"/>
    <row r="256" s="2" customFormat="1" x14ac:dyDescent="0.3"/>
    <row r="257" s="2" customFormat="1" x14ac:dyDescent="0.3"/>
    <row r="258" s="2" customFormat="1" x14ac:dyDescent="0.3"/>
    <row r="259" s="2" customFormat="1" x14ac:dyDescent="0.3"/>
    <row r="260" s="2" customFormat="1" x14ac:dyDescent="0.3"/>
    <row r="261" s="2" customFormat="1" x14ac:dyDescent="0.3"/>
    <row r="262" s="2" customFormat="1" x14ac:dyDescent="0.3"/>
    <row r="263" s="2" customFormat="1" x14ac:dyDescent="0.3"/>
    <row r="264" s="2" customFormat="1" x14ac:dyDescent="0.3"/>
    <row r="265" s="2" customFormat="1" x14ac:dyDescent="0.3"/>
    <row r="266" s="2" customFormat="1" x14ac:dyDescent="0.3"/>
    <row r="267" s="2" customFormat="1" x14ac:dyDescent="0.3"/>
    <row r="268" s="2" customFormat="1" x14ac:dyDescent="0.3"/>
    <row r="269" s="2" customFormat="1" x14ac:dyDescent="0.3"/>
    <row r="270" s="2" customFormat="1" x14ac:dyDescent="0.3"/>
    <row r="271" s="2" customFormat="1" x14ac:dyDescent="0.3"/>
    <row r="272" s="2" customFormat="1" x14ac:dyDescent="0.3"/>
    <row r="273" s="2" customFormat="1" x14ac:dyDescent="0.3"/>
    <row r="274" s="2" customFormat="1" x14ac:dyDescent="0.3"/>
    <row r="275" s="2" customFormat="1" x14ac:dyDescent="0.3"/>
    <row r="276" s="2" customFormat="1" x14ac:dyDescent="0.3"/>
    <row r="277" s="2" customFormat="1" x14ac:dyDescent="0.3"/>
    <row r="278" s="2" customFormat="1" x14ac:dyDescent="0.3"/>
    <row r="279" s="2" customFormat="1" x14ac:dyDescent="0.3"/>
    <row r="280" s="2" customFormat="1" x14ac:dyDescent="0.3"/>
    <row r="281" s="2" customFormat="1" x14ac:dyDescent="0.3"/>
    <row r="282" s="2" customFormat="1" x14ac:dyDescent="0.3"/>
    <row r="283" s="2" customFormat="1" x14ac:dyDescent="0.3"/>
    <row r="284" s="2" customFormat="1" x14ac:dyDescent="0.3"/>
    <row r="285" s="2" customFormat="1" x14ac:dyDescent="0.3"/>
    <row r="286" s="2" customFormat="1" x14ac:dyDescent="0.3"/>
    <row r="287" s="2" customFormat="1" x14ac:dyDescent="0.3"/>
    <row r="288" s="2" customFormat="1" x14ac:dyDescent="0.3"/>
    <row r="289" s="2" customFormat="1" x14ac:dyDescent="0.3"/>
    <row r="290" s="2" customFormat="1" x14ac:dyDescent="0.3"/>
    <row r="291" s="2" customFormat="1" x14ac:dyDescent="0.3"/>
    <row r="292" s="2" customFormat="1" x14ac:dyDescent="0.3"/>
    <row r="293" s="2" customFormat="1" x14ac:dyDescent="0.3"/>
    <row r="294" s="2" customFormat="1" x14ac:dyDescent="0.3"/>
    <row r="295" s="2" customFormat="1" x14ac:dyDescent="0.3"/>
    <row r="296" s="2" customFormat="1" x14ac:dyDescent="0.3"/>
    <row r="297" s="2" customFormat="1" x14ac:dyDescent="0.3"/>
    <row r="298" s="2" customFormat="1" x14ac:dyDescent="0.3"/>
    <row r="299" s="2" customFormat="1" x14ac:dyDescent="0.3"/>
    <row r="300" s="2" customFormat="1" x14ac:dyDescent="0.3"/>
    <row r="301" s="2" customFormat="1" x14ac:dyDescent="0.3"/>
    <row r="302" s="2" customFormat="1" x14ac:dyDescent="0.3"/>
    <row r="303" s="2" customFormat="1" x14ac:dyDescent="0.3"/>
    <row r="304" s="2" customFormat="1" x14ac:dyDescent="0.3"/>
    <row r="305" s="2" customFormat="1" x14ac:dyDescent="0.3"/>
    <row r="306" s="2" customFormat="1" x14ac:dyDescent="0.3"/>
    <row r="307" s="2" customFormat="1" x14ac:dyDescent="0.3"/>
    <row r="308" s="2" customFormat="1" x14ac:dyDescent="0.3"/>
    <row r="309" s="2" customFormat="1" x14ac:dyDescent="0.3"/>
    <row r="310" s="2" customFormat="1" x14ac:dyDescent="0.3"/>
    <row r="311" s="2" customFormat="1" x14ac:dyDescent="0.3"/>
    <row r="312" s="2" customFormat="1" x14ac:dyDescent="0.3"/>
    <row r="313" s="2" customFormat="1" x14ac:dyDescent="0.3"/>
    <row r="314" s="2" customFormat="1" x14ac:dyDescent="0.3"/>
    <row r="315" s="2" customFormat="1" x14ac:dyDescent="0.3"/>
    <row r="316" s="2" customFormat="1" x14ac:dyDescent="0.3"/>
    <row r="317" s="2" customFormat="1" x14ac:dyDescent="0.3"/>
    <row r="318" s="2" customFormat="1" x14ac:dyDescent="0.3"/>
    <row r="319" s="2" customFormat="1" x14ac:dyDescent="0.3"/>
    <row r="320" s="2" customFormat="1" x14ac:dyDescent="0.3"/>
    <row r="321" s="2" customFormat="1" x14ac:dyDescent="0.3"/>
    <row r="322" s="2" customFormat="1" x14ac:dyDescent="0.3"/>
    <row r="323" s="2" customFormat="1" x14ac:dyDescent="0.3"/>
    <row r="324" s="2" customFormat="1" x14ac:dyDescent="0.3"/>
    <row r="325" s="2" customFormat="1" x14ac:dyDescent="0.3"/>
    <row r="326" s="2" customFormat="1" x14ac:dyDescent="0.3"/>
    <row r="327" s="2" customFormat="1" x14ac:dyDescent="0.3"/>
    <row r="328" s="2" customFormat="1" x14ac:dyDescent="0.3"/>
    <row r="329" s="2" customFormat="1" x14ac:dyDescent="0.3"/>
    <row r="330" s="2" customFormat="1" x14ac:dyDescent="0.3"/>
    <row r="331" s="2" customFormat="1" x14ac:dyDescent="0.3"/>
    <row r="332" s="2" customFormat="1" x14ac:dyDescent="0.3"/>
    <row r="333" s="2" customFormat="1" x14ac:dyDescent="0.3"/>
    <row r="334" s="2" customFormat="1" x14ac:dyDescent="0.3"/>
    <row r="335" s="2" customFormat="1" x14ac:dyDescent="0.3"/>
    <row r="336" s="2" customFormat="1" x14ac:dyDescent="0.3"/>
    <row r="337" s="2" customFormat="1" x14ac:dyDescent="0.3"/>
    <row r="338" s="2" customFormat="1" x14ac:dyDescent="0.3"/>
    <row r="339" s="2" customFormat="1" x14ac:dyDescent="0.3"/>
    <row r="340" s="2" customFormat="1" x14ac:dyDescent="0.3"/>
    <row r="341" s="2" customFormat="1" x14ac:dyDescent="0.3"/>
    <row r="342" s="2" customFormat="1" x14ac:dyDescent="0.3"/>
    <row r="343" s="2" customFormat="1" x14ac:dyDescent="0.3"/>
    <row r="344" s="2" customFormat="1" x14ac:dyDescent="0.3"/>
    <row r="345" s="2" customFormat="1" x14ac:dyDescent="0.3"/>
    <row r="346" s="2" customFormat="1" x14ac:dyDescent="0.3"/>
    <row r="347" s="2" customFormat="1" x14ac:dyDescent="0.3"/>
    <row r="348" s="2" customFormat="1" x14ac:dyDescent="0.3"/>
    <row r="349" s="2" customFormat="1" x14ac:dyDescent="0.3"/>
    <row r="350" s="2" customFormat="1" x14ac:dyDescent="0.3"/>
    <row r="351" s="2" customFormat="1" x14ac:dyDescent="0.3"/>
    <row r="352" s="2" customFormat="1" x14ac:dyDescent="0.3"/>
    <row r="353" s="2" customFormat="1" x14ac:dyDescent="0.3"/>
    <row r="354" s="2" customFormat="1" x14ac:dyDescent="0.3"/>
    <row r="355" s="2" customFormat="1" x14ac:dyDescent="0.3"/>
    <row r="356" s="2" customFormat="1" x14ac:dyDescent="0.3"/>
    <row r="357" s="2" customFormat="1" x14ac:dyDescent="0.3"/>
    <row r="358" s="2" customFormat="1" x14ac:dyDescent="0.3"/>
    <row r="359" s="2" customFormat="1" x14ac:dyDescent="0.3"/>
    <row r="360" s="2" customFormat="1" x14ac:dyDescent="0.3"/>
    <row r="361" s="2" customFormat="1" x14ac:dyDescent="0.3"/>
    <row r="362" s="2" customFormat="1" x14ac:dyDescent="0.3"/>
    <row r="363" s="2" customFormat="1" x14ac:dyDescent="0.3"/>
    <row r="364" s="2" customFormat="1" x14ac:dyDescent="0.3"/>
    <row r="365" s="2" customFormat="1" x14ac:dyDescent="0.3"/>
    <row r="366" s="2" customFormat="1" x14ac:dyDescent="0.3"/>
    <row r="367" s="2" customFormat="1" x14ac:dyDescent="0.3"/>
    <row r="368" s="2" customFormat="1" x14ac:dyDescent="0.3"/>
    <row r="369" s="2" customFormat="1" x14ac:dyDescent="0.3"/>
    <row r="370" s="2" customFormat="1" x14ac:dyDescent="0.3"/>
    <row r="371" s="2" customFormat="1" x14ac:dyDescent="0.3"/>
    <row r="372" s="2" customFormat="1" x14ac:dyDescent="0.3"/>
    <row r="373" s="2" customFormat="1" x14ac:dyDescent="0.3"/>
    <row r="374" s="2" customFormat="1" x14ac:dyDescent="0.3"/>
    <row r="375" s="2" customFormat="1" x14ac:dyDescent="0.3"/>
    <row r="376" s="2" customFormat="1" x14ac:dyDescent="0.3"/>
    <row r="377" s="2" customFormat="1" x14ac:dyDescent="0.3"/>
    <row r="378" s="2" customFormat="1" x14ac:dyDescent="0.3"/>
    <row r="379" s="2" customFormat="1" x14ac:dyDescent="0.3"/>
    <row r="380" s="2" customFormat="1" x14ac:dyDescent="0.3"/>
    <row r="381" s="2" customFormat="1" x14ac:dyDescent="0.3"/>
    <row r="382" s="2" customFormat="1" x14ac:dyDescent="0.3"/>
    <row r="383" s="2" customFormat="1" x14ac:dyDescent="0.3"/>
    <row r="384" s="2" customFormat="1" x14ac:dyDescent="0.3"/>
    <row r="385" s="2" customFormat="1" x14ac:dyDescent="0.3"/>
    <row r="386" s="2" customFormat="1" x14ac:dyDescent="0.3"/>
    <row r="387" s="2" customFormat="1" x14ac:dyDescent="0.3"/>
    <row r="388" s="2" customFormat="1" x14ac:dyDescent="0.3"/>
    <row r="389" s="2" customFormat="1" x14ac:dyDescent="0.3"/>
    <row r="390" s="2" customFormat="1" x14ac:dyDescent="0.3"/>
    <row r="391" s="2" customFormat="1" x14ac:dyDescent="0.3"/>
    <row r="392" s="2" customFormat="1" x14ac:dyDescent="0.3"/>
    <row r="393" s="2" customFormat="1" x14ac:dyDescent="0.3"/>
    <row r="394" s="2" customFormat="1" x14ac:dyDescent="0.3"/>
    <row r="395" s="2" customFormat="1" x14ac:dyDescent="0.3"/>
    <row r="396" s="2" customFormat="1" x14ac:dyDescent="0.3"/>
    <row r="397" s="2" customFormat="1" x14ac:dyDescent="0.3"/>
    <row r="398" s="2" customFormat="1" x14ac:dyDescent="0.3"/>
    <row r="399" s="2" customFormat="1" x14ac:dyDescent="0.3"/>
    <row r="400" s="2" customFormat="1" x14ac:dyDescent="0.3"/>
    <row r="401" s="2" customFormat="1" x14ac:dyDescent="0.3"/>
    <row r="402" s="2" customFormat="1" x14ac:dyDescent="0.3"/>
    <row r="403" s="2" customFormat="1" x14ac:dyDescent="0.3"/>
    <row r="404" s="2" customFormat="1" x14ac:dyDescent="0.3"/>
    <row r="405" s="2" customFormat="1" x14ac:dyDescent="0.3"/>
    <row r="406" s="2" customFormat="1" x14ac:dyDescent="0.3"/>
    <row r="407" s="2" customFormat="1" x14ac:dyDescent="0.3"/>
    <row r="408" s="2" customFormat="1" x14ac:dyDescent="0.3"/>
    <row r="409" s="2" customFormat="1" x14ac:dyDescent="0.3"/>
    <row r="410" s="2" customFormat="1" x14ac:dyDescent="0.3"/>
    <row r="411" s="2" customFormat="1" x14ac:dyDescent="0.3"/>
    <row r="412" s="2" customFormat="1" x14ac:dyDescent="0.3"/>
    <row r="413" s="2" customFormat="1" x14ac:dyDescent="0.3"/>
    <row r="414" s="2" customFormat="1" x14ac:dyDescent="0.3"/>
    <row r="415" s="2" customFormat="1" x14ac:dyDescent="0.3"/>
    <row r="416" s="2" customFormat="1" x14ac:dyDescent="0.3"/>
    <row r="417" s="2" customFormat="1" x14ac:dyDescent="0.3"/>
    <row r="418" s="2" customFormat="1" x14ac:dyDescent="0.3"/>
    <row r="419" s="2" customFormat="1" x14ac:dyDescent="0.3"/>
    <row r="420" s="2" customFormat="1" x14ac:dyDescent="0.3"/>
    <row r="421" s="2" customFormat="1" x14ac:dyDescent="0.3"/>
    <row r="422" s="2" customFormat="1" x14ac:dyDescent="0.3"/>
    <row r="423" s="2" customFormat="1" x14ac:dyDescent="0.3"/>
    <row r="424" s="2" customFormat="1" x14ac:dyDescent="0.3"/>
    <row r="425" s="2" customFormat="1" x14ac:dyDescent="0.3"/>
    <row r="426" s="2" customFormat="1" x14ac:dyDescent="0.3"/>
    <row r="427" s="2" customFormat="1" x14ac:dyDescent="0.3"/>
    <row r="428" s="2" customFormat="1" x14ac:dyDescent="0.3"/>
    <row r="429" s="2" customFormat="1" x14ac:dyDescent="0.3"/>
    <row r="430" s="2" customFormat="1" x14ac:dyDescent="0.3"/>
    <row r="431" s="2" customFormat="1" x14ac:dyDescent="0.3"/>
    <row r="432" s="2" customFormat="1" x14ac:dyDescent="0.3"/>
    <row r="433" s="2" customFormat="1" x14ac:dyDescent="0.3"/>
    <row r="434" s="2" customFormat="1" x14ac:dyDescent="0.3"/>
    <row r="435" s="2" customFormat="1" x14ac:dyDescent="0.3"/>
    <row r="436" s="2" customFormat="1" x14ac:dyDescent="0.3"/>
    <row r="437" s="2" customFormat="1" x14ac:dyDescent="0.3"/>
    <row r="438" s="2" customFormat="1" x14ac:dyDescent="0.3"/>
    <row r="439" s="2" customFormat="1" x14ac:dyDescent="0.3"/>
    <row r="440" s="2" customFormat="1" x14ac:dyDescent="0.3"/>
    <row r="441" s="2" customFormat="1" x14ac:dyDescent="0.3"/>
    <row r="442" s="2" customFormat="1" x14ac:dyDescent="0.3"/>
    <row r="443" s="2" customFormat="1" x14ac:dyDescent="0.3"/>
    <row r="444" s="2" customFormat="1" x14ac:dyDescent="0.3"/>
    <row r="445" s="2" customFormat="1" x14ac:dyDescent="0.3"/>
    <row r="446" s="2" customFormat="1" x14ac:dyDescent="0.3"/>
    <row r="447" s="2" customFormat="1" x14ac:dyDescent="0.3"/>
    <row r="448" s="2" customFormat="1" x14ac:dyDescent="0.3"/>
    <row r="449" s="2" customFormat="1" x14ac:dyDescent="0.3"/>
    <row r="450" s="2" customFormat="1" x14ac:dyDescent="0.3"/>
    <row r="451" s="2" customFormat="1" x14ac:dyDescent="0.3"/>
    <row r="452" s="2" customFormat="1" x14ac:dyDescent="0.3"/>
    <row r="453" s="2" customFormat="1" x14ac:dyDescent="0.3"/>
    <row r="454" s="2" customFormat="1" x14ac:dyDescent="0.3"/>
    <row r="455" s="2" customFormat="1" x14ac:dyDescent="0.3"/>
    <row r="456" s="2" customFormat="1" x14ac:dyDescent="0.3"/>
    <row r="457" s="2" customFormat="1" x14ac:dyDescent="0.3"/>
    <row r="458" s="2" customFormat="1" x14ac:dyDescent="0.3"/>
    <row r="459" s="2" customFormat="1" x14ac:dyDescent="0.3"/>
    <row r="460" s="2" customFormat="1" x14ac:dyDescent="0.3"/>
    <row r="461" s="2" customFormat="1" x14ac:dyDescent="0.3"/>
    <row r="462" s="2" customFormat="1" x14ac:dyDescent="0.3"/>
    <row r="463" s="2" customFormat="1" x14ac:dyDescent="0.3"/>
    <row r="464" s="2" customFormat="1" x14ac:dyDescent="0.3"/>
    <row r="465" s="2" customFormat="1" x14ac:dyDescent="0.3"/>
    <row r="466" s="2" customFormat="1" x14ac:dyDescent="0.3"/>
    <row r="467" s="2" customFormat="1" x14ac:dyDescent="0.3"/>
    <row r="468" s="2" customFormat="1" x14ac:dyDescent="0.3"/>
    <row r="469" s="2" customFormat="1" x14ac:dyDescent="0.3"/>
    <row r="470" s="2" customFormat="1" x14ac:dyDescent="0.3"/>
    <row r="471" s="2" customFormat="1" x14ac:dyDescent="0.3"/>
    <row r="472" s="2" customFormat="1" x14ac:dyDescent="0.3"/>
    <row r="473" s="2" customFormat="1" x14ac:dyDescent="0.3"/>
    <row r="474" s="2" customFormat="1" x14ac:dyDescent="0.3"/>
    <row r="475" s="2" customFormat="1" x14ac:dyDescent="0.3"/>
    <row r="476" s="2" customFormat="1" x14ac:dyDescent="0.3"/>
    <row r="477" s="2" customFormat="1" x14ac:dyDescent="0.3"/>
    <row r="478" s="2" customFormat="1" x14ac:dyDescent="0.3"/>
    <row r="479" s="2" customFormat="1" x14ac:dyDescent="0.3"/>
    <row r="480" s="2" customFormat="1" x14ac:dyDescent="0.3"/>
    <row r="481" s="2" customFormat="1" x14ac:dyDescent="0.3"/>
    <row r="482" s="2" customFormat="1" x14ac:dyDescent="0.3"/>
    <row r="483" s="2" customFormat="1" x14ac:dyDescent="0.3"/>
    <row r="484" s="2" customFormat="1" x14ac:dyDescent="0.3"/>
    <row r="485" s="2" customFormat="1" x14ac:dyDescent="0.3"/>
    <row r="486" s="2" customFormat="1" x14ac:dyDescent="0.3"/>
    <row r="487" s="2" customFormat="1" x14ac:dyDescent="0.3"/>
    <row r="488" s="2" customFormat="1" x14ac:dyDescent="0.3"/>
    <row r="489" s="2" customFormat="1" x14ac:dyDescent="0.3"/>
    <row r="490" s="2" customFormat="1" x14ac:dyDescent="0.3"/>
    <row r="491" s="2" customFormat="1" x14ac:dyDescent="0.3"/>
    <row r="492" s="2" customFormat="1" x14ac:dyDescent="0.3"/>
    <row r="493" s="2" customFormat="1" x14ac:dyDescent="0.3"/>
    <row r="494" s="2" customFormat="1" x14ac:dyDescent="0.3"/>
    <row r="495" s="2" customFormat="1" x14ac:dyDescent="0.3"/>
    <row r="496" s="2" customFormat="1" x14ac:dyDescent="0.3"/>
    <row r="497" s="2" customFormat="1" x14ac:dyDescent="0.3"/>
    <row r="498" s="2" customFormat="1" x14ac:dyDescent="0.3"/>
    <row r="499" s="2" customFormat="1" x14ac:dyDescent="0.3"/>
    <row r="500" s="2" customFormat="1" x14ac:dyDescent="0.3"/>
    <row r="501" s="2" customFormat="1" x14ac:dyDescent="0.3"/>
    <row r="502" s="2" customFormat="1" x14ac:dyDescent="0.3"/>
    <row r="503" s="2" customFormat="1" x14ac:dyDescent="0.3"/>
    <row r="504" s="2" customFormat="1" x14ac:dyDescent="0.3"/>
    <row r="505" s="2" customFormat="1" x14ac:dyDescent="0.3"/>
    <row r="506" s="2" customFormat="1" x14ac:dyDescent="0.3"/>
    <row r="507" s="2" customFormat="1" x14ac:dyDescent="0.3"/>
    <row r="508" s="2" customFormat="1" x14ac:dyDescent="0.3"/>
    <row r="509" s="2" customFormat="1" x14ac:dyDescent="0.3"/>
    <row r="510" s="2" customFormat="1" x14ac:dyDescent="0.3"/>
    <row r="511" s="2" customFormat="1" x14ac:dyDescent="0.3"/>
    <row r="512" s="2" customFormat="1" x14ac:dyDescent="0.3"/>
    <row r="513" s="2" customFormat="1" x14ac:dyDescent="0.3"/>
    <row r="514" s="2" customFormat="1" x14ac:dyDescent="0.3"/>
    <row r="515" s="2" customFormat="1" x14ac:dyDescent="0.3"/>
    <row r="516" s="2" customFormat="1" x14ac:dyDescent="0.3"/>
    <row r="517" s="2" customFormat="1" x14ac:dyDescent="0.3"/>
    <row r="518" s="2" customFormat="1" x14ac:dyDescent="0.3"/>
    <row r="519" s="2" customFormat="1" x14ac:dyDescent="0.3"/>
    <row r="520" s="2" customFormat="1" x14ac:dyDescent="0.3"/>
    <row r="521" s="2" customFormat="1" x14ac:dyDescent="0.3"/>
    <row r="522" s="2" customFormat="1" x14ac:dyDescent="0.3"/>
    <row r="523" s="2" customFormat="1" x14ac:dyDescent="0.3"/>
    <row r="524" s="2" customFormat="1" x14ac:dyDescent="0.3"/>
    <row r="525" s="2" customFormat="1" x14ac:dyDescent="0.3"/>
    <row r="526" s="2" customFormat="1" x14ac:dyDescent="0.3"/>
    <row r="527" s="2" customFormat="1" x14ac:dyDescent="0.3"/>
    <row r="528" s="2" customFormat="1" x14ac:dyDescent="0.3"/>
    <row r="529" s="2" customFormat="1" x14ac:dyDescent="0.3"/>
    <row r="530" s="2" customFormat="1" x14ac:dyDescent="0.3"/>
    <row r="531" s="2" customFormat="1" x14ac:dyDescent="0.3"/>
    <row r="532" s="2" customFormat="1" x14ac:dyDescent="0.3"/>
    <row r="533" s="2" customFormat="1" x14ac:dyDescent="0.3"/>
    <row r="534" s="2" customFormat="1" x14ac:dyDescent="0.3"/>
    <row r="535" s="2" customFormat="1" x14ac:dyDescent="0.3"/>
    <row r="536" s="2" customFormat="1" x14ac:dyDescent="0.3"/>
    <row r="537" s="2" customFormat="1" x14ac:dyDescent="0.3"/>
    <row r="538" s="2" customFormat="1" x14ac:dyDescent="0.3"/>
    <row r="539" s="2" customFormat="1" x14ac:dyDescent="0.3"/>
    <row r="540" s="2" customFormat="1" x14ac:dyDescent="0.3"/>
    <row r="541" s="2" customFormat="1" x14ac:dyDescent="0.3"/>
    <row r="542" s="2" customFormat="1" x14ac:dyDescent="0.3"/>
    <row r="543" s="2" customFormat="1" x14ac:dyDescent="0.3"/>
    <row r="544" s="2" customFormat="1" x14ac:dyDescent="0.3"/>
    <row r="545" s="2" customFormat="1" x14ac:dyDescent="0.3"/>
    <row r="546" s="2" customFormat="1" x14ac:dyDescent="0.3"/>
    <row r="547" s="2" customFormat="1" x14ac:dyDescent="0.3"/>
    <row r="548" s="2" customFormat="1" x14ac:dyDescent="0.3"/>
    <row r="549" s="2" customFormat="1" x14ac:dyDescent="0.3"/>
    <row r="550" s="2" customFormat="1" x14ac:dyDescent="0.3"/>
    <row r="551" s="2" customFormat="1" x14ac:dyDescent="0.3"/>
    <row r="552" s="2" customFormat="1" x14ac:dyDescent="0.3"/>
    <row r="553" s="2" customFormat="1" x14ac:dyDescent="0.3"/>
    <row r="554" s="2" customFormat="1" x14ac:dyDescent="0.3"/>
    <row r="555" s="2" customFormat="1" x14ac:dyDescent="0.3"/>
    <row r="556" s="2" customFormat="1" x14ac:dyDescent="0.3"/>
    <row r="557" s="2" customFormat="1" x14ac:dyDescent="0.3"/>
    <row r="558" s="2" customFormat="1" x14ac:dyDescent="0.3"/>
    <row r="559" s="2" customFormat="1" x14ac:dyDescent="0.3"/>
    <row r="560" s="2" customFormat="1" x14ac:dyDescent="0.3"/>
    <row r="561" s="2" customFormat="1" x14ac:dyDescent="0.3"/>
    <row r="562" s="2" customFormat="1" x14ac:dyDescent="0.3"/>
    <row r="563" s="2" customFormat="1" x14ac:dyDescent="0.3"/>
    <row r="564" s="2" customFormat="1" x14ac:dyDescent="0.3"/>
    <row r="565" s="2" customFormat="1" x14ac:dyDescent="0.3"/>
    <row r="566" s="2" customFormat="1" x14ac:dyDescent="0.3"/>
    <row r="567" s="2" customFormat="1" x14ac:dyDescent="0.3"/>
    <row r="568" s="2" customFormat="1" x14ac:dyDescent="0.3"/>
    <row r="569" s="2" customFormat="1" x14ac:dyDescent="0.3"/>
    <row r="570" s="2" customFormat="1" x14ac:dyDescent="0.3"/>
    <row r="571" s="2" customFormat="1" x14ac:dyDescent="0.3"/>
    <row r="572" s="2" customFormat="1" x14ac:dyDescent="0.3"/>
    <row r="573" s="2" customFormat="1" x14ac:dyDescent="0.3"/>
    <row r="574" s="2" customFormat="1" x14ac:dyDescent="0.3"/>
    <row r="575" s="2" customFormat="1" x14ac:dyDescent="0.3"/>
    <row r="576" s="2" customFormat="1" x14ac:dyDescent="0.3"/>
    <row r="577" s="2" customFormat="1" x14ac:dyDescent="0.3"/>
    <row r="578" s="2" customFormat="1" x14ac:dyDescent="0.3"/>
    <row r="579" s="2" customFormat="1" x14ac:dyDescent="0.3"/>
    <row r="580" s="2" customFormat="1" x14ac:dyDescent="0.3"/>
    <row r="581" s="2" customFormat="1" x14ac:dyDescent="0.3"/>
    <row r="582" s="2" customFormat="1" x14ac:dyDescent="0.3"/>
    <row r="583" s="2" customFormat="1" x14ac:dyDescent="0.3"/>
    <row r="584" s="2" customFormat="1" x14ac:dyDescent="0.3"/>
    <row r="585" s="2" customFormat="1" x14ac:dyDescent="0.3"/>
    <row r="586" s="2" customFormat="1" x14ac:dyDescent="0.3"/>
    <row r="587" s="2" customFormat="1" x14ac:dyDescent="0.3"/>
    <row r="588" s="2" customFormat="1" x14ac:dyDescent="0.3"/>
    <row r="589" s="2" customFormat="1" x14ac:dyDescent="0.3"/>
    <row r="590" s="2" customFormat="1" x14ac:dyDescent="0.3"/>
    <row r="591" s="2" customFormat="1" x14ac:dyDescent="0.3"/>
    <row r="592" s="2" customFormat="1" x14ac:dyDescent="0.3"/>
    <row r="593" s="2" customFormat="1" x14ac:dyDescent="0.3"/>
    <row r="594" s="2" customFormat="1" x14ac:dyDescent="0.3"/>
    <row r="595" s="2" customFormat="1" x14ac:dyDescent="0.3"/>
    <row r="596" s="2" customFormat="1" x14ac:dyDescent="0.3"/>
    <row r="597" s="2" customFormat="1" x14ac:dyDescent="0.3"/>
    <row r="598" s="2" customFormat="1" x14ac:dyDescent="0.3"/>
    <row r="599" s="2" customFormat="1" x14ac:dyDescent="0.3"/>
    <row r="600" s="2" customFormat="1" x14ac:dyDescent="0.3"/>
    <row r="601" s="2" customFormat="1" x14ac:dyDescent="0.3"/>
    <row r="602" s="2" customFormat="1" x14ac:dyDescent="0.3"/>
    <row r="603" s="2" customFormat="1" x14ac:dyDescent="0.3"/>
    <row r="604" s="2" customFormat="1" x14ac:dyDescent="0.3"/>
    <row r="605" s="2" customFormat="1" x14ac:dyDescent="0.3"/>
    <row r="606" s="2" customFormat="1" x14ac:dyDescent="0.3"/>
    <row r="607" s="2" customFormat="1" x14ac:dyDescent="0.3"/>
    <row r="608" s="2" customFormat="1" x14ac:dyDescent="0.3"/>
    <row r="609" s="2" customFormat="1" x14ac:dyDescent="0.3"/>
    <row r="610" s="2" customFormat="1" x14ac:dyDescent="0.3"/>
    <row r="611" s="2" customFormat="1" x14ac:dyDescent="0.3"/>
    <row r="612" s="2" customFormat="1" x14ac:dyDescent="0.3"/>
    <row r="613" s="2" customFormat="1" x14ac:dyDescent="0.3"/>
    <row r="614" s="2" customFormat="1" x14ac:dyDescent="0.3"/>
    <row r="615" s="2" customFormat="1" x14ac:dyDescent="0.3"/>
    <row r="616" s="2" customFormat="1" x14ac:dyDescent="0.3"/>
    <row r="617" s="2" customFormat="1" x14ac:dyDescent="0.3"/>
    <row r="618" s="2" customFormat="1" x14ac:dyDescent="0.3"/>
    <row r="619" s="2" customFormat="1" x14ac:dyDescent="0.3"/>
    <row r="620" s="2" customFormat="1" x14ac:dyDescent="0.3"/>
    <row r="621" s="2" customFormat="1" x14ac:dyDescent="0.3"/>
    <row r="622" s="2" customFormat="1" x14ac:dyDescent="0.3"/>
    <row r="623" s="2" customFormat="1" x14ac:dyDescent="0.3"/>
    <row r="624" s="2" customFormat="1" x14ac:dyDescent="0.3"/>
    <row r="625" s="2" customFormat="1" x14ac:dyDescent="0.3"/>
    <row r="626" s="2" customFormat="1" x14ac:dyDescent="0.3"/>
    <row r="627" s="2" customFormat="1" x14ac:dyDescent="0.3"/>
    <row r="628" s="2" customFormat="1" x14ac:dyDescent="0.3"/>
    <row r="629" s="2" customFormat="1" x14ac:dyDescent="0.3"/>
    <row r="630" s="2" customFormat="1" x14ac:dyDescent="0.3"/>
    <row r="631" s="2" customFormat="1" x14ac:dyDescent="0.3"/>
    <row r="632" s="2" customFormat="1" x14ac:dyDescent="0.3"/>
    <row r="633" s="2" customFormat="1" x14ac:dyDescent="0.3"/>
    <row r="634" s="2" customFormat="1" x14ac:dyDescent="0.3"/>
    <row r="635" s="2" customFormat="1" x14ac:dyDescent="0.3"/>
    <row r="636" s="2" customFormat="1" x14ac:dyDescent="0.3"/>
    <row r="637" s="2" customFormat="1" x14ac:dyDescent="0.3"/>
    <row r="638" s="2" customFormat="1" x14ac:dyDescent="0.3"/>
    <row r="639" s="2" customFormat="1" x14ac:dyDescent="0.3"/>
    <row r="640" s="2" customFormat="1" x14ac:dyDescent="0.3"/>
    <row r="641" s="2" customFormat="1" x14ac:dyDescent="0.3"/>
    <row r="642" s="2" customFormat="1" x14ac:dyDescent="0.3"/>
    <row r="643" s="2" customFormat="1" x14ac:dyDescent="0.3"/>
    <row r="644" s="2" customFormat="1" x14ac:dyDescent="0.3"/>
    <row r="645" s="2" customFormat="1" x14ac:dyDescent="0.3"/>
    <row r="646" s="2" customFormat="1" x14ac:dyDescent="0.3"/>
  </sheetData>
  <sheetProtection sheet="1" objects="1" scenarios="1"/>
  <mergeCells count="4">
    <mergeCell ref="A1:H1"/>
    <mergeCell ref="A2:H2"/>
    <mergeCell ref="A3:H3"/>
    <mergeCell ref="A4:H4"/>
  </mergeCells>
  <pageMargins left="0.7" right="0.7" top="0.75" bottom="0.75" header="0.3" footer="0.3"/>
  <pageSetup orientation="portrait" horizontalDpi="0" verticalDpi="0" r:id="rId1"/>
  <headerFooter>
    <oddHeader>&amp;L&amp;16&amp;F&amp;R&amp;G</oddHead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46"/>
  <sheetViews>
    <sheetView zoomScaleNormal="100" workbookViewId="0">
      <selection sqref="A1:H1"/>
    </sheetView>
  </sheetViews>
  <sheetFormatPr defaultRowHeight="14.4" x14ac:dyDescent="0.3"/>
  <cols>
    <col min="1" max="1" width="6" style="3" customWidth="1"/>
    <col min="2" max="2" width="53.5546875" style="3" customWidth="1"/>
    <col min="3" max="3" width="12.44140625" style="3" customWidth="1"/>
    <col min="4" max="9" width="8.88671875" style="3"/>
    <col min="10" max="21" width="8.6640625" style="3" customWidth="1"/>
    <col min="22" max="16384" width="8.88671875" style="3"/>
  </cols>
  <sheetData>
    <row r="1" spans="1:8" s="19" customFormat="1" ht="21" customHeight="1" x14ac:dyDescent="0.4">
      <c r="A1" s="41" t="s">
        <v>48</v>
      </c>
      <c r="B1" s="41"/>
      <c r="C1" s="41"/>
      <c r="D1" s="41"/>
      <c r="E1" s="41"/>
      <c r="F1" s="41"/>
      <c r="G1" s="41"/>
      <c r="H1" s="41"/>
    </row>
    <row r="2" spans="1:8" s="20" customFormat="1" ht="15.6" customHeight="1" x14ac:dyDescent="0.3">
      <c r="A2" s="42" t="s">
        <v>49</v>
      </c>
      <c r="B2" s="42"/>
      <c r="C2" s="42"/>
      <c r="D2" s="42"/>
      <c r="E2" s="42"/>
      <c r="F2" s="42"/>
      <c r="G2" s="42"/>
      <c r="H2" s="42"/>
    </row>
    <row r="3" spans="1:8" s="19" customFormat="1" ht="32.4" customHeight="1" x14ac:dyDescent="0.4">
      <c r="A3" s="39" t="s">
        <v>67</v>
      </c>
      <c r="B3" s="39"/>
      <c r="C3" s="39"/>
      <c r="D3" s="39"/>
      <c r="E3" s="39"/>
      <c r="F3" s="39"/>
      <c r="G3" s="39"/>
      <c r="H3" s="39"/>
    </row>
    <row r="4" spans="1:8" ht="55.8" customHeight="1" x14ac:dyDescent="0.3">
      <c r="A4" s="40" t="s">
        <v>52</v>
      </c>
      <c r="B4" s="40"/>
      <c r="C4" s="40"/>
      <c r="D4" s="40"/>
      <c r="E4" s="40"/>
      <c r="F4" s="40"/>
      <c r="G4" s="40"/>
      <c r="H4" s="40"/>
    </row>
    <row r="5" spans="1:8" x14ac:dyDescent="0.3">
      <c r="A5" s="21" t="s">
        <v>20</v>
      </c>
      <c r="B5" s="21" t="s">
        <v>19</v>
      </c>
      <c r="C5" s="21" t="s">
        <v>18</v>
      </c>
      <c r="D5" s="21" t="s">
        <v>1</v>
      </c>
      <c r="E5" s="1"/>
    </row>
    <row r="6" spans="1:8" x14ac:dyDescent="0.3">
      <c r="A6" s="3">
        <v>1</v>
      </c>
      <c r="B6" s="3" t="s">
        <v>24</v>
      </c>
      <c r="C6" s="22">
        <v>14</v>
      </c>
      <c r="D6" s="3" t="s">
        <v>2</v>
      </c>
    </row>
    <row r="7" spans="1:8" x14ac:dyDescent="0.3">
      <c r="A7" s="3">
        <v>2</v>
      </c>
      <c r="B7" s="3" t="s">
        <v>35</v>
      </c>
      <c r="C7" s="22">
        <v>83</v>
      </c>
      <c r="D7" s="3" t="s">
        <v>3</v>
      </c>
    </row>
    <row r="8" spans="1:8" x14ac:dyDescent="0.3">
      <c r="A8" s="3">
        <v>3</v>
      </c>
      <c r="B8" s="3" t="s">
        <v>27</v>
      </c>
      <c r="C8" s="22">
        <v>30</v>
      </c>
      <c r="D8" s="3" t="s">
        <v>3</v>
      </c>
    </row>
    <row r="9" spans="1:8" x14ac:dyDescent="0.3">
      <c r="A9" s="3">
        <v>4</v>
      </c>
      <c r="B9" s="3" t="s">
        <v>4</v>
      </c>
      <c r="C9" s="22">
        <v>4250</v>
      </c>
      <c r="D9" s="3" t="s">
        <v>5</v>
      </c>
    </row>
    <row r="10" spans="1:8" x14ac:dyDescent="0.3">
      <c r="A10" s="3">
        <v>5</v>
      </c>
      <c r="B10" s="3" t="s">
        <v>42</v>
      </c>
      <c r="C10" s="22">
        <v>100</v>
      </c>
      <c r="D10" s="3" t="s">
        <v>77</v>
      </c>
    </row>
    <row r="11" spans="1:8" x14ac:dyDescent="0.3">
      <c r="A11" s="3">
        <v>6</v>
      </c>
      <c r="B11" s="3" t="s">
        <v>43</v>
      </c>
      <c r="C11" s="22">
        <v>4</v>
      </c>
      <c r="D11" s="3" t="s">
        <v>6</v>
      </c>
    </row>
    <row r="12" spans="1:8" x14ac:dyDescent="0.3">
      <c r="A12" s="3">
        <v>7</v>
      </c>
      <c r="B12" s="3" t="s">
        <v>74</v>
      </c>
      <c r="C12" s="22">
        <v>4</v>
      </c>
      <c r="D12" s="3" t="s">
        <v>21</v>
      </c>
    </row>
    <row r="13" spans="1:8" x14ac:dyDescent="0.3">
      <c r="A13" s="3">
        <v>8</v>
      </c>
      <c r="B13" s="3" t="s">
        <v>44</v>
      </c>
      <c r="C13" s="22">
        <v>350</v>
      </c>
      <c r="D13" s="3" t="s">
        <v>7</v>
      </c>
    </row>
    <row r="14" spans="1:8" x14ac:dyDescent="0.3">
      <c r="A14" s="3">
        <v>9</v>
      </c>
      <c r="B14" s="3" t="s">
        <v>45</v>
      </c>
      <c r="C14" s="22">
        <v>120</v>
      </c>
      <c r="D14" s="3" t="s">
        <v>86</v>
      </c>
    </row>
    <row r="15" spans="1:8" x14ac:dyDescent="0.3">
      <c r="A15" s="3">
        <v>10</v>
      </c>
      <c r="B15" s="3" t="s">
        <v>14</v>
      </c>
      <c r="C15" s="22">
        <v>50</v>
      </c>
      <c r="D15" s="3" t="s">
        <v>78</v>
      </c>
    </row>
    <row r="16" spans="1:8" x14ac:dyDescent="0.3">
      <c r="A16" s="3">
        <v>11</v>
      </c>
      <c r="B16" s="3" t="s">
        <v>36</v>
      </c>
      <c r="C16" s="22">
        <v>100</v>
      </c>
      <c r="D16" s="3" t="s">
        <v>17</v>
      </c>
    </row>
    <row r="17" spans="1:22" x14ac:dyDescent="0.3">
      <c r="A17" s="3">
        <v>12</v>
      </c>
      <c r="B17" s="3" t="s">
        <v>16</v>
      </c>
      <c r="C17" s="22">
        <v>100</v>
      </c>
      <c r="D17" s="3" t="s">
        <v>17</v>
      </c>
    </row>
    <row r="18" spans="1:22" x14ac:dyDescent="0.3">
      <c r="A18" s="3">
        <v>13</v>
      </c>
      <c r="B18" s="3" t="s">
        <v>73</v>
      </c>
      <c r="C18" s="22">
        <v>0</v>
      </c>
      <c r="D18" s="3" t="s">
        <v>15</v>
      </c>
    </row>
    <row r="19" spans="1:22" x14ac:dyDescent="0.3">
      <c r="A19" s="3">
        <v>14</v>
      </c>
      <c r="B19" s="3" t="s">
        <v>41</v>
      </c>
      <c r="C19" s="22">
        <v>15</v>
      </c>
      <c r="D19" s="3" t="s">
        <v>21</v>
      </c>
    </row>
    <row r="20" spans="1:22" s="16" customFormat="1" x14ac:dyDescent="0.3"/>
    <row r="21" spans="1:22" s="4" customFormat="1" x14ac:dyDescent="0.3">
      <c r="B21" s="5" t="s">
        <v>0</v>
      </c>
      <c r="C21" s="4">
        <v>1</v>
      </c>
      <c r="D21" s="4">
        <v>2</v>
      </c>
      <c r="E21" s="4">
        <v>3</v>
      </c>
      <c r="F21" s="4">
        <v>4</v>
      </c>
      <c r="G21" s="4">
        <v>5</v>
      </c>
      <c r="H21" s="4">
        <v>6</v>
      </c>
      <c r="I21" s="4">
        <v>7</v>
      </c>
      <c r="J21" s="4">
        <v>8</v>
      </c>
      <c r="K21" s="4">
        <v>9</v>
      </c>
      <c r="L21" s="4">
        <v>10</v>
      </c>
      <c r="M21" s="4">
        <v>11</v>
      </c>
      <c r="N21" s="4">
        <v>12</v>
      </c>
      <c r="O21" s="4">
        <v>13</v>
      </c>
      <c r="P21" s="4">
        <v>14</v>
      </c>
      <c r="Q21" s="4">
        <v>15</v>
      </c>
      <c r="R21" s="4">
        <v>16</v>
      </c>
      <c r="S21" s="4">
        <v>17</v>
      </c>
      <c r="T21" s="4">
        <v>18</v>
      </c>
      <c r="U21" s="4">
        <v>19</v>
      </c>
      <c r="V21" s="4">
        <v>20</v>
      </c>
    </row>
    <row r="22" spans="1:22" s="7" customFormat="1" x14ac:dyDescent="0.3">
      <c r="A22" s="6" t="s">
        <v>37</v>
      </c>
    </row>
    <row r="23" spans="1:22" s="7" customFormat="1" x14ac:dyDescent="0.3"/>
    <row r="24" spans="1:22" s="7" customFormat="1" ht="14.4" customHeight="1" x14ac:dyDescent="0.3">
      <c r="A24" s="7">
        <v>20</v>
      </c>
      <c r="B24" s="7" t="s">
        <v>8</v>
      </c>
      <c r="C24" s="7">
        <f>C16*C6*C7*C9 /(100*1000)</f>
        <v>4938.5</v>
      </c>
      <c r="D24" s="7">
        <f>C$24</f>
        <v>4938.5</v>
      </c>
      <c r="E24" s="7">
        <f t="shared" ref="E24:V24" si="0">D$24</f>
        <v>4938.5</v>
      </c>
      <c r="F24" s="7">
        <f t="shared" si="0"/>
        <v>4938.5</v>
      </c>
      <c r="G24" s="7">
        <f t="shared" si="0"/>
        <v>4938.5</v>
      </c>
      <c r="H24" s="7">
        <f t="shared" si="0"/>
        <v>4938.5</v>
      </c>
      <c r="I24" s="7">
        <f t="shared" si="0"/>
        <v>4938.5</v>
      </c>
      <c r="J24" s="7">
        <f t="shared" si="0"/>
        <v>4938.5</v>
      </c>
      <c r="K24" s="7">
        <f t="shared" si="0"/>
        <v>4938.5</v>
      </c>
      <c r="L24" s="7">
        <f t="shared" si="0"/>
        <v>4938.5</v>
      </c>
      <c r="M24" s="7">
        <f t="shared" si="0"/>
        <v>4938.5</v>
      </c>
      <c r="N24" s="7">
        <f t="shared" si="0"/>
        <v>4938.5</v>
      </c>
      <c r="O24" s="7">
        <f t="shared" si="0"/>
        <v>4938.5</v>
      </c>
      <c r="P24" s="7">
        <f t="shared" si="0"/>
        <v>4938.5</v>
      </c>
      <c r="Q24" s="7">
        <f t="shared" si="0"/>
        <v>4938.5</v>
      </c>
      <c r="R24" s="7">
        <f t="shared" si="0"/>
        <v>4938.5</v>
      </c>
      <c r="S24" s="7">
        <f t="shared" si="0"/>
        <v>4938.5</v>
      </c>
      <c r="T24" s="7">
        <f t="shared" si="0"/>
        <v>4938.5</v>
      </c>
      <c r="U24" s="7">
        <f t="shared" si="0"/>
        <v>4938.5</v>
      </c>
      <c r="V24" s="7">
        <f t="shared" si="0"/>
        <v>4938.5</v>
      </c>
    </row>
    <row r="25" spans="1:22" s="8" customFormat="1" x14ac:dyDescent="0.3">
      <c r="A25" s="8">
        <v>21</v>
      </c>
      <c r="B25" s="8" t="s">
        <v>40</v>
      </c>
      <c r="C25" s="8">
        <f>C16*C10/C11</f>
        <v>2500</v>
      </c>
      <c r="D25" s="8">
        <f>$C25</f>
        <v>2500</v>
      </c>
      <c r="E25" s="8">
        <f t="shared" ref="E25:V26" si="1">$C25</f>
        <v>2500</v>
      </c>
      <c r="F25" s="8">
        <f t="shared" si="1"/>
        <v>2500</v>
      </c>
      <c r="G25" s="8">
        <f t="shared" si="1"/>
        <v>2500</v>
      </c>
      <c r="H25" s="8">
        <f t="shared" si="1"/>
        <v>2500</v>
      </c>
      <c r="I25" s="8">
        <f t="shared" si="1"/>
        <v>2500</v>
      </c>
      <c r="J25" s="8">
        <f t="shared" si="1"/>
        <v>2500</v>
      </c>
      <c r="K25" s="8">
        <f t="shared" si="1"/>
        <v>2500</v>
      </c>
      <c r="L25" s="8">
        <f t="shared" si="1"/>
        <v>2500</v>
      </c>
      <c r="M25" s="8">
        <f t="shared" si="1"/>
        <v>2500</v>
      </c>
      <c r="N25" s="8">
        <f t="shared" si="1"/>
        <v>2500</v>
      </c>
      <c r="O25" s="8">
        <f t="shared" si="1"/>
        <v>2500</v>
      </c>
      <c r="P25" s="8">
        <f t="shared" si="1"/>
        <v>2500</v>
      </c>
      <c r="Q25" s="8">
        <f t="shared" si="1"/>
        <v>2500</v>
      </c>
      <c r="R25" s="8">
        <f t="shared" si="1"/>
        <v>2500</v>
      </c>
      <c r="S25" s="8">
        <f t="shared" si="1"/>
        <v>2500</v>
      </c>
      <c r="T25" s="8">
        <f t="shared" si="1"/>
        <v>2500</v>
      </c>
      <c r="U25" s="8">
        <f t="shared" si="1"/>
        <v>2500</v>
      </c>
      <c r="V25" s="8">
        <f t="shared" si="1"/>
        <v>2500</v>
      </c>
    </row>
    <row r="26" spans="1:22" s="9" customFormat="1" x14ac:dyDescent="0.3">
      <c r="A26" s="9">
        <v>22</v>
      </c>
      <c r="B26" s="9" t="s">
        <v>76</v>
      </c>
      <c r="C26" s="9">
        <f>C16*(C13+C14)*(C12/100)</f>
        <v>1880</v>
      </c>
      <c r="D26" s="9">
        <f>$C26</f>
        <v>1880</v>
      </c>
      <c r="E26" s="9">
        <f t="shared" si="1"/>
        <v>1880</v>
      </c>
      <c r="F26" s="9">
        <f t="shared" si="1"/>
        <v>1880</v>
      </c>
      <c r="G26" s="9">
        <f t="shared" si="1"/>
        <v>1880</v>
      </c>
      <c r="H26" s="9">
        <f t="shared" si="1"/>
        <v>1880</v>
      </c>
      <c r="I26" s="9">
        <f t="shared" si="1"/>
        <v>1880</v>
      </c>
      <c r="J26" s="9">
        <f t="shared" si="1"/>
        <v>1880</v>
      </c>
      <c r="K26" s="9">
        <f t="shared" si="1"/>
        <v>1880</v>
      </c>
      <c r="L26" s="9">
        <f t="shared" si="1"/>
        <v>1880</v>
      </c>
      <c r="M26" s="9">
        <f t="shared" si="1"/>
        <v>1880</v>
      </c>
      <c r="N26" s="9">
        <f t="shared" si="1"/>
        <v>1880</v>
      </c>
      <c r="O26" s="9">
        <f t="shared" si="1"/>
        <v>1880</v>
      </c>
      <c r="P26" s="9">
        <f t="shared" si="1"/>
        <v>1880</v>
      </c>
      <c r="Q26" s="9">
        <f t="shared" si="1"/>
        <v>1880</v>
      </c>
      <c r="R26" s="9">
        <f t="shared" si="1"/>
        <v>1880</v>
      </c>
      <c r="S26" s="9">
        <f t="shared" si="1"/>
        <v>1880</v>
      </c>
      <c r="T26" s="9">
        <f t="shared" si="1"/>
        <v>1880</v>
      </c>
      <c r="U26" s="9">
        <f t="shared" si="1"/>
        <v>1880</v>
      </c>
      <c r="V26" s="9">
        <f t="shared" si="1"/>
        <v>1880</v>
      </c>
    </row>
    <row r="27" spans="1:22" s="7" customFormat="1" x14ac:dyDescent="0.3">
      <c r="B27" s="7" t="s">
        <v>9</v>
      </c>
      <c r="C27" s="7">
        <f>SUM(C24:C26)</f>
        <v>9318.5</v>
      </c>
      <c r="D27" s="7">
        <f>SUM(D24:D26)</f>
        <v>9318.5</v>
      </c>
      <c r="E27" s="7">
        <f t="shared" ref="E27:V27" si="2">SUM(E24:E26)</f>
        <v>9318.5</v>
      </c>
      <c r="F27" s="7">
        <f t="shared" si="2"/>
        <v>9318.5</v>
      </c>
      <c r="G27" s="7">
        <f t="shared" si="2"/>
        <v>9318.5</v>
      </c>
      <c r="H27" s="7">
        <f t="shared" si="2"/>
        <v>9318.5</v>
      </c>
      <c r="I27" s="7">
        <f t="shared" si="2"/>
        <v>9318.5</v>
      </c>
      <c r="J27" s="7">
        <f t="shared" si="2"/>
        <v>9318.5</v>
      </c>
      <c r="K27" s="7">
        <f t="shared" si="2"/>
        <v>9318.5</v>
      </c>
      <c r="L27" s="7">
        <f t="shared" si="2"/>
        <v>9318.5</v>
      </c>
      <c r="M27" s="7">
        <f t="shared" si="2"/>
        <v>9318.5</v>
      </c>
      <c r="N27" s="7">
        <f t="shared" si="2"/>
        <v>9318.5</v>
      </c>
      <c r="O27" s="7">
        <f t="shared" si="2"/>
        <v>9318.5</v>
      </c>
      <c r="P27" s="7">
        <f t="shared" si="2"/>
        <v>9318.5</v>
      </c>
      <c r="Q27" s="7">
        <f t="shared" si="2"/>
        <v>9318.5</v>
      </c>
      <c r="R27" s="7">
        <f t="shared" si="2"/>
        <v>9318.5</v>
      </c>
      <c r="S27" s="7">
        <f t="shared" si="2"/>
        <v>9318.5</v>
      </c>
      <c r="T27" s="7">
        <f t="shared" si="2"/>
        <v>9318.5</v>
      </c>
      <c r="U27" s="7">
        <f t="shared" si="2"/>
        <v>9318.5</v>
      </c>
      <c r="V27" s="7">
        <f t="shared" si="2"/>
        <v>9318.5</v>
      </c>
    </row>
    <row r="28" spans="1:22" s="9" customFormat="1" x14ac:dyDescent="0.3">
      <c r="B28" s="9" t="s">
        <v>10</v>
      </c>
      <c r="C28" s="9">
        <f>C27</f>
        <v>9318.5</v>
      </c>
      <c r="D28" s="9">
        <f>C28+D27</f>
        <v>18637</v>
      </c>
      <c r="E28" s="9">
        <f t="shared" ref="E28:V28" si="3">D28+E27</f>
        <v>27955.5</v>
      </c>
      <c r="F28" s="10">
        <f t="shared" si="3"/>
        <v>37274</v>
      </c>
      <c r="G28" s="10">
        <f t="shared" si="3"/>
        <v>46592.5</v>
      </c>
      <c r="H28" s="9">
        <f t="shared" si="3"/>
        <v>55911</v>
      </c>
      <c r="I28" s="9">
        <f t="shared" si="3"/>
        <v>65229.5</v>
      </c>
      <c r="J28" s="10">
        <f t="shared" si="3"/>
        <v>74548</v>
      </c>
      <c r="K28" s="9">
        <f t="shared" si="3"/>
        <v>83866.5</v>
      </c>
      <c r="L28" s="9">
        <f t="shared" si="3"/>
        <v>93185</v>
      </c>
      <c r="M28" s="9">
        <f t="shared" si="3"/>
        <v>102503.5</v>
      </c>
      <c r="N28" s="9">
        <f t="shared" si="3"/>
        <v>111822</v>
      </c>
      <c r="O28" s="9">
        <f t="shared" si="3"/>
        <v>121140.5</v>
      </c>
      <c r="P28" s="9">
        <f t="shared" si="3"/>
        <v>130459</v>
      </c>
      <c r="Q28" s="9">
        <f t="shared" si="3"/>
        <v>139777.5</v>
      </c>
      <c r="R28" s="9">
        <f t="shared" si="3"/>
        <v>149096</v>
      </c>
      <c r="S28" s="9">
        <f t="shared" si="3"/>
        <v>158414.5</v>
      </c>
      <c r="T28" s="9">
        <f t="shared" si="3"/>
        <v>167733</v>
      </c>
      <c r="U28" s="9">
        <f t="shared" si="3"/>
        <v>177051.5</v>
      </c>
      <c r="V28" s="9">
        <f t="shared" si="3"/>
        <v>186370</v>
      </c>
    </row>
    <row r="29" spans="1:22" s="7" customFormat="1" ht="28.8" x14ac:dyDescent="0.3">
      <c r="B29" s="11" t="s">
        <v>38</v>
      </c>
      <c r="C29" s="12">
        <f>NPV(0.06,C27:V27)</f>
        <v>106882.46087520033</v>
      </c>
      <c r="D29" s="13" t="s">
        <v>11</v>
      </c>
    </row>
    <row r="30" spans="1:22" s="7" customFormat="1" x14ac:dyDescent="0.3">
      <c r="B30" s="7" t="s">
        <v>22</v>
      </c>
      <c r="C30" s="7">
        <f>V28/20</f>
        <v>9318.5</v>
      </c>
      <c r="D30" s="14"/>
    </row>
    <row r="31" spans="1:22" s="7" customFormat="1" x14ac:dyDescent="0.3">
      <c r="B31" s="7" t="s">
        <v>29</v>
      </c>
      <c r="C31" s="15">
        <f>NPV(0.08,C27:V27)</f>
        <v>91490.406616316206</v>
      </c>
      <c r="D31" s="14"/>
    </row>
    <row r="32" spans="1:22" s="7" customFormat="1" x14ac:dyDescent="0.3">
      <c r="B32" s="7" t="s">
        <v>30</v>
      </c>
      <c r="C32" s="15">
        <f>NPV(0.04,C27:V27)</f>
        <v>126641.45604558138</v>
      </c>
      <c r="D32" s="14"/>
    </row>
    <row r="33" spans="1:22" s="7" customFormat="1" x14ac:dyDescent="0.3"/>
    <row r="34" spans="1:22" s="7" customFormat="1" x14ac:dyDescent="0.3">
      <c r="A34" s="4"/>
      <c r="B34" s="5" t="s">
        <v>0</v>
      </c>
      <c r="C34" s="4">
        <v>1</v>
      </c>
      <c r="D34" s="4">
        <v>2</v>
      </c>
      <c r="E34" s="4">
        <v>3</v>
      </c>
      <c r="F34" s="4">
        <v>4</v>
      </c>
      <c r="G34" s="4">
        <v>5</v>
      </c>
      <c r="H34" s="4">
        <v>6</v>
      </c>
      <c r="I34" s="4">
        <v>7</v>
      </c>
      <c r="J34" s="4">
        <v>8</v>
      </c>
      <c r="K34" s="4">
        <v>9</v>
      </c>
      <c r="L34" s="4">
        <v>10</v>
      </c>
      <c r="M34" s="4">
        <v>11</v>
      </c>
      <c r="N34" s="4">
        <v>12</v>
      </c>
      <c r="O34" s="4">
        <v>13</v>
      </c>
      <c r="P34" s="4">
        <v>14</v>
      </c>
      <c r="Q34" s="4">
        <v>15</v>
      </c>
      <c r="R34" s="4">
        <v>16</v>
      </c>
      <c r="S34" s="4">
        <v>17</v>
      </c>
      <c r="T34" s="4">
        <v>18</v>
      </c>
      <c r="U34" s="4">
        <v>19</v>
      </c>
      <c r="V34" s="4">
        <v>20</v>
      </c>
    </row>
    <row r="35" spans="1:22" s="7" customFormat="1" x14ac:dyDescent="0.3">
      <c r="A35" s="6" t="s">
        <v>34</v>
      </c>
    </row>
    <row r="36" spans="1:22" s="7" customFormat="1" ht="6.6" customHeight="1" x14ac:dyDescent="0.3">
      <c r="A36" s="6"/>
    </row>
    <row r="37" spans="1:22" s="7" customFormat="1" x14ac:dyDescent="0.3">
      <c r="A37" s="7">
        <v>30</v>
      </c>
      <c r="B37" s="7" t="s">
        <v>46</v>
      </c>
      <c r="C37" s="7">
        <f>C17*(C13+C14)</f>
        <v>47000</v>
      </c>
    </row>
    <row r="38" spans="1:22" s="8" customFormat="1" x14ac:dyDescent="0.3">
      <c r="A38" s="8">
        <v>31</v>
      </c>
      <c r="B38" s="8" t="s">
        <v>28</v>
      </c>
      <c r="C38" s="8">
        <f>C17*C9*C8*C6/(100*1000)</f>
        <v>1785</v>
      </c>
      <c r="D38" s="8">
        <f>$C38</f>
        <v>1785</v>
      </c>
      <c r="E38" s="8">
        <f t="shared" ref="E38:V39" si="4">$C38</f>
        <v>1785</v>
      </c>
      <c r="F38" s="8">
        <f t="shared" si="4"/>
        <v>1785</v>
      </c>
      <c r="G38" s="8">
        <f t="shared" si="4"/>
        <v>1785</v>
      </c>
      <c r="H38" s="8">
        <f t="shared" si="4"/>
        <v>1785</v>
      </c>
      <c r="I38" s="8">
        <f t="shared" si="4"/>
        <v>1785</v>
      </c>
      <c r="J38" s="8">
        <f t="shared" si="4"/>
        <v>1785</v>
      </c>
      <c r="K38" s="8">
        <f t="shared" si="4"/>
        <v>1785</v>
      </c>
      <c r="L38" s="8">
        <f t="shared" si="4"/>
        <v>1785</v>
      </c>
      <c r="M38" s="8">
        <f t="shared" si="4"/>
        <v>1785</v>
      </c>
      <c r="N38" s="8">
        <f t="shared" si="4"/>
        <v>1785</v>
      </c>
      <c r="O38" s="8">
        <f t="shared" si="4"/>
        <v>1785</v>
      </c>
      <c r="P38" s="8">
        <f t="shared" si="4"/>
        <v>1785</v>
      </c>
      <c r="Q38" s="8">
        <f t="shared" si="4"/>
        <v>1785</v>
      </c>
      <c r="R38" s="8">
        <f t="shared" si="4"/>
        <v>1785</v>
      </c>
      <c r="S38" s="8">
        <f t="shared" si="4"/>
        <v>1785</v>
      </c>
      <c r="T38" s="8">
        <f t="shared" si="4"/>
        <v>1785</v>
      </c>
      <c r="U38" s="8">
        <f t="shared" si="4"/>
        <v>1785</v>
      </c>
      <c r="V38" s="8">
        <f t="shared" si="4"/>
        <v>1785</v>
      </c>
    </row>
    <row r="39" spans="1:22" s="8" customFormat="1" x14ac:dyDescent="0.3">
      <c r="A39" s="7">
        <v>32</v>
      </c>
      <c r="B39" s="16" t="s">
        <v>23</v>
      </c>
      <c r="C39" s="17">
        <f>-C17*C18</f>
        <v>0</v>
      </c>
      <c r="D39" s="17">
        <f>$C39</f>
        <v>0</v>
      </c>
      <c r="E39" s="17">
        <f t="shared" si="4"/>
        <v>0</v>
      </c>
      <c r="F39" s="17">
        <f t="shared" si="4"/>
        <v>0</v>
      </c>
      <c r="G39" s="17">
        <f t="shared" si="4"/>
        <v>0</v>
      </c>
      <c r="H39" s="17">
        <f t="shared" si="4"/>
        <v>0</v>
      </c>
      <c r="I39" s="17">
        <f t="shared" si="4"/>
        <v>0</v>
      </c>
      <c r="J39" s="17">
        <f t="shared" si="4"/>
        <v>0</v>
      </c>
      <c r="K39" s="17">
        <f t="shared" si="4"/>
        <v>0</v>
      </c>
      <c r="L39" s="17">
        <f t="shared" si="4"/>
        <v>0</v>
      </c>
      <c r="M39" s="17">
        <f t="shared" si="4"/>
        <v>0</v>
      </c>
      <c r="N39" s="17">
        <f t="shared" si="4"/>
        <v>0</v>
      </c>
      <c r="O39" s="17">
        <f t="shared" si="4"/>
        <v>0</v>
      </c>
      <c r="P39" s="17">
        <f t="shared" si="4"/>
        <v>0</v>
      </c>
      <c r="Q39" s="17">
        <f t="shared" si="4"/>
        <v>0</v>
      </c>
      <c r="R39" s="17">
        <f t="shared" si="4"/>
        <v>0</v>
      </c>
      <c r="S39" s="17">
        <f t="shared" si="4"/>
        <v>0</v>
      </c>
      <c r="T39" s="17">
        <f t="shared" si="4"/>
        <v>0</v>
      </c>
      <c r="U39" s="17">
        <f t="shared" si="4"/>
        <v>0</v>
      </c>
      <c r="V39" s="17">
        <f t="shared" si="4"/>
        <v>0</v>
      </c>
    </row>
    <row r="40" spans="1:22" s="8" customFormat="1" x14ac:dyDescent="0.3">
      <c r="A40" s="8">
        <v>33</v>
      </c>
      <c r="B40" s="8" t="s">
        <v>13</v>
      </c>
      <c r="H40" s="8">
        <f>$C17*$C15</f>
        <v>5000</v>
      </c>
      <c r="N40" s="8">
        <f>$C17*$C15</f>
        <v>5000</v>
      </c>
      <c r="T40" s="8">
        <f>$C17*$C15</f>
        <v>5000</v>
      </c>
    </row>
    <row r="41" spans="1:22" s="9" customFormat="1" x14ac:dyDescent="0.3">
      <c r="A41" s="8">
        <v>34</v>
      </c>
      <c r="B41" s="9" t="s">
        <v>25</v>
      </c>
      <c r="C41" s="18">
        <f>-C38*C19/100</f>
        <v>-267.75</v>
      </c>
      <c r="D41" s="18">
        <f>$C41</f>
        <v>-267.75</v>
      </c>
      <c r="E41" s="18">
        <f t="shared" ref="E41:V41" si="5">$C41</f>
        <v>-267.75</v>
      </c>
      <c r="F41" s="18">
        <f t="shared" si="5"/>
        <v>-267.75</v>
      </c>
      <c r="G41" s="18">
        <f t="shared" si="5"/>
        <v>-267.75</v>
      </c>
      <c r="H41" s="18">
        <f t="shared" si="5"/>
        <v>-267.75</v>
      </c>
      <c r="I41" s="18">
        <f t="shared" si="5"/>
        <v>-267.75</v>
      </c>
      <c r="J41" s="18">
        <f t="shared" si="5"/>
        <v>-267.75</v>
      </c>
      <c r="K41" s="18">
        <f t="shared" si="5"/>
        <v>-267.75</v>
      </c>
      <c r="L41" s="18">
        <f t="shared" si="5"/>
        <v>-267.75</v>
      </c>
      <c r="M41" s="18">
        <f t="shared" si="5"/>
        <v>-267.75</v>
      </c>
      <c r="N41" s="18">
        <f t="shared" si="5"/>
        <v>-267.75</v>
      </c>
      <c r="O41" s="18">
        <f t="shared" si="5"/>
        <v>-267.75</v>
      </c>
      <c r="P41" s="18">
        <f t="shared" si="5"/>
        <v>-267.75</v>
      </c>
      <c r="Q41" s="18">
        <f t="shared" si="5"/>
        <v>-267.75</v>
      </c>
      <c r="R41" s="18">
        <f t="shared" si="5"/>
        <v>-267.75</v>
      </c>
      <c r="S41" s="18">
        <f t="shared" si="5"/>
        <v>-267.75</v>
      </c>
      <c r="T41" s="18">
        <f t="shared" si="5"/>
        <v>-267.75</v>
      </c>
      <c r="U41" s="18">
        <f t="shared" si="5"/>
        <v>-267.75</v>
      </c>
      <c r="V41" s="18">
        <f t="shared" si="5"/>
        <v>-267.75</v>
      </c>
    </row>
    <row r="42" spans="1:22" s="7" customFormat="1" x14ac:dyDescent="0.3">
      <c r="B42" s="7" t="s">
        <v>9</v>
      </c>
      <c r="C42" s="7">
        <f t="shared" ref="C42:V42" si="6">SUM(C37:C41)</f>
        <v>48517.25</v>
      </c>
      <c r="D42" s="7">
        <f t="shared" si="6"/>
        <v>1517.25</v>
      </c>
      <c r="E42" s="7">
        <f t="shared" si="6"/>
        <v>1517.25</v>
      </c>
      <c r="F42" s="7">
        <f t="shared" si="6"/>
        <v>1517.25</v>
      </c>
      <c r="G42" s="7">
        <f t="shared" si="6"/>
        <v>1517.25</v>
      </c>
      <c r="H42" s="7">
        <f t="shared" si="6"/>
        <v>6517.25</v>
      </c>
      <c r="I42" s="7">
        <f t="shared" si="6"/>
        <v>1517.25</v>
      </c>
      <c r="J42" s="7">
        <f t="shared" si="6"/>
        <v>1517.25</v>
      </c>
      <c r="K42" s="7">
        <f t="shared" si="6"/>
        <v>1517.25</v>
      </c>
      <c r="L42" s="7">
        <f t="shared" si="6"/>
        <v>1517.25</v>
      </c>
      <c r="M42" s="7">
        <f t="shared" si="6"/>
        <v>1517.25</v>
      </c>
      <c r="N42" s="7">
        <f t="shared" si="6"/>
        <v>6517.25</v>
      </c>
      <c r="O42" s="7">
        <f t="shared" si="6"/>
        <v>1517.25</v>
      </c>
      <c r="P42" s="7">
        <f t="shared" si="6"/>
        <v>1517.25</v>
      </c>
      <c r="Q42" s="7">
        <f t="shared" si="6"/>
        <v>1517.25</v>
      </c>
      <c r="R42" s="7">
        <f t="shared" si="6"/>
        <v>1517.25</v>
      </c>
      <c r="S42" s="7">
        <f t="shared" si="6"/>
        <v>1517.25</v>
      </c>
      <c r="T42" s="7">
        <f t="shared" si="6"/>
        <v>6517.25</v>
      </c>
      <c r="U42" s="7">
        <f t="shared" si="6"/>
        <v>1517.25</v>
      </c>
      <c r="V42" s="7">
        <f t="shared" si="6"/>
        <v>1517.25</v>
      </c>
    </row>
    <row r="43" spans="1:22" s="7" customFormat="1" x14ac:dyDescent="0.3">
      <c r="A43" s="9"/>
      <c r="B43" s="9" t="s">
        <v>10</v>
      </c>
      <c r="C43" s="9">
        <f>C42</f>
        <v>48517.25</v>
      </c>
      <c r="D43" s="9">
        <f>C43+D42</f>
        <v>50034.5</v>
      </c>
      <c r="E43" s="9">
        <f t="shared" ref="E43:V43" si="7">D43+E42</f>
        <v>51551.75</v>
      </c>
      <c r="F43" s="10">
        <f t="shared" si="7"/>
        <v>53069</v>
      </c>
      <c r="G43" s="10">
        <f t="shared" si="7"/>
        <v>54586.25</v>
      </c>
      <c r="H43" s="9">
        <f t="shared" si="7"/>
        <v>61103.5</v>
      </c>
      <c r="I43" s="9">
        <f t="shared" si="7"/>
        <v>62620.75</v>
      </c>
      <c r="J43" s="10">
        <f t="shared" si="7"/>
        <v>64138</v>
      </c>
      <c r="K43" s="9">
        <f t="shared" si="7"/>
        <v>65655.25</v>
      </c>
      <c r="L43" s="9">
        <f t="shared" si="7"/>
        <v>67172.5</v>
      </c>
      <c r="M43" s="9">
        <f t="shared" si="7"/>
        <v>68689.75</v>
      </c>
      <c r="N43" s="9">
        <f t="shared" si="7"/>
        <v>75207</v>
      </c>
      <c r="O43" s="9">
        <f t="shared" si="7"/>
        <v>76724.25</v>
      </c>
      <c r="P43" s="9">
        <f t="shared" si="7"/>
        <v>78241.5</v>
      </c>
      <c r="Q43" s="9">
        <f t="shared" si="7"/>
        <v>79758.75</v>
      </c>
      <c r="R43" s="9">
        <f t="shared" si="7"/>
        <v>81276</v>
      </c>
      <c r="S43" s="9">
        <f t="shared" si="7"/>
        <v>82793.25</v>
      </c>
      <c r="T43" s="9">
        <f t="shared" si="7"/>
        <v>89310.5</v>
      </c>
      <c r="U43" s="9">
        <f t="shared" si="7"/>
        <v>90827.75</v>
      </c>
      <c r="V43" s="9">
        <f t="shared" si="7"/>
        <v>92345</v>
      </c>
    </row>
    <row r="44" spans="1:22" s="7" customFormat="1" ht="28.8" x14ac:dyDescent="0.3">
      <c r="B44" s="11" t="s">
        <v>39</v>
      </c>
      <c r="C44" s="12">
        <f>NPV(0.06,C42:V42)</f>
        <v>69503.729086106963</v>
      </c>
      <c r="D44" s="13" t="s">
        <v>12</v>
      </c>
    </row>
    <row r="45" spans="1:22" s="7" customFormat="1" x14ac:dyDescent="0.3">
      <c r="B45" s="7" t="s">
        <v>22</v>
      </c>
      <c r="C45" s="7">
        <f>V43/20</f>
        <v>4617.25</v>
      </c>
    </row>
    <row r="46" spans="1:22" s="7" customFormat="1" x14ac:dyDescent="0.3">
      <c r="B46" s="7" t="s">
        <v>29</v>
      </c>
      <c r="C46" s="15">
        <f>NPV(0.08,C42:V42)</f>
        <v>64802.764745696884</v>
      </c>
    </row>
    <row r="47" spans="1:22" s="7" customFormat="1" x14ac:dyDescent="0.3">
      <c r="B47" s="7" t="s">
        <v>30</v>
      </c>
      <c r="C47" s="15">
        <f>NPV(0.04,C42:V42)</f>
        <v>75354.928820817557</v>
      </c>
    </row>
    <row r="48" spans="1:22" s="7" customFormat="1" x14ac:dyDescent="0.3">
      <c r="A48" s="7">
        <v>40</v>
      </c>
      <c r="B48" s="7" t="s">
        <v>26</v>
      </c>
      <c r="C48" s="7">
        <f>-NPV(0.06,C41:V41)</f>
        <v>3071.0714062708457</v>
      </c>
    </row>
    <row r="49" spans="1:22" s="9" customFormat="1" x14ac:dyDescent="0.3"/>
    <row r="50" spans="1:22" s="7" customFormat="1" x14ac:dyDescent="0.3">
      <c r="A50" s="6" t="s">
        <v>53</v>
      </c>
    </row>
    <row r="51" spans="1:22" s="7" customFormat="1" x14ac:dyDescent="0.3">
      <c r="A51" s="6"/>
    </row>
    <row r="52" spans="1:22" s="7" customFormat="1" ht="14.4" customHeight="1" x14ac:dyDescent="0.3">
      <c r="A52" s="7">
        <v>41</v>
      </c>
      <c r="B52" s="7" t="s">
        <v>71</v>
      </c>
      <c r="C52" s="15">
        <f ca="1">21-SUM(C53:V53)</f>
        <v>7</v>
      </c>
      <c r="D52" s="15" t="str">
        <f t="shared" ref="D52:V52" si="8">IF((D43&lt;D28),"Paid back","")</f>
        <v/>
      </c>
      <c r="E52" s="15" t="str">
        <f t="shared" si="8"/>
        <v/>
      </c>
      <c r="F52" s="15" t="str">
        <f t="shared" si="8"/>
        <v/>
      </c>
      <c r="G52" s="15" t="str">
        <f t="shared" si="8"/>
        <v/>
      </c>
      <c r="H52" s="15" t="str">
        <f t="shared" si="8"/>
        <v/>
      </c>
      <c r="I52" s="15" t="str">
        <f t="shared" si="8"/>
        <v>Paid back</v>
      </c>
      <c r="J52" s="15" t="str">
        <f t="shared" si="8"/>
        <v>Paid back</v>
      </c>
      <c r="K52" s="15" t="str">
        <f t="shared" si="8"/>
        <v>Paid back</v>
      </c>
      <c r="L52" s="15" t="str">
        <f t="shared" si="8"/>
        <v>Paid back</v>
      </c>
      <c r="M52" s="15" t="str">
        <f t="shared" si="8"/>
        <v>Paid back</v>
      </c>
      <c r="N52" s="15" t="str">
        <f t="shared" si="8"/>
        <v>Paid back</v>
      </c>
      <c r="O52" s="15" t="str">
        <f t="shared" si="8"/>
        <v>Paid back</v>
      </c>
      <c r="P52" s="15" t="str">
        <f t="shared" si="8"/>
        <v>Paid back</v>
      </c>
      <c r="Q52" s="15" t="str">
        <f t="shared" si="8"/>
        <v>Paid back</v>
      </c>
      <c r="R52" s="15" t="str">
        <f t="shared" si="8"/>
        <v>Paid back</v>
      </c>
      <c r="S52" s="15" t="str">
        <f t="shared" si="8"/>
        <v>Paid back</v>
      </c>
      <c r="T52" s="15" t="str">
        <f t="shared" si="8"/>
        <v>Paid back</v>
      </c>
      <c r="U52" s="15" t="str">
        <f t="shared" si="8"/>
        <v>Paid back</v>
      </c>
      <c r="V52" s="15" t="str">
        <f t="shared" si="8"/>
        <v>Paid back</v>
      </c>
    </row>
    <row r="53" spans="1:22" s="7" customFormat="1" x14ac:dyDescent="0.3">
      <c r="C53" s="15">
        <f t="shared" ref="C53:V53" ca="1" si="9">IF(C52="Paid back",1,0)</f>
        <v>0</v>
      </c>
      <c r="D53" s="15">
        <f t="shared" si="9"/>
        <v>0</v>
      </c>
      <c r="E53" s="15">
        <f t="shared" si="9"/>
        <v>0</v>
      </c>
      <c r="F53" s="15">
        <f t="shared" si="9"/>
        <v>0</v>
      </c>
      <c r="G53" s="15">
        <f t="shared" si="9"/>
        <v>0</v>
      </c>
      <c r="H53" s="15">
        <f t="shared" si="9"/>
        <v>0</v>
      </c>
      <c r="I53" s="15">
        <f t="shared" si="9"/>
        <v>1</v>
      </c>
      <c r="J53" s="15">
        <f t="shared" si="9"/>
        <v>1</v>
      </c>
      <c r="K53" s="15">
        <f t="shared" si="9"/>
        <v>1</v>
      </c>
      <c r="L53" s="15">
        <f t="shared" si="9"/>
        <v>1</v>
      </c>
      <c r="M53" s="15">
        <f t="shared" si="9"/>
        <v>1</v>
      </c>
      <c r="N53" s="15">
        <f t="shared" si="9"/>
        <v>1</v>
      </c>
      <c r="O53" s="15">
        <f t="shared" si="9"/>
        <v>1</v>
      </c>
      <c r="P53" s="15">
        <f t="shared" si="9"/>
        <v>1</v>
      </c>
      <c r="Q53" s="15">
        <f t="shared" si="9"/>
        <v>1</v>
      </c>
      <c r="R53" s="15">
        <f t="shared" si="9"/>
        <v>1</v>
      </c>
      <c r="S53" s="15">
        <f t="shared" si="9"/>
        <v>1</v>
      </c>
      <c r="T53" s="15">
        <f t="shared" si="9"/>
        <v>1</v>
      </c>
      <c r="U53" s="15">
        <f t="shared" si="9"/>
        <v>1</v>
      </c>
      <c r="V53" s="15">
        <f t="shared" si="9"/>
        <v>1</v>
      </c>
    </row>
    <row r="54" spans="1:22" s="16" customFormat="1" x14ac:dyDescent="0.3">
      <c r="A54" s="16">
        <v>42</v>
      </c>
      <c r="B54" s="6" t="s">
        <v>31</v>
      </c>
      <c r="C54" s="12">
        <f>C29-C44</f>
        <v>37378.731789093363</v>
      </c>
    </row>
    <row r="55" spans="1:22" s="7" customFormat="1" x14ac:dyDescent="0.3">
      <c r="A55" s="7">
        <v>43</v>
      </c>
      <c r="B55" s="15" t="s">
        <v>32</v>
      </c>
      <c r="C55" s="15">
        <f>C31-C46</f>
        <v>26687.641870619322</v>
      </c>
    </row>
    <row r="56" spans="1:22" s="7" customFormat="1" x14ac:dyDescent="0.3">
      <c r="A56" s="7">
        <v>44</v>
      </c>
      <c r="B56" s="15" t="s">
        <v>33</v>
      </c>
      <c r="C56" s="15">
        <f>C32-C47</f>
        <v>51286.52722476382</v>
      </c>
    </row>
    <row r="57" spans="1:22" s="7" customFormat="1" x14ac:dyDescent="0.3"/>
    <row r="58" spans="1:22" s="7" customFormat="1" x14ac:dyDescent="0.3">
      <c r="A58" s="7">
        <v>45</v>
      </c>
      <c r="B58" s="7" t="s">
        <v>69</v>
      </c>
      <c r="C58" s="7">
        <f>C30-C45</f>
        <v>4701.25</v>
      </c>
    </row>
    <row r="59" spans="1:22" s="7" customFormat="1" x14ac:dyDescent="0.3"/>
    <row r="60" spans="1:22" s="7" customFormat="1" x14ac:dyDescent="0.3"/>
    <row r="61" spans="1:22" s="7" customFormat="1" x14ac:dyDescent="0.3"/>
    <row r="62" spans="1:22" s="7" customFormat="1" x14ac:dyDescent="0.3"/>
    <row r="63" spans="1:22" s="7" customFormat="1" x14ac:dyDescent="0.3"/>
    <row r="64" spans="1:22" s="7" customFormat="1" x14ac:dyDescent="0.3"/>
    <row r="65" s="7" customFormat="1" x14ac:dyDescent="0.3"/>
    <row r="66" s="7" customFormat="1" x14ac:dyDescent="0.3"/>
    <row r="67" s="2" customFormat="1" x14ac:dyDescent="0.3"/>
    <row r="68" s="2" customFormat="1" x14ac:dyDescent="0.3"/>
    <row r="69" s="2" customFormat="1" x14ac:dyDescent="0.3"/>
    <row r="70" s="2" customFormat="1" x14ac:dyDescent="0.3"/>
    <row r="71" s="2" customFormat="1" x14ac:dyDescent="0.3"/>
    <row r="72" s="2" customFormat="1" x14ac:dyDescent="0.3"/>
    <row r="73" s="2" customFormat="1" x14ac:dyDescent="0.3"/>
    <row r="74" s="2" customFormat="1" x14ac:dyDescent="0.3"/>
    <row r="75" s="2" customFormat="1" x14ac:dyDescent="0.3"/>
    <row r="76" s="2" customFormat="1" x14ac:dyDescent="0.3"/>
    <row r="77" s="2" customFormat="1" x14ac:dyDescent="0.3"/>
    <row r="78" s="2" customFormat="1" x14ac:dyDescent="0.3"/>
    <row r="79" s="2" customFormat="1" x14ac:dyDescent="0.3"/>
    <row r="80" s="2" customFormat="1" x14ac:dyDescent="0.3"/>
    <row r="81" s="2" customFormat="1" x14ac:dyDescent="0.3"/>
    <row r="82" s="2" customFormat="1" x14ac:dyDescent="0.3"/>
    <row r="83" s="2" customFormat="1" x14ac:dyDescent="0.3"/>
    <row r="84" s="2" customFormat="1" x14ac:dyDescent="0.3"/>
    <row r="85" s="2" customFormat="1" x14ac:dyDescent="0.3"/>
    <row r="86" s="2" customFormat="1" x14ac:dyDescent="0.3"/>
    <row r="87" s="2" customFormat="1" x14ac:dyDescent="0.3"/>
    <row r="88" s="2" customFormat="1" x14ac:dyDescent="0.3"/>
    <row r="89" s="2" customFormat="1" x14ac:dyDescent="0.3"/>
    <row r="90" s="2" customFormat="1" x14ac:dyDescent="0.3"/>
    <row r="91" s="2" customFormat="1" x14ac:dyDescent="0.3"/>
    <row r="92" s="2" customFormat="1" x14ac:dyDescent="0.3"/>
    <row r="93" s="2" customFormat="1" x14ac:dyDescent="0.3"/>
    <row r="94" s="2" customFormat="1" x14ac:dyDescent="0.3"/>
    <row r="95" s="2" customFormat="1" x14ac:dyDescent="0.3"/>
    <row r="96"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row r="156" s="2" customFormat="1" x14ac:dyDescent="0.3"/>
    <row r="157" s="2" customFormat="1" x14ac:dyDescent="0.3"/>
    <row r="158" s="2" customFormat="1" x14ac:dyDescent="0.3"/>
    <row r="159" s="2" customFormat="1" x14ac:dyDescent="0.3"/>
    <row r="160" s="2" customFormat="1" x14ac:dyDescent="0.3"/>
    <row r="161" s="2" customFormat="1" x14ac:dyDescent="0.3"/>
    <row r="162" s="2" customFormat="1" x14ac:dyDescent="0.3"/>
    <row r="163" s="2" customFormat="1" x14ac:dyDescent="0.3"/>
    <row r="164" s="2" customFormat="1" x14ac:dyDescent="0.3"/>
    <row r="165" s="2" customFormat="1" x14ac:dyDescent="0.3"/>
    <row r="166" s="2" customFormat="1" x14ac:dyDescent="0.3"/>
    <row r="167" s="2" customFormat="1" x14ac:dyDescent="0.3"/>
    <row r="168" s="2" customFormat="1" x14ac:dyDescent="0.3"/>
    <row r="169" s="2" customFormat="1" x14ac:dyDescent="0.3"/>
    <row r="170" s="2" customFormat="1" x14ac:dyDescent="0.3"/>
    <row r="171" s="2" customFormat="1" x14ac:dyDescent="0.3"/>
    <row r="172" s="2" customFormat="1" x14ac:dyDescent="0.3"/>
    <row r="173" s="2" customFormat="1" x14ac:dyDescent="0.3"/>
    <row r="174" s="2" customFormat="1" x14ac:dyDescent="0.3"/>
    <row r="175" s="2" customFormat="1" x14ac:dyDescent="0.3"/>
    <row r="176" s="2" customFormat="1" x14ac:dyDescent="0.3"/>
    <row r="177" s="2" customFormat="1" x14ac:dyDescent="0.3"/>
    <row r="178" s="2" customFormat="1" x14ac:dyDescent="0.3"/>
    <row r="179" s="2" customFormat="1" x14ac:dyDescent="0.3"/>
    <row r="180" s="2" customFormat="1" x14ac:dyDescent="0.3"/>
    <row r="181" s="2" customFormat="1" x14ac:dyDescent="0.3"/>
    <row r="182" s="2" customFormat="1" x14ac:dyDescent="0.3"/>
    <row r="183" s="2" customFormat="1" x14ac:dyDescent="0.3"/>
    <row r="184" s="2" customFormat="1" x14ac:dyDescent="0.3"/>
    <row r="185" s="2" customFormat="1" x14ac:dyDescent="0.3"/>
    <row r="186" s="2" customFormat="1" x14ac:dyDescent="0.3"/>
    <row r="187" s="2" customFormat="1" x14ac:dyDescent="0.3"/>
    <row r="188" s="2" customFormat="1" x14ac:dyDescent="0.3"/>
    <row r="189" s="2" customFormat="1" x14ac:dyDescent="0.3"/>
    <row r="190" s="2" customFormat="1" x14ac:dyDescent="0.3"/>
    <row r="191" s="2" customFormat="1" x14ac:dyDescent="0.3"/>
    <row r="192" s="2" customFormat="1" x14ac:dyDescent="0.3"/>
    <row r="193" s="2" customFormat="1" x14ac:dyDescent="0.3"/>
    <row r="194" s="2" customFormat="1" x14ac:dyDescent="0.3"/>
    <row r="195" s="2" customFormat="1" x14ac:dyDescent="0.3"/>
    <row r="196" s="2" customFormat="1" x14ac:dyDescent="0.3"/>
    <row r="197" s="2" customFormat="1" x14ac:dyDescent="0.3"/>
    <row r="198" s="2" customFormat="1" x14ac:dyDescent="0.3"/>
    <row r="199" s="2" customFormat="1" x14ac:dyDescent="0.3"/>
    <row r="200" s="2" customFormat="1" x14ac:dyDescent="0.3"/>
    <row r="201" s="2" customFormat="1" x14ac:dyDescent="0.3"/>
    <row r="202" s="2" customFormat="1" x14ac:dyDescent="0.3"/>
    <row r="203" s="2" customFormat="1" x14ac:dyDescent="0.3"/>
    <row r="204" s="2" customFormat="1" x14ac:dyDescent="0.3"/>
    <row r="205" s="2" customFormat="1" x14ac:dyDescent="0.3"/>
    <row r="206" s="2" customFormat="1" x14ac:dyDescent="0.3"/>
    <row r="207" s="2" customFormat="1" x14ac:dyDescent="0.3"/>
    <row r="208" s="2" customFormat="1" x14ac:dyDescent="0.3"/>
    <row r="209" s="2" customFormat="1" x14ac:dyDescent="0.3"/>
    <row r="210" s="2" customFormat="1" x14ac:dyDescent="0.3"/>
    <row r="211" s="2" customFormat="1" x14ac:dyDescent="0.3"/>
    <row r="212" s="2" customFormat="1" x14ac:dyDescent="0.3"/>
    <row r="213" s="2" customFormat="1" x14ac:dyDescent="0.3"/>
    <row r="214" s="2" customFormat="1" x14ac:dyDescent="0.3"/>
    <row r="215" s="2" customFormat="1" x14ac:dyDescent="0.3"/>
    <row r="216" s="2" customFormat="1" x14ac:dyDescent="0.3"/>
    <row r="217" s="2" customFormat="1" x14ac:dyDescent="0.3"/>
    <row r="218" s="2" customFormat="1" x14ac:dyDescent="0.3"/>
    <row r="219" s="2" customFormat="1" x14ac:dyDescent="0.3"/>
    <row r="220" s="2" customFormat="1" x14ac:dyDescent="0.3"/>
    <row r="221" s="2" customFormat="1" x14ac:dyDescent="0.3"/>
    <row r="222" s="2" customFormat="1" x14ac:dyDescent="0.3"/>
    <row r="223" s="2" customFormat="1" x14ac:dyDescent="0.3"/>
    <row r="224" s="2" customFormat="1" x14ac:dyDescent="0.3"/>
    <row r="225" s="2" customFormat="1" x14ac:dyDescent="0.3"/>
    <row r="226" s="2" customFormat="1" x14ac:dyDescent="0.3"/>
    <row r="227" s="2" customFormat="1" x14ac:dyDescent="0.3"/>
    <row r="228" s="2" customFormat="1" x14ac:dyDescent="0.3"/>
    <row r="229" s="2" customFormat="1" x14ac:dyDescent="0.3"/>
    <row r="230" s="2" customFormat="1" x14ac:dyDescent="0.3"/>
    <row r="231" s="2" customFormat="1" x14ac:dyDescent="0.3"/>
    <row r="232" s="2" customFormat="1" x14ac:dyDescent="0.3"/>
    <row r="233" s="2" customFormat="1" x14ac:dyDescent="0.3"/>
    <row r="234" s="2" customFormat="1" x14ac:dyDescent="0.3"/>
    <row r="235" s="2" customFormat="1" x14ac:dyDescent="0.3"/>
    <row r="236" s="2" customFormat="1" x14ac:dyDescent="0.3"/>
    <row r="237" s="2" customFormat="1" x14ac:dyDescent="0.3"/>
    <row r="238" s="2" customFormat="1" x14ac:dyDescent="0.3"/>
    <row r="239" s="2" customFormat="1" x14ac:dyDescent="0.3"/>
    <row r="240" s="2" customFormat="1" x14ac:dyDescent="0.3"/>
    <row r="241" s="2" customFormat="1" x14ac:dyDescent="0.3"/>
    <row r="242" s="2" customFormat="1" x14ac:dyDescent="0.3"/>
    <row r="243" s="2" customFormat="1" x14ac:dyDescent="0.3"/>
    <row r="244" s="2" customFormat="1" x14ac:dyDescent="0.3"/>
    <row r="245" s="2" customFormat="1" x14ac:dyDescent="0.3"/>
    <row r="246" s="2" customFormat="1" x14ac:dyDescent="0.3"/>
    <row r="247" s="2" customFormat="1" x14ac:dyDescent="0.3"/>
    <row r="248" s="2" customFormat="1" x14ac:dyDescent="0.3"/>
    <row r="249" s="2" customFormat="1" x14ac:dyDescent="0.3"/>
    <row r="250" s="2" customFormat="1" x14ac:dyDescent="0.3"/>
    <row r="251" s="2" customFormat="1" x14ac:dyDescent="0.3"/>
    <row r="252" s="2" customFormat="1" x14ac:dyDescent="0.3"/>
    <row r="253" s="2" customFormat="1" x14ac:dyDescent="0.3"/>
    <row r="254" s="2" customFormat="1" x14ac:dyDescent="0.3"/>
    <row r="255" s="2" customFormat="1" x14ac:dyDescent="0.3"/>
    <row r="256" s="2" customFormat="1" x14ac:dyDescent="0.3"/>
    <row r="257" s="2" customFormat="1" x14ac:dyDescent="0.3"/>
    <row r="258" s="2" customFormat="1" x14ac:dyDescent="0.3"/>
    <row r="259" s="2" customFormat="1" x14ac:dyDescent="0.3"/>
    <row r="260" s="2" customFormat="1" x14ac:dyDescent="0.3"/>
    <row r="261" s="2" customFormat="1" x14ac:dyDescent="0.3"/>
    <row r="262" s="2" customFormat="1" x14ac:dyDescent="0.3"/>
    <row r="263" s="2" customFormat="1" x14ac:dyDescent="0.3"/>
    <row r="264" s="2" customFormat="1" x14ac:dyDescent="0.3"/>
    <row r="265" s="2" customFormat="1" x14ac:dyDescent="0.3"/>
    <row r="266" s="2" customFormat="1" x14ac:dyDescent="0.3"/>
    <row r="267" s="2" customFormat="1" x14ac:dyDescent="0.3"/>
    <row r="268" s="2" customFormat="1" x14ac:dyDescent="0.3"/>
    <row r="269" s="2" customFormat="1" x14ac:dyDescent="0.3"/>
    <row r="270" s="2" customFormat="1" x14ac:dyDescent="0.3"/>
    <row r="271" s="2" customFormat="1" x14ac:dyDescent="0.3"/>
    <row r="272" s="2" customFormat="1" x14ac:dyDescent="0.3"/>
    <row r="273" s="2" customFormat="1" x14ac:dyDescent="0.3"/>
    <row r="274" s="2" customFormat="1" x14ac:dyDescent="0.3"/>
    <row r="275" s="2" customFormat="1" x14ac:dyDescent="0.3"/>
    <row r="276" s="2" customFormat="1" x14ac:dyDescent="0.3"/>
    <row r="277" s="2" customFormat="1" x14ac:dyDescent="0.3"/>
    <row r="278" s="2" customFormat="1" x14ac:dyDescent="0.3"/>
    <row r="279" s="2" customFormat="1" x14ac:dyDescent="0.3"/>
    <row r="280" s="2" customFormat="1" x14ac:dyDescent="0.3"/>
    <row r="281" s="2" customFormat="1" x14ac:dyDescent="0.3"/>
    <row r="282" s="2" customFormat="1" x14ac:dyDescent="0.3"/>
    <row r="283" s="2" customFormat="1" x14ac:dyDescent="0.3"/>
    <row r="284" s="2" customFormat="1" x14ac:dyDescent="0.3"/>
    <row r="285" s="2" customFormat="1" x14ac:dyDescent="0.3"/>
    <row r="286" s="2" customFormat="1" x14ac:dyDescent="0.3"/>
    <row r="287" s="2" customFormat="1" x14ac:dyDescent="0.3"/>
    <row r="288" s="2" customFormat="1" x14ac:dyDescent="0.3"/>
    <row r="289" s="2" customFormat="1" x14ac:dyDescent="0.3"/>
    <row r="290" s="2" customFormat="1" x14ac:dyDescent="0.3"/>
    <row r="291" s="2" customFormat="1" x14ac:dyDescent="0.3"/>
    <row r="292" s="2" customFormat="1" x14ac:dyDescent="0.3"/>
    <row r="293" s="2" customFormat="1" x14ac:dyDescent="0.3"/>
    <row r="294" s="2" customFormat="1" x14ac:dyDescent="0.3"/>
    <row r="295" s="2" customFormat="1" x14ac:dyDescent="0.3"/>
    <row r="296" s="2" customFormat="1" x14ac:dyDescent="0.3"/>
    <row r="297" s="2" customFormat="1" x14ac:dyDescent="0.3"/>
    <row r="298" s="2" customFormat="1" x14ac:dyDescent="0.3"/>
    <row r="299" s="2" customFormat="1" x14ac:dyDescent="0.3"/>
    <row r="300" s="2" customFormat="1" x14ac:dyDescent="0.3"/>
    <row r="301" s="2" customFormat="1" x14ac:dyDescent="0.3"/>
    <row r="302" s="2" customFormat="1" x14ac:dyDescent="0.3"/>
    <row r="303" s="2" customFormat="1" x14ac:dyDescent="0.3"/>
    <row r="304" s="2" customFormat="1" x14ac:dyDescent="0.3"/>
    <row r="305" s="2" customFormat="1" x14ac:dyDescent="0.3"/>
    <row r="306" s="2" customFormat="1" x14ac:dyDescent="0.3"/>
    <row r="307" s="2" customFormat="1" x14ac:dyDescent="0.3"/>
    <row r="308" s="2" customFormat="1" x14ac:dyDescent="0.3"/>
    <row r="309" s="2" customFormat="1" x14ac:dyDescent="0.3"/>
    <row r="310" s="2" customFormat="1" x14ac:dyDescent="0.3"/>
    <row r="311" s="2" customFormat="1" x14ac:dyDescent="0.3"/>
    <row r="312" s="2" customFormat="1" x14ac:dyDescent="0.3"/>
    <row r="313" s="2" customFormat="1" x14ac:dyDescent="0.3"/>
    <row r="314" s="2" customFormat="1" x14ac:dyDescent="0.3"/>
    <row r="315" s="2" customFormat="1" x14ac:dyDescent="0.3"/>
    <row r="316" s="2" customFormat="1" x14ac:dyDescent="0.3"/>
    <row r="317" s="2" customFormat="1" x14ac:dyDescent="0.3"/>
    <row r="318" s="2" customFormat="1" x14ac:dyDescent="0.3"/>
    <row r="319" s="2" customFormat="1" x14ac:dyDescent="0.3"/>
    <row r="320" s="2" customFormat="1" x14ac:dyDescent="0.3"/>
    <row r="321" s="2" customFormat="1" x14ac:dyDescent="0.3"/>
    <row r="322" s="2" customFormat="1" x14ac:dyDescent="0.3"/>
    <row r="323" s="2" customFormat="1" x14ac:dyDescent="0.3"/>
    <row r="324" s="2" customFormat="1" x14ac:dyDescent="0.3"/>
    <row r="325" s="2" customFormat="1" x14ac:dyDescent="0.3"/>
    <row r="326" s="2" customFormat="1" x14ac:dyDescent="0.3"/>
    <row r="327" s="2" customFormat="1" x14ac:dyDescent="0.3"/>
    <row r="328" s="2" customFormat="1" x14ac:dyDescent="0.3"/>
    <row r="329" s="2" customFormat="1" x14ac:dyDescent="0.3"/>
    <row r="330" s="2" customFormat="1" x14ac:dyDescent="0.3"/>
    <row r="331" s="2" customFormat="1" x14ac:dyDescent="0.3"/>
    <row r="332" s="2" customFormat="1" x14ac:dyDescent="0.3"/>
    <row r="333" s="2" customFormat="1" x14ac:dyDescent="0.3"/>
    <row r="334" s="2" customFormat="1" x14ac:dyDescent="0.3"/>
    <row r="335" s="2" customFormat="1" x14ac:dyDescent="0.3"/>
    <row r="336" s="2" customFormat="1" x14ac:dyDescent="0.3"/>
    <row r="337" s="2" customFormat="1" x14ac:dyDescent="0.3"/>
    <row r="338" s="2" customFormat="1" x14ac:dyDescent="0.3"/>
    <row r="339" s="2" customFormat="1" x14ac:dyDescent="0.3"/>
    <row r="340" s="2" customFormat="1" x14ac:dyDescent="0.3"/>
    <row r="341" s="2" customFormat="1" x14ac:dyDescent="0.3"/>
    <row r="342" s="2" customFormat="1" x14ac:dyDescent="0.3"/>
    <row r="343" s="2" customFormat="1" x14ac:dyDescent="0.3"/>
    <row r="344" s="2" customFormat="1" x14ac:dyDescent="0.3"/>
    <row r="345" s="2" customFormat="1" x14ac:dyDescent="0.3"/>
    <row r="346" s="2" customFormat="1" x14ac:dyDescent="0.3"/>
    <row r="347" s="2" customFormat="1" x14ac:dyDescent="0.3"/>
    <row r="348" s="2" customFormat="1" x14ac:dyDescent="0.3"/>
    <row r="349" s="2" customFormat="1" x14ac:dyDescent="0.3"/>
    <row r="350" s="2" customFormat="1" x14ac:dyDescent="0.3"/>
    <row r="351" s="2" customFormat="1" x14ac:dyDescent="0.3"/>
    <row r="352" s="2" customFormat="1" x14ac:dyDescent="0.3"/>
    <row r="353" s="2" customFormat="1" x14ac:dyDescent="0.3"/>
    <row r="354" s="2" customFormat="1" x14ac:dyDescent="0.3"/>
    <row r="355" s="2" customFormat="1" x14ac:dyDescent="0.3"/>
    <row r="356" s="2" customFormat="1" x14ac:dyDescent="0.3"/>
    <row r="357" s="2" customFormat="1" x14ac:dyDescent="0.3"/>
    <row r="358" s="2" customFormat="1" x14ac:dyDescent="0.3"/>
    <row r="359" s="2" customFormat="1" x14ac:dyDescent="0.3"/>
    <row r="360" s="2" customFormat="1" x14ac:dyDescent="0.3"/>
    <row r="361" s="2" customFormat="1" x14ac:dyDescent="0.3"/>
    <row r="362" s="2" customFormat="1" x14ac:dyDescent="0.3"/>
    <row r="363" s="2" customFormat="1" x14ac:dyDescent="0.3"/>
    <row r="364" s="2" customFormat="1" x14ac:dyDescent="0.3"/>
    <row r="365" s="2" customFormat="1" x14ac:dyDescent="0.3"/>
    <row r="366" s="2" customFormat="1" x14ac:dyDescent="0.3"/>
    <row r="367" s="2" customFormat="1" x14ac:dyDescent="0.3"/>
    <row r="368" s="2" customFormat="1" x14ac:dyDescent="0.3"/>
    <row r="369" s="2" customFormat="1" x14ac:dyDescent="0.3"/>
    <row r="370" s="2" customFormat="1" x14ac:dyDescent="0.3"/>
    <row r="371" s="2" customFormat="1" x14ac:dyDescent="0.3"/>
    <row r="372" s="2" customFormat="1" x14ac:dyDescent="0.3"/>
    <row r="373" s="2" customFormat="1" x14ac:dyDescent="0.3"/>
    <row r="374" s="2" customFormat="1" x14ac:dyDescent="0.3"/>
    <row r="375" s="2" customFormat="1" x14ac:dyDescent="0.3"/>
    <row r="376" s="2" customFormat="1" x14ac:dyDescent="0.3"/>
    <row r="377" s="2" customFormat="1" x14ac:dyDescent="0.3"/>
    <row r="378" s="2" customFormat="1" x14ac:dyDescent="0.3"/>
    <row r="379" s="2" customFormat="1" x14ac:dyDescent="0.3"/>
    <row r="380" s="2" customFormat="1" x14ac:dyDescent="0.3"/>
    <row r="381" s="2" customFormat="1" x14ac:dyDescent="0.3"/>
    <row r="382" s="2" customFormat="1" x14ac:dyDescent="0.3"/>
    <row r="383" s="2" customFormat="1" x14ac:dyDescent="0.3"/>
    <row r="384" s="2" customFormat="1" x14ac:dyDescent="0.3"/>
    <row r="385" s="2" customFormat="1" x14ac:dyDescent="0.3"/>
    <row r="386" s="2" customFormat="1" x14ac:dyDescent="0.3"/>
    <row r="387" s="2" customFormat="1" x14ac:dyDescent="0.3"/>
    <row r="388" s="2" customFormat="1" x14ac:dyDescent="0.3"/>
    <row r="389" s="2" customFormat="1" x14ac:dyDescent="0.3"/>
    <row r="390" s="2" customFormat="1" x14ac:dyDescent="0.3"/>
    <row r="391" s="2" customFormat="1" x14ac:dyDescent="0.3"/>
    <row r="392" s="2" customFormat="1" x14ac:dyDescent="0.3"/>
    <row r="393" s="2" customFormat="1" x14ac:dyDescent="0.3"/>
    <row r="394" s="2" customFormat="1" x14ac:dyDescent="0.3"/>
    <row r="395" s="2" customFormat="1" x14ac:dyDescent="0.3"/>
    <row r="396" s="2" customFormat="1" x14ac:dyDescent="0.3"/>
    <row r="397" s="2" customFormat="1" x14ac:dyDescent="0.3"/>
    <row r="398" s="2" customFormat="1" x14ac:dyDescent="0.3"/>
    <row r="399" s="2" customFormat="1" x14ac:dyDescent="0.3"/>
    <row r="400" s="2" customFormat="1" x14ac:dyDescent="0.3"/>
    <row r="401" s="2" customFormat="1" x14ac:dyDescent="0.3"/>
    <row r="402" s="2" customFormat="1" x14ac:dyDescent="0.3"/>
    <row r="403" s="2" customFormat="1" x14ac:dyDescent="0.3"/>
    <row r="404" s="2" customFormat="1" x14ac:dyDescent="0.3"/>
    <row r="405" s="2" customFormat="1" x14ac:dyDescent="0.3"/>
    <row r="406" s="2" customFormat="1" x14ac:dyDescent="0.3"/>
    <row r="407" s="2" customFormat="1" x14ac:dyDescent="0.3"/>
    <row r="408" s="2" customFormat="1" x14ac:dyDescent="0.3"/>
    <row r="409" s="2" customFormat="1" x14ac:dyDescent="0.3"/>
    <row r="410" s="2" customFormat="1" x14ac:dyDescent="0.3"/>
    <row r="411" s="2" customFormat="1" x14ac:dyDescent="0.3"/>
    <row r="412" s="2" customFormat="1" x14ac:dyDescent="0.3"/>
    <row r="413" s="2" customFormat="1" x14ac:dyDescent="0.3"/>
    <row r="414" s="2" customFormat="1" x14ac:dyDescent="0.3"/>
    <row r="415" s="2" customFormat="1" x14ac:dyDescent="0.3"/>
    <row r="416" s="2" customFormat="1" x14ac:dyDescent="0.3"/>
    <row r="417" s="2" customFormat="1" x14ac:dyDescent="0.3"/>
    <row r="418" s="2" customFormat="1" x14ac:dyDescent="0.3"/>
    <row r="419" s="2" customFormat="1" x14ac:dyDescent="0.3"/>
    <row r="420" s="2" customFormat="1" x14ac:dyDescent="0.3"/>
    <row r="421" s="2" customFormat="1" x14ac:dyDescent="0.3"/>
    <row r="422" s="2" customFormat="1" x14ac:dyDescent="0.3"/>
    <row r="423" s="2" customFormat="1" x14ac:dyDescent="0.3"/>
    <row r="424" s="2" customFormat="1" x14ac:dyDescent="0.3"/>
    <row r="425" s="2" customFormat="1" x14ac:dyDescent="0.3"/>
    <row r="426" s="2" customFormat="1" x14ac:dyDescent="0.3"/>
    <row r="427" s="2" customFormat="1" x14ac:dyDescent="0.3"/>
    <row r="428" s="2" customFormat="1" x14ac:dyDescent="0.3"/>
    <row r="429" s="2" customFormat="1" x14ac:dyDescent="0.3"/>
    <row r="430" s="2" customFormat="1" x14ac:dyDescent="0.3"/>
    <row r="431" s="2" customFormat="1" x14ac:dyDescent="0.3"/>
    <row r="432" s="2" customFormat="1" x14ac:dyDescent="0.3"/>
    <row r="433" s="2" customFormat="1" x14ac:dyDescent="0.3"/>
    <row r="434" s="2" customFormat="1" x14ac:dyDescent="0.3"/>
    <row r="435" s="2" customFormat="1" x14ac:dyDescent="0.3"/>
    <row r="436" s="2" customFormat="1" x14ac:dyDescent="0.3"/>
    <row r="437" s="2" customFormat="1" x14ac:dyDescent="0.3"/>
    <row r="438" s="2" customFormat="1" x14ac:dyDescent="0.3"/>
    <row r="439" s="2" customFormat="1" x14ac:dyDescent="0.3"/>
    <row r="440" s="2" customFormat="1" x14ac:dyDescent="0.3"/>
    <row r="441" s="2" customFormat="1" x14ac:dyDescent="0.3"/>
    <row r="442" s="2" customFormat="1" x14ac:dyDescent="0.3"/>
    <row r="443" s="2" customFormat="1" x14ac:dyDescent="0.3"/>
    <row r="444" s="2" customFormat="1" x14ac:dyDescent="0.3"/>
    <row r="445" s="2" customFormat="1" x14ac:dyDescent="0.3"/>
    <row r="446" s="2" customFormat="1" x14ac:dyDescent="0.3"/>
    <row r="447" s="2" customFormat="1" x14ac:dyDescent="0.3"/>
    <row r="448" s="2" customFormat="1" x14ac:dyDescent="0.3"/>
    <row r="449" s="2" customFormat="1" x14ac:dyDescent="0.3"/>
    <row r="450" s="2" customFormat="1" x14ac:dyDescent="0.3"/>
    <row r="451" s="2" customFormat="1" x14ac:dyDescent="0.3"/>
    <row r="452" s="2" customFormat="1" x14ac:dyDescent="0.3"/>
    <row r="453" s="2" customFormat="1" x14ac:dyDescent="0.3"/>
    <row r="454" s="2" customFormat="1" x14ac:dyDescent="0.3"/>
    <row r="455" s="2" customFormat="1" x14ac:dyDescent="0.3"/>
    <row r="456" s="2" customFormat="1" x14ac:dyDescent="0.3"/>
    <row r="457" s="2" customFormat="1" x14ac:dyDescent="0.3"/>
    <row r="458" s="2" customFormat="1" x14ac:dyDescent="0.3"/>
    <row r="459" s="2" customFormat="1" x14ac:dyDescent="0.3"/>
    <row r="460" s="2" customFormat="1" x14ac:dyDescent="0.3"/>
    <row r="461" s="2" customFormat="1" x14ac:dyDescent="0.3"/>
    <row r="462" s="2" customFormat="1" x14ac:dyDescent="0.3"/>
    <row r="463" s="2" customFormat="1" x14ac:dyDescent="0.3"/>
    <row r="464" s="2" customFormat="1" x14ac:dyDescent="0.3"/>
    <row r="465" s="2" customFormat="1" x14ac:dyDescent="0.3"/>
    <row r="466" s="2" customFormat="1" x14ac:dyDescent="0.3"/>
    <row r="467" s="2" customFormat="1" x14ac:dyDescent="0.3"/>
    <row r="468" s="2" customFormat="1" x14ac:dyDescent="0.3"/>
    <row r="469" s="2" customFormat="1" x14ac:dyDescent="0.3"/>
    <row r="470" s="2" customFormat="1" x14ac:dyDescent="0.3"/>
    <row r="471" s="2" customFormat="1" x14ac:dyDescent="0.3"/>
    <row r="472" s="2" customFormat="1" x14ac:dyDescent="0.3"/>
    <row r="473" s="2" customFormat="1" x14ac:dyDescent="0.3"/>
    <row r="474" s="2" customFormat="1" x14ac:dyDescent="0.3"/>
    <row r="475" s="2" customFormat="1" x14ac:dyDescent="0.3"/>
    <row r="476" s="2" customFormat="1" x14ac:dyDescent="0.3"/>
    <row r="477" s="2" customFormat="1" x14ac:dyDescent="0.3"/>
    <row r="478" s="2" customFormat="1" x14ac:dyDescent="0.3"/>
    <row r="479" s="2" customFormat="1" x14ac:dyDescent="0.3"/>
    <row r="480" s="2" customFormat="1" x14ac:dyDescent="0.3"/>
    <row r="481" s="2" customFormat="1" x14ac:dyDescent="0.3"/>
    <row r="482" s="2" customFormat="1" x14ac:dyDescent="0.3"/>
    <row r="483" s="2" customFormat="1" x14ac:dyDescent="0.3"/>
    <row r="484" s="2" customFormat="1" x14ac:dyDescent="0.3"/>
    <row r="485" s="2" customFormat="1" x14ac:dyDescent="0.3"/>
    <row r="486" s="2" customFormat="1" x14ac:dyDescent="0.3"/>
    <row r="487" s="2" customFormat="1" x14ac:dyDescent="0.3"/>
    <row r="488" s="2" customFormat="1" x14ac:dyDescent="0.3"/>
    <row r="489" s="2" customFormat="1" x14ac:dyDescent="0.3"/>
    <row r="490" s="2" customFormat="1" x14ac:dyDescent="0.3"/>
    <row r="491" s="2" customFormat="1" x14ac:dyDescent="0.3"/>
    <row r="492" s="2" customFormat="1" x14ac:dyDescent="0.3"/>
    <row r="493" s="2" customFormat="1" x14ac:dyDescent="0.3"/>
    <row r="494" s="2" customFormat="1" x14ac:dyDescent="0.3"/>
    <row r="495" s="2" customFormat="1" x14ac:dyDescent="0.3"/>
    <row r="496" s="2" customFormat="1" x14ac:dyDescent="0.3"/>
    <row r="497" s="2" customFormat="1" x14ac:dyDescent="0.3"/>
    <row r="498" s="2" customFormat="1" x14ac:dyDescent="0.3"/>
    <row r="499" s="2" customFormat="1" x14ac:dyDescent="0.3"/>
    <row r="500" s="2" customFormat="1" x14ac:dyDescent="0.3"/>
    <row r="501" s="2" customFormat="1" x14ac:dyDescent="0.3"/>
    <row r="502" s="2" customFormat="1" x14ac:dyDescent="0.3"/>
    <row r="503" s="2" customFormat="1" x14ac:dyDescent="0.3"/>
    <row r="504" s="2" customFormat="1" x14ac:dyDescent="0.3"/>
    <row r="505" s="2" customFormat="1" x14ac:dyDescent="0.3"/>
    <row r="506" s="2" customFormat="1" x14ac:dyDescent="0.3"/>
    <row r="507" s="2" customFormat="1" x14ac:dyDescent="0.3"/>
    <row r="508" s="2" customFormat="1" x14ac:dyDescent="0.3"/>
    <row r="509" s="2" customFormat="1" x14ac:dyDescent="0.3"/>
    <row r="510" s="2" customFormat="1" x14ac:dyDescent="0.3"/>
    <row r="511" s="2" customFormat="1" x14ac:dyDescent="0.3"/>
    <row r="512" s="2" customFormat="1" x14ac:dyDescent="0.3"/>
    <row r="513" s="2" customFormat="1" x14ac:dyDescent="0.3"/>
    <row r="514" s="2" customFormat="1" x14ac:dyDescent="0.3"/>
    <row r="515" s="2" customFormat="1" x14ac:dyDescent="0.3"/>
    <row r="516" s="2" customFormat="1" x14ac:dyDescent="0.3"/>
    <row r="517" s="2" customFormat="1" x14ac:dyDescent="0.3"/>
    <row r="518" s="2" customFormat="1" x14ac:dyDescent="0.3"/>
    <row r="519" s="2" customFormat="1" x14ac:dyDescent="0.3"/>
    <row r="520" s="2" customFormat="1" x14ac:dyDescent="0.3"/>
    <row r="521" s="2" customFormat="1" x14ac:dyDescent="0.3"/>
    <row r="522" s="2" customFormat="1" x14ac:dyDescent="0.3"/>
    <row r="523" s="2" customFormat="1" x14ac:dyDescent="0.3"/>
    <row r="524" s="2" customFormat="1" x14ac:dyDescent="0.3"/>
    <row r="525" s="2" customFormat="1" x14ac:dyDescent="0.3"/>
    <row r="526" s="2" customFormat="1" x14ac:dyDescent="0.3"/>
    <row r="527" s="2" customFormat="1" x14ac:dyDescent="0.3"/>
    <row r="528" s="2" customFormat="1" x14ac:dyDescent="0.3"/>
    <row r="529" s="2" customFormat="1" x14ac:dyDescent="0.3"/>
    <row r="530" s="2" customFormat="1" x14ac:dyDescent="0.3"/>
    <row r="531" s="2" customFormat="1" x14ac:dyDescent="0.3"/>
    <row r="532" s="2" customFormat="1" x14ac:dyDescent="0.3"/>
    <row r="533" s="2" customFormat="1" x14ac:dyDescent="0.3"/>
    <row r="534" s="2" customFormat="1" x14ac:dyDescent="0.3"/>
    <row r="535" s="2" customFormat="1" x14ac:dyDescent="0.3"/>
    <row r="536" s="2" customFormat="1" x14ac:dyDescent="0.3"/>
    <row r="537" s="2" customFormat="1" x14ac:dyDescent="0.3"/>
    <row r="538" s="2" customFormat="1" x14ac:dyDescent="0.3"/>
    <row r="539" s="2" customFormat="1" x14ac:dyDescent="0.3"/>
    <row r="540" s="2" customFormat="1" x14ac:dyDescent="0.3"/>
    <row r="541" s="2" customFormat="1" x14ac:dyDescent="0.3"/>
    <row r="542" s="2" customFormat="1" x14ac:dyDescent="0.3"/>
    <row r="543" s="2" customFormat="1" x14ac:dyDescent="0.3"/>
    <row r="544" s="2" customFormat="1" x14ac:dyDescent="0.3"/>
    <row r="545" s="2" customFormat="1" x14ac:dyDescent="0.3"/>
    <row r="546" s="2" customFormat="1" x14ac:dyDescent="0.3"/>
    <row r="547" s="2" customFormat="1" x14ac:dyDescent="0.3"/>
    <row r="548" s="2" customFormat="1" x14ac:dyDescent="0.3"/>
    <row r="549" s="2" customFormat="1" x14ac:dyDescent="0.3"/>
    <row r="550" s="2" customFormat="1" x14ac:dyDescent="0.3"/>
    <row r="551" s="2" customFormat="1" x14ac:dyDescent="0.3"/>
    <row r="552" s="2" customFormat="1" x14ac:dyDescent="0.3"/>
    <row r="553" s="2" customFormat="1" x14ac:dyDescent="0.3"/>
    <row r="554" s="2" customFormat="1" x14ac:dyDescent="0.3"/>
    <row r="555" s="2" customFormat="1" x14ac:dyDescent="0.3"/>
    <row r="556" s="2" customFormat="1" x14ac:dyDescent="0.3"/>
    <row r="557" s="2" customFormat="1" x14ac:dyDescent="0.3"/>
    <row r="558" s="2" customFormat="1" x14ac:dyDescent="0.3"/>
    <row r="559" s="2" customFormat="1" x14ac:dyDescent="0.3"/>
    <row r="560" s="2" customFormat="1" x14ac:dyDescent="0.3"/>
    <row r="561" s="2" customFormat="1" x14ac:dyDescent="0.3"/>
    <row r="562" s="2" customFormat="1" x14ac:dyDescent="0.3"/>
    <row r="563" s="2" customFormat="1" x14ac:dyDescent="0.3"/>
    <row r="564" s="2" customFormat="1" x14ac:dyDescent="0.3"/>
    <row r="565" s="2" customFormat="1" x14ac:dyDescent="0.3"/>
    <row r="566" s="2" customFormat="1" x14ac:dyDescent="0.3"/>
    <row r="567" s="2" customFormat="1" x14ac:dyDescent="0.3"/>
    <row r="568" s="2" customFormat="1" x14ac:dyDescent="0.3"/>
    <row r="569" s="2" customFormat="1" x14ac:dyDescent="0.3"/>
    <row r="570" s="2" customFormat="1" x14ac:dyDescent="0.3"/>
    <row r="571" s="2" customFormat="1" x14ac:dyDescent="0.3"/>
    <row r="572" s="2" customFormat="1" x14ac:dyDescent="0.3"/>
    <row r="573" s="2" customFormat="1" x14ac:dyDescent="0.3"/>
    <row r="574" s="2" customFormat="1" x14ac:dyDescent="0.3"/>
    <row r="575" s="2" customFormat="1" x14ac:dyDescent="0.3"/>
    <row r="576" s="2" customFormat="1" x14ac:dyDescent="0.3"/>
    <row r="577" s="2" customFormat="1" x14ac:dyDescent="0.3"/>
    <row r="578" s="2" customFormat="1" x14ac:dyDescent="0.3"/>
    <row r="579" s="2" customFormat="1" x14ac:dyDescent="0.3"/>
    <row r="580" s="2" customFormat="1" x14ac:dyDescent="0.3"/>
    <row r="581" s="2" customFormat="1" x14ac:dyDescent="0.3"/>
    <row r="582" s="2" customFormat="1" x14ac:dyDescent="0.3"/>
    <row r="583" s="2" customFormat="1" x14ac:dyDescent="0.3"/>
    <row r="584" s="2" customFormat="1" x14ac:dyDescent="0.3"/>
    <row r="585" s="2" customFormat="1" x14ac:dyDescent="0.3"/>
    <row r="586" s="2" customFormat="1" x14ac:dyDescent="0.3"/>
    <row r="587" s="2" customFormat="1" x14ac:dyDescent="0.3"/>
    <row r="588" s="2" customFormat="1" x14ac:dyDescent="0.3"/>
    <row r="589" s="2" customFormat="1" x14ac:dyDescent="0.3"/>
    <row r="590" s="2" customFormat="1" x14ac:dyDescent="0.3"/>
    <row r="591" s="2" customFormat="1" x14ac:dyDescent="0.3"/>
    <row r="592" s="2" customFormat="1" x14ac:dyDescent="0.3"/>
    <row r="593" s="2" customFormat="1" x14ac:dyDescent="0.3"/>
    <row r="594" s="2" customFormat="1" x14ac:dyDescent="0.3"/>
    <row r="595" s="2" customFormat="1" x14ac:dyDescent="0.3"/>
    <row r="596" s="2" customFormat="1" x14ac:dyDescent="0.3"/>
    <row r="597" s="2" customFormat="1" x14ac:dyDescent="0.3"/>
    <row r="598" s="2" customFormat="1" x14ac:dyDescent="0.3"/>
    <row r="599" s="2" customFormat="1" x14ac:dyDescent="0.3"/>
    <row r="600" s="2" customFormat="1" x14ac:dyDescent="0.3"/>
    <row r="601" s="2" customFormat="1" x14ac:dyDescent="0.3"/>
    <row r="602" s="2" customFormat="1" x14ac:dyDescent="0.3"/>
    <row r="603" s="2" customFormat="1" x14ac:dyDescent="0.3"/>
    <row r="604" s="2" customFormat="1" x14ac:dyDescent="0.3"/>
    <row r="605" s="2" customFormat="1" x14ac:dyDescent="0.3"/>
    <row r="606" s="2" customFormat="1" x14ac:dyDescent="0.3"/>
    <row r="607" s="2" customFormat="1" x14ac:dyDescent="0.3"/>
    <row r="608" s="2" customFormat="1" x14ac:dyDescent="0.3"/>
    <row r="609" s="2" customFormat="1" x14ac:dyDescent="0.3"/>
    <row r="610" s="2" customFormat="1" x14ac:dyDescent="0.3"/>
    <row r="611" s="2" customFormat="1" x14ac:dyDescent="0.3"/>
    <row r="612" s="2" customFormat="1" x14ac:dyDescent="0.3"/>
    <row r="613" s="2" customFormat="1" x14ac:dyDescent="0.3"/>
    <row r="614" s="2" customFormat="1" x14ac:dyDescent="0.3"/>
    <row r="615" s="2" customFormat="1" x14ac:dyDescent="0.3"/>
    <row r="616" s="2" customFormat="1" x14ac:dyDescent="0.3"/>
    <row r="617" s="2" customFormat="1" x14ac:dyDescent="0.3"/>
    <row r="618" s="2" customFormat="1" x14ac:dyDescent="0.3"/>
    <row r="619" s="2" customFormat="1" x14ac:dyDescent="0.3"/>
    <row r="620" s="2" customFormat="1" x14ac:dyDescent="0.3"/>
    <row r="621" s="2" customFormat="1" x14ac:dyDescent="0.3"/>
    <row r="622" s="2" customFormat="1" x14ac:dyDescent="0.3"/>
    <row r="623" s="2" customFormat="1" x14ac:dyDescent="0.3"/>
    <row r="624" s="2" customFormat="1" x14ac:dyDescent="0.3"/>
    <row r="625" s="2" customFormat="1" x14ac:dyDescent="0.3"/>
    <row r="626" s="2" customFormat="1" x14ac:dyDescent="0.3"/>
    <row r="627" s="2" customFormat="1" x14ac:dyDescent="0.3"/>
    <row r="628" s="2" customFormat="1" x14ac:dyDescent="0.3"/>
    <row r="629" s="2" customFormat="1" x14ac:dyDescent="0.3"/>
    <row r="630" s="2" customFormat="1" x14ac:dyDescent="0.3"/>
    <row r="631" s="2" customFormat="1" x14ac:dyDescent="0.3"/>
    <row r="632" s="2" customFormat="1" x14ac:dyDescent="0.3"/>
    <row r="633" s="2" customFormat="1" x14ac:dyDescent="0.3"/>
    <row r="634" s="2" customFormat="1" x14ac:dyDescent="0.3"/>
    <row r="635" s="2" customFormat="1" x14ac:dyDescent="0.3"/>
    <row r="636" s="2" customFormat="1" x14ac:dyDescent="0.3"/>
    <row r="637" s="2" customFormat="1" x14ac:dyDescent="0.3"/>
    <row r="638" s="2" customFormat="1" x14ac:dyDescent="0.3"/>
    <row r="639" s="2" customFormat="1" x14ac:dyDescent="0.3"/>
    <row r="640" s="2" customFormat="1" x14ac:dyDescent="0.3"/>
    <row r="641" s="2" customFormat="1" x14ac:dyDescent="0.3"/>
    <row r="642" s="2" customFormat="1" x14ac:dyDescent="0.3"/>
    <row r="643" s="2" customFormat="1" x14ac:dyDescent="0.3"/>
    <row r="644" s="2" customFormat="1" x14ac:dyDescent="0.3"/>
    <row r="645" s="2" customFormat="1" x14ac:dyDescent="0.3"/>
    <row r="646" s="2" customFormat="1" x14ac:dyDescent="0.3"/>
  </sheetData>
  <sheetProtection sheet="1" objects="1" scenarios="1"/>
  <mergeCells count="4">
    <mergeCell ref="A1:H1"/>
    <mergeCell ref="A2:H2"/>
    <mergeCell ref="A3:H3"/>
    <mergeCell ref="A4:H4"/>
  </mergeCells>
  <pageMargins left="0.7" right="0.7" top="0.75" bottom="0.75" header="0.3" footer="0.3"/>
  <pageSetup orientation="portrait" horizontalDpi="0" verticalDpi="0" r:id="rId1"/>
  <headerFooter>
    <oddHeader>&amp;L&amp;16&amp;F&amp;R&amp;G</odd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46"/>
  <sheetViews>
    <sheetView zoomScaleNormal="100" workbookViewId="0">
      <selection sqref="A1:H1"/>
    </sheetView>
  </sheetViews>
  <sheetFormatPr defaultRowHeight="14.4" x14ac:dyDescent="0.3"/>
  <cols>
    <col min="1" max="1" width="6" style="3" customWidth="1"/>
    <col min="2" max="2" width="53.5546875" style="3" customWidth="1"/>
    <col min="3" max="3" width="12.44140625" style="3" customWidth="1"/>
    <col min="4" max="9" width="8.88671875" style="3"/>
    <col min="10" max="21" width="8.6640625" style="3" customWidth="1"/>
    <col min="22" max="16384" width="8.88671875" style="3"/>
  </cols>
  <sheetData>
    <row r="1" spans="1:8" s="19" customFormat="1" ht="21" customHeight="1" x14ac:dyDescent="0.4">
      <c r="A1" s="41" t="s">
        <v>48</v>
      </c>
      <c r="B1" s="41"/>
      <c r="C1" s="41"/>
      <c r="D1" s="41"/>
      <c r="E1" s="41"/>
      <c r="F1" s="41"/>
      <c r="G1" s="41"/>
      <c r="H1" s="41"/>
    </row>
    <row r="2" spans="1:8" s="20" customFormat="1" ht="15.6" customHeight="1" x14ac:dyDescent="0.3">
      <c r="A2" s="42" t="s">
        <v>49</v>
      </c>
      <c r="B2" s="42"/>
      <c r="C2" s="42"/>
      <c r="D2" s="42"/>
      <c r="E2" s="42"/>
      <c r="F2" s="42"/>
      <c r="G2" s="42"/>
      <c r="H2" s="42"/>
    </row>
    <row r="3" spans="1:8" s="19" customFormat="1" ht="28.8" customHeight="1" x14ac:dyDescent="0.4">
      <c r="A3" s="39" t="s">
        <v>67</v>
      </c>
      <c r="B3" s="39"/>
      <c r="C3" s="39"/>
      <c r="D3" s="39"/>
      <c r="E3" s="39"/>
      <c r="F3" s="39"/>
      <c r="G3" s="39"/>
      <c r="H3" s="39"/>
    </row>
    <row r="4" spans="1:8" ht="37.799999999999997" customHeight="1" x14ac:dyDescent="0.3">
      <c r="A4" s="40" t="s">
        <v>52</v>
      </c>
      <c r="B4" s="40"/>
      <c r="C4" s="40"/>
      <c r="D4" s="40"/>
      <c r="E4" s="40"/>
      <c r="F4" s="40"/>
      <c r="G4" s="40"/>
      <c r="H4" s="40"/>
    </row>
    <row r="5" spans="1:8" x14ac:dyDescent="0.3">
      <c r="A5" s="21" t="s">
        <v>20</v>
      </c>
      <c r="B5" s="21" t="s">
        <v>19</v>
      </c>
      <c r="C5" s="21" t="s">
        <v>18</v>
      </c>
      <c r="D5" s="21" t="s">
        <v>1</v>
      </c>
      <c r="E5" s="1"/>
    </row>
    <row r="6" spans="1:8" x14ac:dyDescent="0.3">
      <c r="A6" s="3">
        <v>1</v>
      </c>
      <c r="B6" s="3" t="s">
        <v>24</v>
      </c>
      <c r="C6" s="22">
        <v>14</v>
      </c>
      <c r="D6" s="3" t="s">
        <v>2</v>
      </c>
    </row>
    <row r="7" spans="1:8" x14ac:dyDescent="0.3">
      <c r="A7" s="3">
        <v>2</v>
      </c>
      <c r="B7" s="3" t="s">
        <v>35</v>
      </c>
      <c r="C7" s="22">
        <v>83</v>
      </c>
      <c r="D7" s="3" t="s">
        <v>3</v>
      </c>
    </row>
    <row r="8" spans="1:8" x14ac:dyDescent="0.3">
      <c r="A8" s="3">
        <v>3</v>
      </c>
      <c r="B8" s="3" t="s">
        <v>27</v>
      </c>
      <c r="C8" s="22">
        <v>30</v>
      </c>
      <c r="D8" s="3" t="s">
        <v>3</v>
      </c>
    </row>
    <row r="9" spans="1:8" x14ac:dyDescent="0.3">
      <c r="A9" s="3">
        <v>4</v>
      </c>
      <c r="B9" s="3" t="s">
        <v>4</v>
      </c>
      <c r="C9" s="22">
        <v>4250</v>
      </c>
      <c r="D9" s="3" t="s">
        <v>5</v>
      </c>
    </row>
    <row r="10" spans="1:8" x14ac:dyDescent="0.3">
      <c r="A10" s="3">
        <v>5</v>
      </c>
      <c r="B10" s="3" t="s">
        <v>42</v>
      </c>
      <c r="C10" s="22">
        <v>100</v>
      </c>
      <c r="D10" s="3" t="s">
        <v>77</v>
      </c>
    </row>
    <row r="11" spans="1:8" x14ac:dyDescent="0.3">
      <c r="A11" s="3">
        <v>6</v>
      </c>
      <c r="B11" s="3" t="s">
        <v>43</v>
      </c>
      <c r="C11" s="22">
        <v>4</v>
      </c>
      <c r="D11" s="3" t="s">
        <v>6</v>
      </c>
    </row>
    <row r="12" spans="1:8" x14ac:dyDescent="0.3">
      <c r="A12" s="3">
        <v>7</v>
      </c>
      <c r="B12" s="3" t="s">
        <v>74</v>
      </c>
      <c r="C12" s="22">
        <v>4</v>
      </c>
      <c r="D12" s="3" t="s">
        <v>21</v>
      </c>
    </row>
    <row r="13" spans="1:8" x14ac:dyDescent="0.3">
      <c r="A13" s="3">
        <v>8</v>
      </c>
      <c r="B13" s="3" t="s">
        <v>44</v>
      </c>
      <c r="C13" s="22">
        <v>350</v>
      </c>
      <c r="D13" s="3" t="s">
        <v>7</v>
      </c>
    </row>
    <row r="14" spans="1:8" x14ac:dyDescent="0.3">
      <c r="A14" s="3">
        <v>9</v>
      </c>
      <c r="B14" s="3" t="s">
        <v>45</v>
      </c>
      <c r="C14" s="22">
        <v>120</v>
      </c>
      <c r="D14" s="3" t="s">
        <v>86</v>
      </c>
    </row>
    <row r="15" spans="1:8" x14ac:dyDescent="0.3">
      <c r="A15" s="3">
        <v>10</v>
      </c>
      <c r="B15" s="3" t="s">
        <v>14</v>
      </c>
      <c r="C15" s="22">
        <v>50</v>
      </c>
      <c r="D15" s="3" t="s">
        <v>78</v>
      </c>
    </row>
    <row r="16" spans="1:8" x14ac:dyDescent="0.3">
      <c r="A16" s="3">
        <v>11</v>
      </c>
      <c r="B16" s="3" t="s">
        <v>36</v>
      </c>
      <c r="C16" s="22">
        <v>100</v>
      </c>
      <c r="D16" s="3" t="s">
        <v>17</v>
      </c>
    </row>
    <row r="17" spans="1:22" x14ac:dyDescent="0.3">
      <c r="A17" s="3">
        <v>12</v>
      </c>
      <c r="B17" s="3" t="s">
        <v>16</v>
      </c>
      <c r="C17" s="22">
        <v>100</v>
      </c>
      <c r="D17" s="3" t="s">
        <v>17</v>
      </c>
    </row>
    <row r="18" spans="1:22" x14ac:dyDescent="0.3">
      <c r="A18" s="3">
        <v>13</v>
      </c>
      <c r="B18" s="3" t="s">
        <v>73</v>
      </c>
      <c r="C18" s="22">
        <v>0</v>
      </c>
      <c r="D18" s="3" t="s">
        <v>15</v>
      </c>
    </row>
    <row r="19" spans="1:22" x14ac:dyDescent="0.3">
      <c r="A19" s="3">
        <v>14</v>
      </c>
      <c r="B19" s="3" t="s">
        <v>41</v>
      </c>
      <c r="C19" s="22">
        <v>15</v>
      </c>
      <c r="D19" s="3" t="s">
        <v>21</v>
      </c>
    </row>
    <row r="20" spans="1:22" s="16" customFormat="1" x14ac:dyDescent="0.3"/>
    <row r="21" spans="1:22" s="4" customFormat="1" x14ac:dyDescent="0.3">
      <c r="B21" s="5" t="s">
        <v>0</v>
      </c>
      <c r="C21" s="4">
        <v>1</v>
      </c>
      <c r="D21" s="4">
        <v>2</v>
      </c>
      <c r="E21" s="4">
        <v>3</v>
      </c>
      <c r="F21" s="4">
        <v>4</v>
      </c>
      <c r="G21" s="4">
        <v>5</v>
      </c>
      <c r="H21" s="4">
        <v>6</v>
      </c>
      <c r="I21" s="4">
        <v>7</v>
      </c>
      <c r="J21" s="4">
        <v>8</v>
      </c>
      <c r="K21" s="4">
        <v>9</v>
      </c>
      <c r="L21" s="4">
        <v>10</v>
      </c>
      <c r="M21" s="4">
        <v>11</v>
      </c>
      <c r="N21" s="4">
        <v>12</v>
      </c>
      <c r="O21" s="4">
        <v>13</v>
      </c>
      <c r="P21" s="4">
        <v>14</v>
      </c>
      <c r="Q21" s="4">
        <v>15</v>
      </c>
      <c r="R21" s="4">
        <v>16</v>
      </c>
      <c r="S21" s="4">
        <v>17</v>
      </c>
      <c r="T21" s="4">
        <v>18</v>
      </c>
      <c r="U21" s="4">
        <v>19</v>
      </c>
      <c r="V21" s="4">
        <v>20</v>
      </c>
    </row>
    <row r="22" spans="1:22" s="7" customFormat="1" x14ac:dyDescent="0.3">
      <c r="A22" s="6" t="s">
        <v>37</v>
      </c>
    </row>
    <row r="23" spans="1:22" s="7" customFormat="1" x14ac:dyDescent="0.3"/>
    <row r="24" spans="1:22" s="7" customFormat="1" ht="14.4" customHeight="1" x14ac:dyDescent="0.3">
      <c r="A24" s="7">
        <v>20</v>
      </c>
      <c r="B24" s="7" t="s">
        <v>8</v>
      </c>
      <c r="C24" s="7">
        <f>C16*C6*C7*C9 /(100*1000)</f>
        <v>4938.5</v>
      </c>
      <c r="D24" s="7">
        <f>C$24</f>
        <v>4938.5</v>
      </c>
      <c r="E24" s="7">
        <f t="shared" ref="E24:V24" si="0">D$24</f>
        <v>4938.5</v>
      </c>
      <c r="F24" s="7">
        <f t="shared" si="0"/>
        <v>4938.5</v>
      </c>
      <c r="G24" s="7">
        <f t="shared" si="0"/>
        <v>4938.5</v>
      </c>
      <c r="H24" s="7">
        <f t="shared" si="0"/>
        <v>4938.5</v>
      </c>
      <c r="I24" s="7">
        <f t="shared" si="0"/>
        <v>4938.5</v>
      </c>
      <c r="J24" s="7">
        <f t="shared" si="0"/>
        <v>4938.5</v>
      </c>
      <c r="K24" s="7">
        <f t="shared" si="0"/>
        <v>4938.5</v>
      </c>
      <c r="L24" s="7">
        <f t="shared" si="0"/>
        <v>4938.5</v>
      </c>
      <c r="M24" s="7">
        <f t="shared" si="0"/>
        <v>4938.5</v>
      </c>
      <c r="N24" s="7">
        <f t="shared" si="0"/>
        <v>4938.5</v>
      </c>
      <c r="O24" s="7">
        <f t="shared" si="0"/>
        <v>4938.5</v>
      </c>
      <c r="P24" s="7">
        <f t="shared" si="0"/>
        <v>4938.5</v>
      </c>
      <c r="Q24" s="7">
        <f t="shared" si="0"/>
        <v>4938.5</v>
      </c>
      <c r="R24" s="7">
        <f t="shared" si="0"/>
        <v>4938.5</v>
      </c>
      <c r="S24" s="7">
        <f t="shared" si="0"/>
        <v>4938.5</v>
      </c>
      <c r="T24" s="7">
        <f t="shared" si="0"/>
        <v>4938.5</v>
      </c>
      <c r="U24" s="7">
        <f t="shared" si="0"/>
        <v>4938.5</v>
      </c>
      <c r="V24" s="7">
        <f t="shared" si="0"/>
        <v>4938.5</v>
      </c>
    </row>
    <row r="25" spans="1:22" s="8" customFormat="1" x14ac:dyDescent="0.3">
      <c r="A25" s="8">
        <v>21</v>
      </c>
      <c r="B25" s="8" t="s">
        <v>40</v>
      </c>
      <c r="C25" s="8">
        <f>C16*C10/C11</f>
        <v>2500</v>
      </c>
      <c r="D25" s="8">
        <f>$C25</f>
        <v>2500</v>
      </c>
      <c r="E25" s="8">
        <f t="shared" ref="E25:V26" si="1">$C25</f>
        <v>2500</v>
      </c>
      <c r="F25" s="8">
        <f t="shared" si="1"/>
        <v>2500</v>
      </c>
      <c r="G25" s="8">
        <f t="shared" si="1"/>
        <v>2500</v>
      </c>
      <c r="H25" s="8">
        <f t="shared" si="1"/>
        <v>2500</v>
      </c>
      <c r="I25" s="8">
        <f t="shared" si="1"/>
        <v>2500</v>
      </c>
      <c r="J25" s="8">
        <f t="shared" si="1"/>
        <v>2500</v>
      </c>
      <c r="K25" s="8">
        <f t="shared" si="1"/>
        <v>2500</v>
      </c>
      <c r="L25" s="8">
        <f t="shared" si="1"/>
        <v>2500</v>
      </c>
      <c r="M25" s="8">
        <f t="shared" si="1"/>
        <v>2500</v>
      </c>
      <c r="N25" s="8">
        <f t="shared" si="1"/>
        <v>2500</v>
      </c>
      <c r="O25" s="8">
        <f t="shared" si="1"/>
        <v>2500</v>
      </c>
      <c r="P25" s="8">
        <f t="shared" si="1"/>
        <v>2500</v>
      </c>
      <c r="Q25" s="8">
        <f t="shared" si="1"/>
        <v>2500</v>
      </c>
      <c r="R25" s="8">
        <f t="shared" si="1"/>
        <v>2500</v>
      </c>
      <c r="S25" s="8">
        <f t="shared" si="1"/>
        <v>2500</v>
      </c>
      <c r="T25" s="8">
        <f t="shared" si="1"/>
        <v>2500</v>
      </c>
      <c r="U25" s="8">
        <f t="shared" si="1"/>
        <v>2500</v>
      </c>
      <c r="V25" s="8">
        <f t="shared" si="1"/>
        <v>2500</v>
      </c>
    </row>
    <row r="26" spans="1:22" s="9" customFormat="1" x14ac:dyDescent="0.3">
      <c r="A26" s="9">
        <v>22</v>
      </c>
      <c r="B26" s="9" t="s">
        <v>76</v>
      </c>
      <c r="C26" s="9">
        <f>C16*(C13+C14)*(C12/100)</f>
        <v>1880</v>
      </c>
      <c r="D26" s="9">
        <f>$C26</f>
        <v>1880</v>
      </c>
      <c r="E26" s="9">
        <f t="shared" si="1"/>
        <v>1880</v>
      </c>
      <c r="F26" s="9">
        <f t="shared" si="1"/>
        <v>1880</v>
      </c>
      <c r="G26" s="9">
        <f t="shared" si="1"/>
        <v>1880</v>
      </c>
      <c r="H26" s="9">
        <f t="shared" si="1"/>
        <v>1880</v>
      </c>
      <c r="I26" s="9">
        <f t="shared" si="1"/>
        <v>1880</v>
      </c>
      <c r="J26" s="9">
        <f t="shared" si="1"/>
        <v>1880</v>
      </c>
      <c r="K26" s="9">
        <f t="shared" si="1"/>
        <v>1880</v>
      </c>
      <c r="L26" s="9">
        <f t="shared" si="1"/>
        <v>1880</v>
      </c>
      <c r="M26" s="9">
        <f t="shared" si="1"/>
        <v>1880</v>
      </c>
      <c r="N26" s="9">
        <f t="shared" si="1"/>
        <v>1880</v>
      </c>
      <c r="O26" s="9">
        <f t="shared" si="1"/>
        <v>1880</v>
      </c>
      <c r="P26" s="9">
        <f t="shared" si="1"/>
        <v>1880</v>
      </c>
      <c r="Q26" s="9">
        <f t="shared" si="1"/>
        <v>1880</v>
      </c>
      <c r="R26" s="9">
        <f t="shared" si="1"/>
        <v>1880</v>
      </c>
      <c r="S26" s="9">
        <f t="shared" si="1"/>
        <v>1880</v>
      </c>
      <c r="T26" s="9">
        <f t="shared" si="1"/>
        <v>1880</v>
      </c>
      <c r="U26" s="9">
        <f t="shared" si="1"/>
        <v>1880</v>
      </c>
      <c r="V26" s="9">
        <f t="shared" si="1"/>
        <v>1880</v>
      </c>
    </row>
    <row r="27" spans="1:22" s="7" customFormat="1" x14ac:dyDescent="0.3">
      <c r="B27" s="7" t="s">
        <v>9</v>
      </c>
      <c r="C27" s="7">
        <f>SUM(C24:C26)</f>
        <v>9318.5</v>
      </c>
      <c r="D27" s="7">
        <f>SUM(D24:D26)</f>
        <v>9318.5</v>
      </c>
      <c r="E27" s="7">
        <f t="shared" ref="E27:V27" si="2">SUM(E24:E26)</f>
        <v>9318.5</v>
      </c>
      <c r="F27" s="7">
        <f t="shared" si="2"/>
        <v>9318.5</v>
      </c>
      <c r="G27" s="7">
        <f t="shared" si="2"/>
        <v>9318.5</v>
      </c>
      <c r="H27" s="7">
        <f t="shared" si="2"/>
        <v>9318.5</v>
      </c>
      <c r="I27" s="7">
        <f t="shared" si="2"/>
        <v>9318.5</v>
      </c>
      <c r="J27" s="7">
        <f t="shared" si="2"/>
        <v>9318.5</v>
      </c>
      <c r="K27" s="7">
        <f t="shared" si="2"/>
        <v>9318.5</v>
      </c>
      <c r="L27" s="7">
        <f t="shared" si="2"/>
        <v>9318.5</v>
      </c>
      <c r="M27" s="7">
        <f t="shared" si="2"/>
        <v>9318.5</v>
      </c>
      <c r="N27" s="7">
        <f t="shared" si="2"/>
        <v>9318.5</v>
      </c>
      <c r="O27" s="7">
        <f t="shared" si="2"/>
        <v>9318.5</v>
      </c>
      <c r="P27" s="7">
        <f t="shared" si="2"/>
        <v>9318.5</v>
      </c>
      <c r="Q27" s="7">
        <f t="shared" si="2"/>
        <v>9318.5</v>
      </c>
      <c r="R27" s="7">
        <f t="shared" si="2"/>
        <v>9318.5</v>
      </c>
      <c r="S27" s="7">
        <f t="shared" si="2"/>
        <v>9318.5</v>
      </c>
      <c r="T27" s="7">
        <f t="shared" si="2"/>
        <v>9318.5</v>
      </c>
      <c r="U27" s="7">
        <f t="shared" si="2"/>
        <v>9318.5</v>
      </c>
      <c r="V27" s="7">
        <f t="shared" si="2"/>
        <v>9318.5</v>
      </c>
    </row>
    <row r="28" spans="1:22" s="9" customFormat="1" x14ac:dyDescent="0.3">
      <c r="B28" s="9" t="s">
        <v>10</v>
      </c>
      <c r="C28" s="9">
        <f>C27</f>
        <v>9318.5</v>
      </c>
      <c r="D28" s="9">
        <f>C28+D27</f>
        <v>18637</v>
      </c>
      <c r="E28" s="9">
        <f t="shared" ref="E28:V28" si="3">D28+E27</f>
        <v>27955.5</v>
      </c>
      <c r="F28" s="10">
        <f t="shared" si="3"/>
        <v>37274</v>
      </c>
      <c r="G28" s="10">
        <f t="shared" si="3"/>
        <v>46592.5</v>
      </c>
      <c r="H28" s="9">
        <f t="shared" si="3"/>
        <v>55911</v>
      </c>
      <c r="I28" s="9">
        <f t="shared" si="3"/>
        <v>65229.5</v>
      </c>
      <c r="J28" s="10">
        <f t="shared" si="3"/>
        <v>74548</v>
      </c>
      <c r="K28" s="9">
        <f t="shared" si="3"/>
        <v>83866.5</v>
      </c>
      <c r="L28" s="9">
        <f t="shared" si="3"/>
        <v>93185</v>
      </c>
      <c r="M28" s="9">
        <f t="shared" si="3"/>
        <v>102503.5</v>
      </c>
      <c r="N28" s="9">
        <f t="shared" si="3"/>
        <v>111822</v>
      </c>
      <c r="O28" s="9">
        <f t="shared" si="3"/>
        <v>121140.5</v>
      </c>
      <c r="P28" s="9">
        <f t="shared" si="3"/>
        <v>130459</v>
      </c>
      <c r="Q28" s="9">
        <f t="shared" si="3"/>
        <v>139777.5</v>
      </c>
      <c r="R28" s="9">
        <f t="shared" si="3"/>
        <v>149096</v>
      </c>
      <c r="S28" s="9">
        <f t="shared" si="3"/>
        <v>158414.5</v>
      </c>
      <c r="T28" s="9">
        <f t="shared" si="3"/>
        <v>167733</v>
      </c>
      <c r="U28" s="9">
        <f t="shared" si="3"/>
        <v>177051.5</v>
      </c>
      <c r="V28" s="9">
        <f t="shared" si="3"/>
        <v>186370</v>
      </c>
    </row>
    <row r="29" spans="1:22" s="7" customFormat="1" ht="28.8" customHeight="1" x14ac:dyDescent="0.3">
      <c r="B29" s="11" t="s">
        <v>38</v>
      </c>
      <c r="C29" s="12">
        <f>NPV(0.06,C27:V27)</f>
        <v>106882.46087520033</v>
      </c>
      <c r="D29" s="13" t="s">
        <v>11</v>
      </c>
    </row>
    <row r="30" spans="1:22" s="7" customFormat="1" x14ac:dyDescent="0.3">
      <c r="B30" s="7" t="s">
        <v>22</v>
      </c>
      <c r="C30" s="7">
        <f>V28/20</f>
        <v>9318.5</v>
      </c>
      <c r="D30" s="14"/>
    </row>
    <row r="31" spans="1:22" s="7" customFormat="1" x14ac:dyDescent="0.3">
      <c r="B31" s="7" t="s">
        <v>29</v>
      </c>
      <c r="C31" s="15">
        <f>NPV(0.08,C27:V27)</f>
        <v>91490.406616316206</v>
      </c>
      <c r="D31" s="14"/>
    </row>
    <row r="32" spans="1:22" s="7" customFormat="1" x14ac:dyDescent="0.3">
      <c r="B32" s="7" t="s">
        <v>30</v>
      </c>
      <c r="C32" s="15">
        <f>NPV(0.04,C27:V27)</f>
        <v>126641.45604558138</v>
      </c>
      <c r="D32" s="14"/>
    </row>
    <row r="33" spans="1:22" s="7" customFormat="1" x14ac:dyDescent="0.3"/>
    <row r="34" spans="1:22" s="7" customFormat="1" x14ac:dyDescent="0.3">
      <c r="A34" s="4"/>
      <c r="B34" s="5" t="s">
        <v>0</v>
      </c>
      <c r="C34" s="4">
        <v>1</v>
      </c>
      <c r="D34" s="4">
        <v>2</v>
      </c>
      <c r="E34" s="4">
        <v>3</v>
      </c>
      <c r="F34" s="4">
        <v>4</v>
      </c>
      <c r="G34" s="4">
        <v>5</v>
      </c>
      <c r="H34" s="4">
        <v>6</v>
      </c>
      <c r="I34" s="4">
        <v>7</v>
      </c>
      <c r="J34" s="4">
        <v>8</v>
      </c>
      <c r="K34" s="4">
        <v>9</v>
      </c>
      <c r="L34" s="4">
        <v>10</v>
      </c>
      <c r="M34" s="4">
        <v>11</v>
      </c>
      <c r="N34" s="4">
        <v>12</v>
      </c>
      <c r="O34" s="4">
        <v>13</v>
      </c>
      <c r="P34" s="4">
        <v>14</v>
      </c>
      <c r="Q34" s="4">
        <v>15</v>
      </c>
      <c r="R34" s="4">
        <v>16</v>
      </c>
      <c r="S34" s="4">
        <v>17</v>
      </c>
      <c r="T34" s="4">
        <v>18</v>
      </c>
      <c r="U34" s="4">
        <v>19</v>
      </c>
      <c r="V34" s="4">
        <v>20</v>
      </c>
    </row>
    <row r="35" spans="1:22" s="7" customFormat="1" x14ac:dyDescent="0.3">
      <c r="A35" s="6" t="s">
        <v>34</v>
      </c>
    </row>
    <row r="36" spans="1:22" s="7" customFormat="1" ht="6" customHeight="1" x14ac:dyDescent="0.3">
      <c r="A36" s="6"/>
    </row>
    <row r="37" spans="1:22" s="7" customFormat="1" x14ac:dyDescent="0.3">
      <c r="A37" s="7">
        <v>30</v>
      </c>
      <c r="B37" s="7" t="s">
        <v>46</v>
      </c>
      <c r="C37" s="7">
        <f>C17*(C13+C14)</f>
        <v>47000</v>
      </c>
    </row>
    <row r="38" spans="1:22" s="8" customFormat="1" x14ac:dyDescent="0.3">
      <c r="A38" s="8">
        <v>31</v>
      </c>
      <c r="B38" s="8" t="s">
        <v>28</v>
      </c>
      <c r="C38" s="8">
        <f>C17*C9*C8*C6/(100*1000)</f>
        <v>1785</v>
      </c>
      <c r="D38" s="8">
        <f>$C38</f>
        <v>1785</v>
      </c>
      <c r="E38" s="8">
        <f t="shared" ref="E38:V39" si="4">$C38</f>
        <v>1785</v>
      </c>
      <c r="F38" s="8">
        <f t="shared" si="4"/>
        <v>1785</v>
      </c>
      <c r="G38" s="8">
        <f t="shared" si="4"/>
        <v>1785</v>
      </c>
      <c r="H38" s="8">
        <f t="shared" si="4"/>
        <v>1785</v>
      </c>
      <c r="I38" s="8">
        <f t="shared" si="4"/>
        <v>1785</v>
      </c>
      <c r="J38" s="8">
        <f t="shared" si="4"/>
        <v>1785</v>
      </c>
      <c r="K38" s="8">
        <f t="shared" si="4"/>
        <v>1785</v>
      </c>
      <c r="L38" s="8">
        <f t="shared" si="4"/>
        <v>1785</v>
      </c>
      <c r="M38" s="8">
        <f t="shared" si="4"/>
        <v>1785</v>
      </c>
      <c r="N38" s="8">
        <f t="shared" si="4"/>
        <v>1785</v>
      </c>
      <c r="O38" s="8">
        <f t="shared" si="4"/>
        <v>1785</v>
      </c>
      <c r="P38" s="8">
        <f t="shared" si="4"/>
        <v>1785</v>
      </c>
      <c r="Q38" s="8">
        <f t="shared" si="4"/>
        <v>1785</v>
      </c>
      <c r="R38" s="8">
        <f t="shared" si="4"/>
        <v>1785</v>
      </c>
      <c r="S38" s="8">
        <f t="shared" si="4"/>
        <v>1785</v>
      </c>
      <c r="T38" s="8">
        <f t="shared" si="4"/>
        <v>1785</v>
      </c>
      <c r="U38" s="8">
        <f t="shared" si="4"/>
        <v>1785</v>
      </c>
      <c r="V38" s="8">
        <f t="shared" si="4"/>
        <v>1785</v>
      </c>
    </row>
    <row r="39" spans="1:22" s="8" customFormat="1" x14ac:dyDescent="0.3">
      <c r="A39" s="7">
        <v>32</v>
      </c>
      <c r="B39" s="16" t="s">
        <v>23</v>
      </c>
      <c r="C39" s="17">
        <f>-C17*C18</f>
        <v>0</v>
      </c>
      <c r="D39" s="17">
        <f>$C39</f>
        <v>0</v>
      </c>
      <c r="E39" s="17">
        <f t="shared" si="4"/>
        <v>0</v>
      </c>
      <c r="F39" s="17">
        <f t="shared" si="4"/>
        <v>0</v>
      </c>
      <c r="G39" s="17">
        <f t="shared" si="4"/>
        <v>0</v>
      </c>
      <c r="H39" s="17">
        <f t="shared" si="4"/>
        <v>0</v>
      </c>
      <c r="I39" s="17">
        <f t="shared" si="4"/>
        <v>0</v>
      </c>
      <c r="J39" s="17">
        <f t="shared" si="4"/>
        <v>0</v>
      </c>
      <c r="K39" s="17">
        <f t="shared" si="4"/>
        <v>0</v>
      </c>
      <c r="L39" s="17">
        <f t="shared" si="4"/>
        <v>0</v>
      </c>
      <c r="M39" s="17">
        <f t="shared" si="4"/>
        <v>0</v>
      </c>
      <c r="N39" s="17">
        <f t="shared" si="4"/>
        <v>0</v>
      </c>
      <c r="O39" s="17">
        <f t="shared" si="4"/>
        <v>0</v>
      </c>
      <c r="P39" s="17">
        <f t="shared" si="4"/>
        <v>0</v>
      </c>
      <c r="Q39" s="17">
        <f t="shared" si="4"/>
        <v>0</v>
      </c>
      <c r="R39" s="17">
        <f t="shared" si="4"/>
        <v>0</v>
      </c>
      <c r="S39" s="17">
        <f t="shared" si="4"/>
        <v>0</v>
      </c>
      <c r="T39" s="17">
        <f t="shared" si="4"/>
        <v>0</v>
      </c>
      <c r="U39" s="17">
        <f t="shared" si="4"/>
        <v>0</v>
      </c>
      <c r="V39" s="17">
        <f t="shared" si="4"/>
        <v>0</v>
      </c>
    </row>
    <row r="40" spans="1:22" s="8" customFormat="1" x14ac:dyDescent="0.3">
      <c r="A40" s="8">
        <v>33</v>
      </c>
      <c r="B40" s="8" t="s">
        <v>13</v>
      </c>
      <c r="H40" s="8">
        <f>$C17*$C15</f>
        <v>5000</v>
      </c>
      <c r="N40" s="8">
        <f>$C17*$C15</f>
        <v>5000</v>
      </c>
      <c r="T40" s="8">
        <f>$C17*$C15</f>
        <v>5000</v>
      </c>
    </row>
    <row r="41" spans="1:22" s="9" customFormat="1" x14ac:dyDescent="0.3">
      <c r="A41" s="8">
        <v>34</v>
      </c>
      <c r="B41" s="9" t="s">
        <v>25</v>
      </c>
      <c r="C41" s="18">
        <f>-C38*C19/100</f>
        <v>-267.75</v>
      </c>
      <c r="D41" s="18">
        <f>$C41</f>
        <v>-267.75</v>
      </c>
      <c r="E41" s="18">
        <f t="shared" ref="E41:V41" si="5">$C41</f>
        <v>-267.75</v>
      </c>
      <c r="F41" s="18">
        <f t="shared" si="5"/>
        <v>-267.75</v>
      </c>
      <c r="G41" s="18">
        <f t="shared" si="5"/>
        <v>-267.75</v>
      </c>
      <c r="H41" s="18">
        <f t="shared" si="5"/>
        <v>-267.75</v>
      </c>
      <c r="I41" s="18">
        <f t="shared" si="5"/>
        <v>-267.75</v>
      </c>
      <c r="J41" s="18">
        <f t="shared" si="5"/>
        <v>-267.75</v>
      </c>
      <c r="K41" s="18">
        <f t="shared" si="5"/>
        <v>-267.75</v>
      </c>
      <c r="L41" s="18">
        <f t="shared" si="5"/>
        <v>-267.75</v>
      </c>
      <c r="M41" s="18">
        <f t="shared" si="5"/>
        <v>-267.75</v>
      </c>
      <c r="N41" s="18">
        <f t="shared" si="5"/>
        <v>-267.75</v>
      </c>
      <c r="O41" s="18">
        <f t="shared" si="5"/>
        <v>-267.75</v>
      </c>
      <c r="P41" s="18">
        <f t="shared" si="5"/>
        <v>-267.75</v>
      </c>
      <c r="Q41" s="18">
        <f t="shared" si="5"/>
        <v>-267.75</v>
      </c>
      <c r="R41" s="18">
        <f t="shared" si="5"/>
        <v>-267.75</v>
      </c>
      <c r="S41" s="18">
        <f t="shared" si="5"/>
        <v>-267.75</v>
      </c>
      <c r="T41" s="18">
        <f t="shared" si="5"/>
        <v>-267.75</v>
      </c>
      <c r="U41" s="18">
        <f t="shared" si="5"/>
        <v>-267.75</v>
      </c>
      <c r="V41" s="18">
        <f t="shared" si="5"/>
        <v>-267.75</v>
      </c>
    </row>
    <row r="42" spans="1:22" s="7" customFormat="1" x14ac:dyDescent="0.3">
      <c r="B42" s="7" t="s">
        <v>9</v>
      </c>
      <c r="C42" s="7">
        <f t="shared" ref="C42:V42" si="6">SUM(C37:C41)</f>
        <v>48517.25</v>
      </c>
      <c r="D42" s="7">
        <f t="shared" si="6"/>
        <v>1517.25</v>
      </c>
      <c r="E42" s="7">
        <f t="shared" si="6"/>
        <v>1517.25</v>
      </c>
      <c r="F42" s="7">
        <f t="shared" si="6"/>
        <v>1517.25</v>
      </c>
      <c r="G42" s="7">
        <f t="shared" si="6"/>
        <v>1517.25</v>
      </c>
      <c r="H42" s="7">
        <f t="shared" si="6"/>
        <v>6517.25</v>
      </c>
      <c r="I42" s="7">
        <f t="shared" si="6"/>
        <v>1517.25</v>
      </c>
      <c r="J42" s="7">
        <f t="shared" si="6"/>
        <v>1517.25</v>
      </c>
      <c r="K42" s="7">
        <f t="shared" si="6"/>
        <v>1517.25</v>
      </c>
      <c r="L42" s="7">
        <f t="shared" si="6"/>
        <v>1517.25</v>
      </c>
      <c r="M42" s="7">
        <f t="shared" si="6"/>
        <v>1517.25</v>
      </c>
      <c r="N42" s="7">
        <f t="shared" si="6"/>
        <v>6517.25</v>
      </c>
      <c r="O42" s="7">
        <f t="shared" si="6"/>
        <v>1517.25</v>
      </c>
      <c r="P42" s="7">
        <f t="shared" si="6"/>
        <v>1517.25</v>
      </c>
      <c r="Q42" s="7">
        <f t="shared" si="6"/>
        <v>1517.25</v>
      </c>
      <c r="R42" s="7">
        <f t="shared" si="6"/>
        <v>1517.25</v>
      </c>
      <c r="S42" s="7">
        <f t="shared" si="6"/>
        <v>1517.25</v>
      </c>
      <c r="T42" s="7">
        <f t="shared" si="6"/>
        <v>6517.25</v>
      </c>
      <c r="U42" s="7">
        <f t="shared" si="6"/>
        <v>1517.25</v>
      </c>
      <c r="V42" s="7">
        <f t="shared" si="6"/>
        <v>1517.25</v>
      </c>
    </row>
    <row r="43" spans="1:22" s="7" customFormat="1" x14ac:dyDescent="0.3">
      <c r="A43" s="9"/>
      <c r="B43" s="9" t="s">
        <v>10</v>
      </c>
      <c r="C43" s="9">
        <f>C42</f>
        <v>48517.25</v>
      </c>
      <c r="D43" s="9">
        <f>C43+D42</f>
        <v>50034.5</v>
      </c>
      <c r="E43" s="9">
        <f t="shared" ref="E43:V43" si="7">D43+E42</f>
        <v>51551.75</v>
      </c>
      <c r="F43" s="10">
        <f t="shared" si="7"/>
        <v>53069</v>
      </c>
      <c r="G43" s="10">
        <f t="shared" si="7"/>
        <v>54586.25</v>
      </c>
      <c r="H43" s="9">
        <f t="shared" si="7"/>
        <v>61103.5</v>
      </c>
      <c r="I43" s="9">
        <f t="shared" si="7"/>
        <v>62620.75</v>
      </c>
      <c r="J43" s="10">
        <f t="shared" si="7"/>
        <v>64138</v>
      </c>
      <c r="K43" s="9">
        <f t="shared" si="7"/>
        <v>65655.25</v>
      </c>
      <c r="L43" s="9">
        <f t="shared" si="7"/>
        <v>67172.5</v>
      </c>
      <c r="M43" s="9">
        <f t="shared" si="7"/>
        <v>68689.75</v>
      </c>
      <c r="N43" s="9">
        <f t="shared" si="7"/>
        <v>75207</v>
      </c>
      <c r="O43" s="9">
        <f t="shared" si="7"/>
        <v>76724.25</v>
      </c>
      <c r="P43" s="9">
        <f t="shared" si="7"/>
        <v>78241.5</v>
      </c>
      <c r="Q43" s="9">
        <f t="shared" si="7"/>
        <v>79758.75</v>
      </c>
      <c r="R43" s="9">
        <f t="shared" si="7"/>
        <v>81276</v>
      </c>
      <c r="S43" s="9">
        <f t="shared" si="7"/>
        <v>82793.25</v>
      </c>
      <c r="T43" s="9">
        <f t="shared" si="7"/>
        <v>89310.5</v>
      </c>
      <c r="U43" s="9">
        <f t="shared" si="7"/>
        <v>90827.75</v>
      </c>
      <c r="V43" s="9">
        <f t="shared" si="7"/>
        <v>92345</v>
      </c>
    </row>
    <row r="44" spans="1:22" s="7" customFormat="1" ht="28.8" x14ac:dyDescent="0.3">
      <c r="B44" s="11" t="s">
        <v>39</v>
      </c>
      <c r="C44" s="12">
        <f>NPV(0.06,C42:V42)</f>
        <v>69503.729086106963</v>
      </c>
      <c r="D44" s="13" t="s">
        <v>12</v>
      </c>
    </row>
    <row r="45" spans="1:22" s="7" customFormat="1" ht="28.8" customHeight="1" x14ac:dyDescent="0.3">
      <c r="B45" s="7" t="s">
        <v>22</v>
      </c>
      <c r="C45" s="7">
        <f>V43/20</f>
        <v>4617.25</v>
      </c>
    </row>
    <row r="46" spans="1:22" s="7" customFormat="1" x14ac:dyDescent="0.3">
      <c r="B46" s="7" t="s">
        <v>29</v>
      </c>
      <c r="C46" s="15">
        <f>NPV(0.08,C42:V42)</f>
        <v>64802.764745696884</v>
      </c>
    </row>
    <row r="47" spans="1:22" s="7" customFormat="1" x14ac:dyDescent="0.3">
      <c r="B47" s="7" t="s">
        <v>30</v>
      </c>
      <c r="C47" s="15">
        <f>NPV(0.04,C42:V42)</f>
        <v>75354.928820817557</v>
      </c>
    </row>
    <row r="48" spans="1:22" s="7" customFormat="1" x14ac:dyDescent="0.3">
      <c r="A48" s="7">
        <v>40</v>
      </c>
      <c r="B48" s="7" t="s">
        <v>26</v>
      </c>
      <c r="C48" s="7">
        <f>-NPV(0.06,C41:V41)</f>
        <v>3071.0714062708457</v>
      </c>
    </row>
    <row r="49" spans="1:22" s="9" customFormat="1" x14ac:dyDescent="0.3"/>
    <row r="50" spans="1:22" s="7" customFormat="1" x14ac:dyDescent="0.3">
      <c r="A50" s="6" t="s">
        <v>53</v>
      </c>
    </row>
    <row r="51" spans="1:22" s="7" customFormat="1" x14ac:dyDescent="0.3">
      <c r="A51" s="6"/>
    </row>
    <row r="52" spans="1:22" s="7" customFormat="1" ht="14.4" customHeight="1" x14ac:dyDescent="0.3">
      <c r="A52" s="7">
        <v>41</v>
      </c>
      <c r="B52" s="7" t="s">
        <v>71</v>
      </c>
      <c r="C52" s="15">
        <f ca="1">21-SUM(C53:V53)</f>
        <v>7</v>
      </c>
      <c r="D52" s="15" t="str">
        <f t="shared" ref="D52:V52" si="8">IF((D43&lt;D28),"Paid back","")</f>
        <v/>
      </c>
      <c r="E52" s="15" t="str">
        <f t="shared" si="8"/>
        <v/>
      </c>
      <c r="F52" s="15" t="str">
        <f t="shared" si="8"/>
        <v/>
      </c>
      <c r="G52" s="15" t="str">
        <f t="shared" si="8"/>
        <v/>
      </c>
      <c r="H52" s="15" t="str">
        <f t="shared" si="8"/>
        <v/>
      </c>
      <c r="I52" s="15" t="str">
        <f t="shared" si="8"/>
        <v>Paid back</v>
      </c>
      <c r="J52" s="15" t="str">
        <f t="shared" si="8"/>
        <v>Paid back</v>
      </c>
      <c r="K52" s="15" t="str">
        <f t="shared" si="8"/>
        <v>Paid back</v>
      </c>
      <c r="L52" s="15" t="str">
        <f t="shared" si="8"/>
        <v>Paid back</v>
      </c>
      <c r="M52" s="15" t="str">
        <f t="shared" si="8"/>
        <v>Paid back</v>
      </c>
      <c r="N52" s="15" t="str">
        <f t="shared" si="8"/>
        <v>Paid back</v>
      </c>
      <c r="O52" s="15" t="str">
        <f t="shared" si="8"/>
        <v>Paid back</v>
      </c>
      <c r="P52" s="15" t="str">
        <f t="shared" si="8"/>
        <v>Paid back</v>
      </c>
      <c r="Q52" s="15" t="str">
        <f t="shared" si="8"/>
        <v>Paid back</v>
      </c>
      <c r="R52" s="15" t="str">
        <f t="shared" si="8"/>
        <v>Paid back</v>
      </c>
      <c r="S52" s="15" t="str">
        <f t="shared" si="8"/>
        <v>Paid back</v>
      </c>
      <c r="T52" s="15" t="str">
        <f t="shared" si="8"/>
        <v>Paid back</v>
      </c>
      <c r="U52" s="15" t="str">
        <f t="shared" si="8"/>
        <v>Paid back</v>
      </c>
      <c r="V52" s="15" t="str">
        <f t="shared" si="8"/>
        <v>Paid back</v>
      </c>
    </row>
    <row r="53" spans="1:22" s="7" customFormat="1" x14ac:dyDescent="0.3">
      <c r="C53" s="15">
        <f t="shared" ref="C53:V53" ca="1" si="9">IF(C52="Paid back",1,0)</f>
        <v>0</v>
      </c>
      <c r="D53" s="15">
        <f t="shared" si="9"/>
        <v>0</v>
      </c>
      <c r="E53" s="15">
        <f t="shared" si="9"/>
        <v>0</v>
      </c>
      <c r="F53" s="15">
        <f t="shared" si="9"/>
        <v>0</v>
      </c>
      <c r="G53" s="15">
        <f t="shared" si="9"/>
        <v>0</v>
      </c>
      <c r="H53" s="15">
        <f t="shared" si="9"/>
        <v>0</v>
      </c>
      <c r="I53" s="15">
        <f t="shared" si="9"/>
        <v>1</v>
      </c>
      <c r="J53" s="15">
        <f t="shared" si="9"/>
        <v>1</v>
      </c>
      <c r="K53" s="15">
        <f t="shared" si="9"/>
        <v>1</v>
      </c>
      <c r="L53" s="15">
        <f t="shared" si="9"/>
        <v>1</v>
      </c>
      <c r="M53" s="15">
        <f t="shared" si="9"/>
        <v>1</v>
      </c>
      <c r="N53" s="15">
        <f t="shared" si="9"/>
        <v>1</v>
      </c>
      <c r="O53" s="15">
        <f t="shared" si="9"/>
        <v>1</v>
      </c>
      <c r="P53" s="15">
        <f t="shared" si="9"/>
        <v>1</v>
      </c>
      <c r="Q53" s="15">
        <f t="shared" si="9"/>
        <v>1</v>
      </c>
      <c r="R53" s="15">
        <f t="shared" si="9"/>
        <v>1</v>
      </c>
      <c r="S53" s="15">
        <f t="shared" si="9"/>
        <v>1</v>
      </c>
      <c r="T53" s="15">
        <f t="shared" si="9"/>
        <v>1</v>
      </c>
      <c r="U53" s="15">
        <f t="shared" si="9"/>
        <v>1</v>
      </c>
      <c r="V53" s="15">
        <f t="shared" si="9"/>
        <v>1</v>
      </c>
    </row>
    <row r="54" spans="1:22" s="16" customFormat="1" x14ac:dyDescent="0.3">
      <c r="A54" s="16">
        <v>42</v>
      </c>
      <c r="B54" s="6" t="s">
        <v>31</v>
      </c>
      <c r="C54" s="12">
        <f>C29-C44</f>
        <v>37378.731789093363</v>
      </c>
    </row>
    <row r="55" spans="1:22" s="7" customFormat="1" x14ac:dyDescent="0.3">
      <c r="A55" s="7">
        <v>43</v>
      </c>
      <c r="B55" s="15" t="s">
        <v>32</v>
      </c>
      <c r="C55" s="15">
        <f>C31-C46</f>
        <v>26687.641870619322</v>
      </c>
    </row>
    <row r="56" spans="1:22" s="7" customFormat="1" x14ac:dyDescent="0.3">
      <c r="A56" s="7">
        <v>44</v>
      </c>
      <c r="B56" s="15" t="s">
        <v>33</v>
      </c>
      <c r="C56" s="15">
        <f>C32-C47</f>
        <v>51286.52722476382</v>
      </c>
    </row>
    <row r="57" spans="1:22" s="7" customFormat="1" x14ac:dyDescent="0.3"/>
    <row r="58" spans="1:22" s="7" customFormat="1" x14ac:dyDescent="0.3">
      <c r="A58" s="7">
        <v>45</v>
      </c>
      <c r="B58" s="7" t="s">
        <v>69</v>
      </c>
      <c r="C58" s="7">
        <f>C30-C45</f>
        <v>4701.25</v>
      </c>
    </row>
    <row r="59" spans="1:22" s="7" customFormat="1" x14ac:dyDescent="0.3"/>
    <row r="60" spans="1:22" s="7" customFormat="1" x14ac:dyDescent="0.3"/>
    <row r="61" spans="1:22" s="7" customFormat="1" x14ac:dyDescent="0.3"/>
    <row r="62" spans="1:22" s="7" customFormat="1" x14ac:dyDescent="0.3"/>
    <row r="63" spans="1:22" s="7" customFormat="1" x14ac:dyDescent="0.3"/>
    <row r="64" spans="1:22" s="7" customFormat="1" x14ac:dyDescent="0.3"/>
    <row r="65" s="7" customFormat="1" x14ac:dyDescent="0.3"/>
    <row r="66" s="7" customFormat="1" x14ac:dyDescent="0.3"/>
    <row r="67" s="7" customFormat="1" x14ac:dyDescent="0.3"/>
    <row r="68" s="7" customFormat="1" x14ac:dyDescent="0.3"/>
    <row r="69" s="7" customFormat="1" x14ac:dyDescent="0.3"/>
    <row r="70" s="7" customFormat="1" x14ac:dyDescent="0.3"/>
    <row r="71" s="7" customFormat="1" x14ac:dyDescent="0.3"/>
    <row r="72" s="7" customFormat="1" x14ac:dyDescent="0.3"/>
    <row r="73" s="7" customFormat="1" x14ac:dyDescent="0.3"/>
    <row r="74" s="7" customFormat="1" x14ac:dyDescent="0.3"/>
    <row r="75" s="7" customFormat="1" x14ac:dyDescent="0.3"/>
    <row r="76" s="7" customFormat="1" x14ac:dyDescent="0.3"/>
    <row r="77" s="7" customFormat="1" x14ac:dyDescent="0.3"/>
    <row r="78" s="7" customFormat="1" x14ac:dyDescent="0.3"/>
    <row r="79" s="7" customFormat="1" x14ac:dyDescent="0.3"/>
    <row r="80" s="7" customFormat="1" x14ac:dyDescent="0.3"/>
    <row r="81" s="7" customFormat="1" x14ac:dyDescent="0.3"/>
    <row r="82" s="7" customFormat="1" x14ac:dyDescent="0.3"/>
    <row r="83" s="2" customFormat="1" x14ac:dyDescent="0.3"/>
    <row r="84" s="2" customFormat="1" x14ac:dyDescent="0.3"/>
    <row r="85" s="2" customFormat="1" x14ac:dyDescent="0.3"/>
    <row r="86" s="2" customFormat="1" x14ac:dyDescent="0.3"/>
    <row r="87" s="2" customFormat="1" x14ac:dyDescent="0.3"/>
    <row r="88" s="2" customFormat="1" x14ac:dyDescent="0.3"/>
    <row r="89" s="2" customFormat="1" x14ac:dyDescent="0.3"/>
    <row r="90" s="2" customFormat="1" x14ac:dyDescent="0.3"/>
    <row r="91" s="2" customFormat="1" x14ac:dyDescent="0.3"/>
    <row r="92" s="2" customFormat="1" x14ac:dyDescent="0.3"/>
    <row r="93" s="2" customFormat="1" x14ac:dyDescent="0.3"/>
    <row r="94" s="2" customFormat="1" x14ac:dyDescent="0.3"/>
    <row r="95" s="2" customFormat="1" x14ac:dyDescent="0.3"/>
    <row r="96"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row r="156" s="2" customFormat="1" x14ac:dyDescent="0.3"/>
    <row r="157" s="2" customFormat="1" x14ac:dyDescent="0.3"/>
    <row r="158" s="2" customFormat="1" x14ac:dyDescent="0.3"/>
    <row r="159" s="2" customFormat="1" x14ac:dyDescent="0.3"/>
    <row r="160" s="2" customFormat="1" x14ac:dyDescent="0.3"/>
    <row r="161" s="2" customFormat="1" x14ac:dyDescent="0.3"/>
    <row r="162" s="2" customFormat="1" x14ac:dyDescent="0.3"/>
    <row r="163" s="2" customFormat="1" x14ac:dyDescent="0.3"/>
    <row r="164" s="2" customFormat="1" x14ac:dyDescent="0.3"/>
    <row r="165" s="2" customFormat="1" x14ac:dyDescent="0.3"/>
    <row r="166" s="2" customFormat="1" x14ac:dyDescent="0.3"/>
    <row r="167" s="2" customFormat="1" x14ac:dyDescent="0.3"/>
    <row r="168" s="2" customFormat="1" x14ac:dyDescent="0.3"/>
    <row r="169" s="2" customFormat="1" x14ac:dyDescent="0.3"/>
    <row r="170" s="2" customFormat="1" x14ac:dyDescent="0.3"/>
    <row r="171" s="2" customFormat="1" x14ac:dyDescent="0.3"/>
    <row r="172" s="2" customFormat="1" x14ac:dyDescent="0.3"/>
    <row r="173" s="2" customFormat="1" x14ac:dyDescent="0.3"/>
    <row r="174" s="2" customFormat="1" x14ac:dyDescent="0.3"/>
    <row r="175" s="2" customFormat="1" x14ac:dyDescent="0.3"/>
    <row r="176" s="2" customFormat="1" x14ac:dyDescent="0.3"/>
    <row r="177" s="2" customFormat="1" x14ac:dyDescent="0.3"/>
    <row r="178" s="2" customFormat="1" x14ac:dyDescent="0.3"/>
    <row r="179" s="2" customFormat="1" x14ac:dyDescent="0.3"/>
    <row r="180" s="2" customFormat="1" x14ac:dyDescent="0.3"/>
    <row r="181" s="2" customFormat="1" x14ac:dyDescent="0.3"/>
    <row r="182" s="2" customFormat="1" x14ac:dyDescent="0.3"/>
    <row r="183" s="2" customFormat="1" x14ac:dyDescent="0.3"/>
    <row r="184" s="2" customFormat="1" x14ac:dyDescent="0.3"/>
    <row r="185" s="2" customFormat="1" x14ac:dyDescent="0.3"/>
    <row r="186" s="2" customFormat="1" x14ac:dyDescent="0.3"/>
    <row r="187" s="2" customFormat="1" x14ac:dyDescent="0.3"/>
    <row r="188" s="2" customFormat="1" x14ac:dyDescent="0.3"/>
    <row r="189" s="2" customFormat="1" x14ac:dyDescent="0.3"/>
    <row r="190" s="2" customFormat="1" x14ac:dyDescent="0.3"/>
    <row r="191" s="2" customFormat="1" x14ac:dyDescent="0.3"/>
    <row r="192" s="2" customFormat="1" x14ac:dyDescent="0.3"/>
    <row r="193" s="2" customFormat="1" x14ac:dyDescent="0.3"/>
    <row r="194" s="2" customFormat="1" x14ac:dyDescent="0.3"/>
    <row r="195" s="2" customFormat="1" x14ac:dyDescent="0.3"/>
    <row r="196" s="2" customFormat="1" x14ac:dyDescent="0.3"/>
    <row r="197" s="2" customFormat="1" x14ac:dyDescent="0.3"/>
    <row r="198" s="2" customFormat="1" x14ac:dyDescent="0.3"/>
    <row r="199" s="2" customFormat="1" x14ac:dyDescent="0.3"/>
    <row r="200" s="2" customFormat="1" x14ac:dyDescent="0.3"/>
    <row r="201" s="2" customFormat="1" x14ac:dyDescent="0.3"/>
    <row r="202" s="2" customFormat="1" x14ac:dyDescent="0.3"/>
    <row r="203" s="2" customFormat="1" x14ac:dyDescent="0.3"/>
    <row r="204" s="2" customFormat="1" x14ac:dyDescent="0.3"/>
    <row r="205" s="2" customFormat="1" x14ac:dyDescent="0.3"/>
    <row r="206" s="2" customFormat="1" x14ac:dyDescent="0.3"/>
    <row r="207" s="2" customFormat="1" x14ac:dyDescent="0.3"/>
    <row r="208" s="2" customFormat="1" x14ac:dyDescent="0.3"/>
    <row r="209" s="2" customFormat="1" x14ac:dyDescent="0.3"/>
    <row r="210" s="2" customFormat="1" x14ac:dyDescent="0.3"/>
    <row r="211" s="2" customFormat="1" x14ac:dyDescent="0.3"/>
    <row r="212" s="2" customFormat="1" x14ac:dyDescent="0.3"/>
    <row r="213" s="2" customFormat="1" x14ac:dyDescent="0.3"/>
    <row r="214" s="2" customFormat="1" x14ac:dyDescent="0.3"/>
    <row r="215" s="2" customFormat="1" x14ac:dyDescent="0.3"/>
    <row r="216" s="2" customFormat="1" x14ac:dyDescent="0.3"/>
    <row r="217" s="2" customFormat="1" x14ac:dyDescent="0.3"/>
    <row r="218" s="2" customFormat="1" x14ac:dyDescent="0.3"/>
    <row r="219" s="2" customFormat="1" x14ac:dyDescent="0.3"/>
    <row r="220" s="2" customFormat="1" x14ac:dyDescent="0.3"/>
    <row r="221" s="2" customFormat="1" x14ac:dyDescent="0.3"/>
    <row r="222" s="2" customFormat="1" x14ac:dyDescent="0.3"/>
    <row r="223" s="2" customFormat="1" x14ac:dyDescent="0.3"/>
    <row r="224" s="2" customFormat="1" x14ac:dyDescent="0.3"/>
    <row r="225" s="2" customFormat="1" x14ac:dyDescent="0.3"/>
    <row r="226" s="2" customFormat="1" x14ac:dyDescent="0.3"/>
    <row r="227" s="2" customFormat="1" x14ac:dyDescent="0.3"/>
    <row r="228" s="2" customFormat="1" x14ac:dyDescent="0.3"/>
    <row r="229" s="2" customFormat="1" x14ac:dyDescent="0.3"/>
    <row r="230" s="2" customFormat="1" x14ac:dyDescent="0.3"/>
    <row r="231" s="2" customFormat="1" x14ac:dyDescent="0.3"/>
    <row r="232" s="2" customFormat="1" x14ac:dyDescent="0.3"/>
    <row r="233" s="2" customFormat="1" x14ac:dyDescent="0.3"/>
    <row r="234" s="2" customFormat="1" x14ac:dyDescent="0.3"/>
    <row r="235" s="2" customFormat="1" x14ac:dyDescent="0.3"/>
    <row r="236" s="2" customFormat="1" x14ac:dyDescent="0.3"/>
    <row r="237" s="2" customFormat="1" x14ac:dyDescent="0.3"/>
    <row r="238" s="2" customFormat="1" x14ac:dyDescent="0.3"/>
    <row r="239" s="2" customFormat="1" x14ac:dyDescent="0.3"/>
    <row r="240" s="2" customFormat="1" x14ac:dyDescent="0.3"/>
    <row r="241" s="2" customFormat="1" x14ac:dyDescent="0.3"/>
    <row r="242" s="2" customFormat="1" x14ac:dyDescent="0.3"/>
    <row r="243" s="2" customFormat="1" x14ac:dyDescent="0.3"/>
    <row r="244" s="2" customFormat="1" x14ac:dyDescent="0.3"/>
    <row r="245" s="2" customFormat="1" x14ac:dyDescent="0.3"/>
    <row r="246" s="2" customFormat="1" x14ac:dyDescent="0.3"/>
    <row r="247" s="2" customFormat="1" x14ac:dyDescent="0.3"/>
    <row r="248" s="2" customFormat="1" x14ac:dyDescent="0.3"/>
    <row r="249" s="2" customFormat="1" x14ac:dyDescent="0.3"/>
    <row r="250" s="2" customFormat="1" x14ac:dyDescent="0.3"/>
    <row r="251" s="2" customFormat="1" x14ac:dyDescent="0.3"/>
    <row r="252" s="2" customFormat="1" x14ac:dyDescent="0.3"/>
    <row r="253" s="2" customFormat="1" x14ac:dyDescent="0.3"/>
    <row r="254" s="2" customFormat="1" x14ac:dyDescent="0.3"/>
    <row r="255" s="2" customFormat="1" x14ac:dyDescent="0.3"/>
    <row r="256" s="2" customFormat="1" x14ac:dyDescent="0.3"/>
    <row r="257" s="2" customFormat="1" x14ac:dyDescent="0.3"/>
    <row r="258" s="2" customFormat="1" x14ac:dyDescent="0.3"/>
    <row r="259" s="2" customFormat="1" x14ac:dyDescent="0.3"/>
    <row r="260" s="2" customFormat="1" x14ac:dyDescent="0.3"/>
    <row r="261" s="2" customFormat="1" x14ac:dyDescent="0.3"/>
    <row r="262" s="2" customFormat="1" x14ac:dyDescent="0.3"/>
    <row r="263" s="2" customFormat="1" x14ac:dyDescent="0.3"/>
    <row r="264" s="2" customFormat="1" x14ac:dyDescent="0.3"/>
    <row r="265" s="2" customFormat="1" x14ac:dyDescent="0.3"/>
    <row r="266" s="2" customFormat="1" x14ac:dyDescent="0.3"/>
    <row r="267" s="2" customFormat="1" x14ac:dyDescent="0.3"/>
    <row r="268" s="2" customFormat="1" x14ac:dyDescent="0.3"/>
    <row r="269" s="2" customFormat="1" x14ac:dyDescent="0.3"/>
    <row r="270" s="2" customFormat="1" x14ac:dyDescent="0.3"/>
    <row r="271" s="2" customFormat="1" x14ac:dyDescent="0.3"/>
    <row r="272" s="2" customFormat="1" x14ac:dyDescent="0.3"/>
    <row r="273" s="2" customFormat="1" x14ac:dyDescent="0.3"/>
    <row r="274" s="2" customFormat="1" x14ac:dyDescent="0.3"/>
    <row r="275" s="2" customFormat="1" x14ac:dyDescent="0.3"/>
    <row r="276" s="2" customFormat="1" x14ac:dyDescent="0.3"/>
    <row r="277" s="2" customFormat="1" x14ac:dyDescent="0.3"/>
    <row r="278" s="2" customFormat="1" x14ac:dyDescent="0.3"/>
    <row r="279" s="2" customFormat="1" x14ac:dyDescent="0.3"/>
    <row r="280" s="2" customFormat="1" x14ac:dyDescent="0.3"/>
    <row r="281" s="2" customFormat="1" x14ac:dyDescent="0.3"/>
    <row r="282" s="2" customFormat="1" x14ac:dyDescent="0.3"/>
    <row r="283" s="2" customFormat="1" x14ac:dyDescent="0.3"/>
    <row r="284" s="2" customFormat="1" x14ac:dyDescent="0.3"/>
    <row r="285" s="2" customFormat="1" x14ac:dyDescent="0.3"/>
    <row r="286" s="2" customFormat="1" x14ac:dyDescent="0.3"/>
    <row r="287" s="2" customFormat="1" x14ac:dyDescent="0.3"/>
    <row r="288" s="2" customFormat="1" x14ac:dyDescent="0.3"/>
    <row r="289" s="2" customFormat="1" x14ac:dyDescent="0.3"/>
    <row r="290" s="2" customFormat="1" x14ac:dyDescent="0.3"/>
    <row r="291" s="2" customFormat="1" x14ac:dyDescent="0.3"/>
    <row r="292" s="2" customFormat="1" x14ac:dyDescent="0.3"/>
    <row r="293" s="2" customFormat="1" x14ac:dyDescent="0.3"/>
    <row r="294" s="2" customFormat="1" x14ac:dyDescent="0.3"/>
    <row r="295" s="2" customFormat="1" x14ac:dyDescent="0.3"/>
    <row r="296" s="2" customFormat="1" x14ac:dyDescent="0.3"/>
    <row r="297" s="2" customFormat="1" x14ac:dyDescent="0.3"/>
    <row r="298" s="2" customFormat="1" x14ac:dyDescent="0.3"/>
    <row r="299" s="2" customFormat="1" x14ac:dyDescent="0.3"/>
    <row r="300" s="2" customFormat="1" x14ac:dyDescent="0.3"/>
    <row r="301" s="2" customFormat="1" x14ac:dyDescent="0.3"/>
    <row r="302" s="2" customFormat="1" x14ac:dyDescent="0.3"/>
    <row r="303" s="2" customFormat="1" x14ac:dyDescent="0.3"/>
    <row r="304" s="2" customFormat="1" x14ac:dyDescent="0.3"/>
    <row r="305" s="2" customFormat="1" x14ac:dyDescent="0.3"/>
    <row r="306" s="2" customFormat="1" x14ac:dyDescent="0.3"/>
    <row r="307" s="2" customFormat="1" x14ac:dyDescent="0.3"/>
    <row r="308" s="2" customFormat="1" x14ac:dyDescent="0.3"/>
    <row r="309" s="2" customFormat="1" x14ac:dyDescent="0.3"/>
    <row r="310" s="2" customFormat="1" x14ac:dyDescent="0.3"/>
    <row r="311" s="2" customFormat="1" x14ac:dyDescent="0.3"/>
    <row r="312" s="2" customFormat="1" x14ac:dyDescent="0.3"/>
    <row r="313" s="2" customFormat="1" x14ac:dyDescent="0.3"/>
    <row r="314" s="2" customFormat="1" x14ac:dyDescent="0.3"/>
    <row r="315" s="2" customFormat="1" x14ac:dyDescent="0.3"/>
    <row r="316" s="2" customFormat="1" x14ac:dyDescent="0.3"/>
    <row r="317" s="2" customFormat="1" x14ac:dyDescent="0.3"/>
    <row r="318" s="2" customFormat="1" x14ac:dyDescent="0.3"/>
    <row r="319" s="2" customFormat="1" x14ac:dyDescent="0.3"/>
    <row r="320" s="2" customFormat="1" x14ac:dyDescent="0.3"/>
    <row r="321" s="2" customFormat="1" x14ac:dyDescent="0.3"/>
    <row r="322" s="2" customFormat="1" x14ac:dyDescent="0.3"/>
    <row r="323" s="2" customFormat="1" x14ac:dyDescent="0.3"/>
    <row r="324" s="2" customFormat="1" x14ac:dyDescent="0.3"/>
    <row r="325" s="2" customFormat="1" x14ac:dyDescent="0.3"/>
    <row r="326" s="2" customFormat="1" x14ac:dyDescent="0.3"/>
    <row r="327" s="2" customFormat="1" x14ac:dyDescent="0.3"/>
    <row r="328" s="2" customFormat="1" x14ac:dyDescent="0.3"/>
    <row r="329" s="2" customFormat="1" x14ac:dyDescent="0.3"/>
    <row r="330" s="2" customFormat="1" x14ac:dyDescent="0.3"/>
    <row r="331" s="2" customFormat="1" x14ac:dyDescent="0.3"/>
    <row r="332" s="2" customFormat="1" x14ac:dyDescent="0.3"/>
    <row r="333" s="2" customFormat="1" x14ac:dyDescent="0.3"/>
    <row r="334" s="2" customFormat="1" x14ac:dyDescent="0.3"/>
    <row r="335" s="2" customFormat="1" x14ac:dyDescent="0.3"/>
    <row r="336" s="2" customFormat="1" x14ac:dyDescent="0.3"/>
    <row r="337" s="2" customFormat="1" x14ac:dyDescent="0.3"/>
    <row r="338" s="2" customFormat="1" x14ac:dyDescent="0.3"/>
    <row r="339" s="2" customFormat="1" x14ac:dyDescent="0.3"/>
    <row r="340" s="2" customFormat="1" x14ac:dyDescent="0.3"/>
    <row r="341" s="2" customFormat="1" x14ac:dyDescent="0.3"/>
    <row r="342" s="2" customFormat="1" x14ac:dyDescent="0.3"/>
    <row r="343" s="2" customFormat="1" x14ac:dyDescent="0.3"/>
    <row r="344" s="2" customFormat="1" x14ac:dyDescent="0.3"/>
    <row r="345" s="2" customFormat="1" x14ac:dyDescent="0.3"/>
    <row r="346" s="2" customFormat="1" x14ac:dyDescent="0.3"/>
    <row r="347" s="2" customFormat="1" x14ac:dyDescent="0.3"/>
    <row r="348" s="2" customFormat="1" x14ac:dyDescent="0.3"/>
    <row r="349" s="2" customFormat="1" x14ac:dyDescent="0.3"/>
    <row r="350" s="2" customFormat="1" x14ac:dyDescent="0.3"/>
    <row r="351" s="2" customFormat="1" x14ac:dyDescent="0.3"/>
    <row r="352" s="2" customFormat="1" x14ac:dyDescent="0.3"/>
    <row r="353" s="2" customFormat="1" x14ac:dyDescent="0.3"/>
    <row r="354" s="2" customFormat="1" x14ac:dyDescent="0.3"/>
    <row r="355" s="2" customFormat="1" x14ac:dyDescent="0.3"/>
    <row r="356" s="2" customFormat="1" x14ac:dyDescent="0.3"/>
    <row r="357" s="2" customFormat="1" x14ac:dyDescent="0.3"/>
    <row r="358" s="2" customFormat="1" x14ac:dyDescent="0.3"/>
    <row r="359" s="2" customFormat="1" x14ac:dyDescent="0.3"/>
    <row r="360" s="2" customFormat="1" x14ac:dyDescent="0.3"/>
    <row r="361" s="2" customFormat="1" x14ac:dyDescent="0.3"/>
    <row r="362" s="2" customFormat="1" x14ac:dyDescent="0.3"/>
    <row r="363" s="2" customFormat="1" x14ac:dyDescent="0.3"/>
    <row r="364" s="2" customFormat="1" x14ac:dyDescent="0.3"/>
    <row r="365" s="2" customFormat="1" x14ac:dyDescent="0.3"/>
    <row r="366" s="2" customFormat="1" x14ac:dyDescent="0.3"/>
    <row r="367" s="2" customFormat="1" x14ac:dyDescent="0.3"/>
    <row r="368" s="2" customFormat="1" x14ac:dyDescent="0.3"/>
    <row r="369" s="2" customFormat="1" x14ac:dyDescent="0.3"/>
    <row r="370" s="2" customFormat="1" x14ac:dyDescent="0.3"/>
    <row r="371" s="2" customFormat="1" x14ac:dyDescent="0.3"/>
    <row r="372" s="2" customFormat="1" x14ac:dyDescent="0.3"/>
    <row r="373" s="2" customFormat="1" x14ac:dyDescent="0.3"/>
    <row r="374" s="2" customFormat="1" x14ac:dyDescent="0.3"/>
    <row r="375" s="2" customFormat="1" x14ac:dyDescent="0.3"/>
    <row r="376" s="2" customFormat="1" x14ac:dyDescent="0.3"/>
    <row r="377" s="2" customFormat="1" x14ac:dyDescent="0.3"/>
    <row r="378" s="2" customFormat="1" x14ac:dyDescent="0.3"/>
    <row r="379" s="2" customFormat="1" x14ac:dyDescent="0.3"/>
    <row r="380" s="2" customFormat="1" x14ac:dyDescent="0.3"/>
    <row r="381" s="2" customFormat="1" x14ac:dyDescent="0.3"/>
    <row r="382" s="2" customFormat="1" x14ac:dyDescent="0.3"/>
    <row r="383" s="2" customFormat="1" x14ac:dyDescent="0.3"/>
    <row r="384" s="2" customFormat="1" x14ac:dyDescent="0.3"/>
    <row r="385" s="2" customFormat="1" x14ac:dyDescent="0.3"/>
    <row r="386" s="2" customFormat="1" x14ac:dyDescent="0.3"/>
    <row r="387" s="2" customFormat="1" x14ac:dyDescent="0.3"/>
    <row r="388" s="2" customFormat="1" x14ac:dyDescent="0.3"/>
    <row r="389" s="2" customFormat="1" x14ac:dyDescent="0.3"/>
    <row r="390" s="2" customFormat="1" x14ac:dyDescent="0.3"/>
    <row r="391" s="2" customFormat="1" x14ac:dyDescent="0.3"/>
    <row r="392" s="2" customFormat="1" x14ac:dyDescent="0.3"/>
    <row r="393" s="2" customFormat="1" x14ac:dyDescent="0.3"/>
    <row r="394" s="2" customFormat="1" x14ac:dyDescent="0.3"/>
    <row r="395" s="2" customFormat="1" x14ac:dyDescent="0.3"/>
    <row r="396" s="2" customFormat="1" x14ac:dyDescent="0.3"/>
    <row r="397" s="2" customFormat="1" x14ac:dyDescent="0.3"/>
    <row r="398" s="2" customFormat="1" x14ac:dyDescent="0.3"/>
    <row r="399" s="2" customFormat="1" x14ac:dyDescent="0.3"/>
    <row r="400" s="2" customFormat="1" x14ac:dyDescent="0.3"/>
    <row r="401" s="2" customFormat="1" x14ac:dyDescent="0.3"/>
    <row r="402" s="2" customFormat="1" x14ac:dyDescent="0.3"/>
    <row r="403" s="2" customFormat="1" x14ac:dyDescent="0.3"/>
    <row r="404" s="2" customFormat="1" x14ac:dyDescent="0.3"/>
    <row r="405" s="2" customFormat="1" x14ac:dyDescent="0.3"/>
    <row r="406" s="2" customFormat="1" x14ac:dyDescent="0.3"/>
    <row r="407" s="2" customFormat="1" x14ac:dyDescent="0.3"/>
    <row r="408" s="2" customFormat="1" x14ac:dyDescent="0.3"/>
    <row r="409" s="2" customFormat="1" x14ac:dyDescent="0.3"/>
    <row r="410" s="2" customFormat="1" x14ac:dyDescent="0.3"/>
    <row r="411" s="2" customFormat="1" x14ac:dyDescent="0.3"/>
    <row r="412" s="2" customFormat="1" x14ac:dyDescent="0.3"/>
    <row r="413" s="2" customFormat="1" x14ac:dyDescent="0.3"/>
    <row r="414" s="2" customFormat="1" x14ac:dyDescent="0.3"/>
    <row r="415" s="2" customFormat="1" x14ac:dyDescent="0.3"/>
    <row r="416" s="2" customFormat="1" x14ac:dyDescent="0.3"/>
    <row r="417" s="2" customFormat="1" x14ac:dyDescent="0.3"/>
    <row r="418" s="2" customFormat="1" x14ac:dyDescent="0.3"/>
    <row r="419" s="2" customFormat="1" x14ac:dyDescent="0.3"/>
    <row r="420" s="2" customFormat="1" x14ac:dyDescent="0.3"/>
    <row r="421" s="2" customFormat="1" x14ac:dyDescent="0.3"/>
    <row r="422" s="2" customFormat="1" x14ac:dyDescent="0.3"/>
    <row r="423" s="2" customFormat="1" x14ac:dyDescent="0.3"/>
    <row r="424" s="2" customFormat="1" x14ac:dyDescent="0.3"/>
    <row r="425" s="2" customFormat="1" x14ac:dyDescent="0.3"/>
    <row r="426" s="2" customFormat="1" x14ac:dyDescent="0.3"/>
    <row r="427" s="2" customFormat="1" x14ac:dyDescent="0.3"/>
    <row r="428" s="2" customFormat="1" x14ac:dyDescent="0.3"/>
    <row r="429" s="2" customFormat="1" x14ac:dyDescent="0.3"/>
    <row r="430" s="2" customFormat="1" x14ac:dyDescent="0.3"/>
    <row r="431" s="2" customFormat="1" x14ac:dyDescent="0.3"/>
    <row r="432" s="2" customFormat="1" x14ac:dyDescent="0.3"/>
    <row r="433" s="2" customFormat="1" x14ac:dyDescent="0.3"/>
    <row r="434" s="2" customFormat="1" x14ac:dyDescent="0.3"/>
    <row r="435" s="2" customFormat="1" x14ac:dyDescent="0.3"/>
    <row r="436" s="2" customFormat="1" x14ac:dyDescent="0.3"/>
    <row r="437" s="2" customFormat="1" x14ac:dyDescent="0.3"/>
    <row r="438" s="2" customFormat="1" x14ac:dyDescent="0.3"/>
    <row r="439" s="2" customFormat="1" x14ac:dyDescent="0.3"/>
    <row r="440" s="2" customFormat="1" x14ac:dyDescent="0.3"/>
    <row r="441" s="2" customFormat="1" x14ac:dyDescent="0.3"/>
    <row r="442" s="2" customFormat="1" x14ac:dyDescent="0.3"/>
    <row r="443" s="2" customFormat="1" x14ac:dyDescent="0.3"/>
    <row r="444" s="2" customFormat="1" x14ac:dyDescent="0.3"/>
    <row r="445" s="2" customFormat="1" x14ac:dyDescent="0.3"/>
    <row r="446" s="2" customFormat="1" x14ac:dyDescent="0.3"/>
    <row r="447" s="2" customFormat="1" x14ac:dyDescent="0.3"/>
    <row r="448" s="2" customFormat="1" x14ac:dyDescent="0.3"/>
    <row r="449" s="2" customFormat="1" x14ac:dyDescent="0.3"/>
    <row r="450" s="2" customFormat="1" x14ac:dyDescent="0.3"/>
    <row r="451" s="2" customFormat="1" x14ac:dyDescent="0.3"/>
    <row r="452" s="2" customFormat="1" x14ac:dyDescent="0.3"/>
    <row r="453" s="2" customFormat="1" x14ac:dyDescent="0.3"/>
    <row r="454" s="2" customFormat="1" x14ac:dyDescent="0.3"/>
    <row r="455" s="2" customFormat="1" x14ac:dyDescent="0.3"/>
    <row r="456" s="2" customFormat="1" x14ac:dyDescent="0.3"/>
    <row r="457" s="2" customFormat="1" x14ac:dyDescent="0.3"/>
    <row r="458" s="2" customFormat="1" x14ac:dyDescent="0.3"/>
    <row r="459" s="2" customFormat="1" x14ac:dyDescent="0.3"/>
    <row r="460" s="2" customFormat="1" x14ac:dyDescent="0.3"/>
    <row r="461" s="2" customFormat="1" x14ac:dyDescent="0.3"/>
    <row r="462" s="2" customFormat="1" x14ac:dyDescent="0.3"/>
    <row r="463" s="2" customFormat="1" x14ac:dyDescent="0.3"/>
    <row r="464" s="2" customFormat="1" x14ac:dyDescent="0.3"/>
    <row r="465" s="2" customFormat="1" x14ac:dyDescent="0.3"/>
    <row r="466" s="2" customFormat="1" x14ac:dyDescent="0.3"/>
    <row r="467" s="2" customFormat="1" x14ac:dyDescent="0.3"/>
    <row r="468" s="2" customFormat="1" x14ac:dyDescent="0.3"/>
    <row r="469" s="2" customFormat="1" x14ac:dyDescent="0.3"/>
    <row r="470" s="2" customFormat="1" x14ac:dyDescent="0.3"/>
    <row r="471" s="2" customFormat="1" x14ac:dyDescent="0.3"/>
    <row r="472" s="2" customFormat="1" x14ac:dyDescent="0.3"/>
    <row r="473" s="2" customFormat="1" x14ac:dyDescent="0.3"/>
    <row r="474" s="2" customFormat="1" x14ac:dyDescent="0.3"/>
    <row r="475" s="2" customFormat="1" x14ac:dyDescent="0.3"/>
    <row r="476" s="2" customFormat="1" x14ac:dyDescent="0.3"/>
    <row r="477" s="2" customFormat="1" x14ac:dyDescent="0.3"/>
    <row r="478" s="2" customFormat="1" x14ac:dyDescent="0.3"/>
    <row r="479" s="2" customFormat="1" x14ac:dyDescent="0.3"/>
    <row r="480" s="2" customFormat="1" x14ac:dyDescent="0.3"/>
    <row r="481" s="2" customFormat="1" x14ac:dyDescent="0.3"/>
    <row r="482" s="2" customFormat="1" x14ac:dyDescent="0.3"/>
    <row r="483" s="2" customFormat="1" x14ac:dyDescent="0.3"/>
    <row r="484" s="2" customFormat="1" x14ac:dyDescent="0.3"/>
    <row r="485" s="2" customFormat="1" x14ac:dyDescent="0.3"/>
    <row r="486" s="2" customFormat="1" x14ac:dyDescent="0.3"/>
    <row r="487" s="2" customFormat="1" x14ac:dyDescent="0.3"/>
    <row r="488" s="2" customFormat="1" x14ac:dyDescent="0.3"/>
    <row r="489" s="2" customFormat="1" x14ac:dyDescent="0.3"/>
    <row r="490" s="2" customFormat="1" x14ac:dyDescent="0.3"/>
    <row r="491" s="2" customFormat="1" x14ac:dyDescent="0.3"/>
    <row r="492" s="2" customFormat="1" x14ac:dyDescent="0.3"/>
    <row r="493" s="2" customFormat="1" x14ac:dyDescent="0.3"/>
    <row r="494" s="2" customFormat="1" x14ac:dyDescent="0.3"/>
    <row r="495" s="2" customFormat="1" x14ac:dyDescent="0.3"/>
    <row r="496" s="2" customFormat="1" x14ac:dyDescent="0.3"/>
    <row r="497" s="2" customFormat="1" x14ac:dyDescent="0.3"/>
    <row r="498" s="2" customFormat="1" x14ac:dyDescent="0.3"/>
    <row r="499" s="2" customFormat="1" x14ac:dyDescent="0.3"/>
    <row r="500" s="2" customFormat="1" x14ac:dyDescent="0.3"/>
    <row r="501" s="2" customFormat="1" x14ac:dyDescent="0.3"/>
    <row r="502" s="2" customFormat="1" x14ac:dyDescent="0.3"/>
    <row r="503" s="2" customFormat="1" x14ac:dyDescent="0.3"/>
    <row r="504" s="2" customFormat="1" x14ac:dyDescent="0.3"/>
    <row r="505" s="2" customFormat="1" x14ac:dyDescent="0.3"/>
    <row r="506" s="2" customFormat="1" x14ac:dyDescent="0.3"/>
    <row r="507" s="2" customFormat="1" x14ac:dyDescent="0.3"/>
    <row r="508" s="2" customFormat="1" x14ac:dyDescent="0.3"/>
    <row r="509" s="2" customFormat="1" x14ac:dyDescent="0.3"/>
    <row r="510" s="2" customFormat="1" x14ac:dyDescent="0.3"/>
    <row r="511" s="2" customFormat="1" x14ac:dyDescent="0.3"/>
    <row r="512" s="2" customFormat="1" x14ac:dyDescent="0.3"/>
    <row r="513" s="2" customFormat="1" x14ac:dyDescent="0.3"/>
    <row r="514" s="2" customFormat="1" x14ac:dyDescent="0.3"/>
    <row r="515" s="2" customFormat="1" x14ac:dyDescent="0.3"/>
    <row r="516" s="2" customFormat="1" x14ac:dyDescent="0.3"/>
    <row r="517" s="2" customFormat="1" x14ac:dyDescent="0.3"/>
    <row r="518" s="2" customFormat="1" x14ac:dyDescent="0.3"/>
    <row r="519" s="2" customFormat="1" x14ac:dyDescent="0.3"/>
    <row r="520" s="2" customFormat="1" x14ac:dyDescent="0.3"/>
    <row r="521" s="2" customFormat="1" x14ac:dyDescent="0.3"/>
    <row r="522" s="2" customFormat="1" x14ac:dyDescent="0.3"/>
    <row r="523" s="2" customFormat="1" x14ac:dyDescent="0.3"/>
    <row r="524" s="2" customFormat="1" x14ac:dyDescent="0.3"/>
    <row r="525" s="2" customFormat="1" x14ac:dyDescent="0.3"/>
    <row r="526" s="2" customFormat="1" x14ac:dyDescent="0.3"/>
    <row r="527" s="2" customFormat="1" x14ac:dyDescent="0.3"/>
    <row r="528" s="2" customFormat="1" x14ac:dyDescent="0.3"/>
    <row r="529" s="2" customFormat="1" x14ac:dyDescent="0.3"/>
    <row r="530" s="2" customFormat="1" x14ac:dyDescent="0.3"/>
    <row r="531" s="2" customFormat="1" x14ac:dyDescent="0.3"/>
    <row r="532" s="2" customFormat="1" x14ac:dyDescent="0.3"/>
    <row r="533" s="2" customFormat="1" x14ac:dyDescent="0.3"/>
    <row r="534" s="2" customFormat="1" x14ac:dyDescent="0.3"/>
    <row r="535" s="2" customFormat="1" x14ac:dyDescent="0.3"/>
    <row r="536" s="2" customFormat="1" x14ac:dyDescent="0.3"/>
    <row r="537" s="2" customFormat="1" x14ac:dyDescent="0.3"/>
    <row r="538" s="2" customFormat="1" x14ac:dyDescent="0.3"/>
    <row r="539" s="2" customFormat="1" x14ac:dyDescent="0.3"/>
    <row r="540" s="2" customFormat="1" x14ac:dyDescent="0.3"/>
    <row r="541" s="2" customFormat="1" x14ac:dyDescent="0.3"/>
    <row r="542" s="2" customFormat="1" x14ac:dyDescent="0.3"/>
    <row r="543" s="2" customFormat="1" x14ac:dyDescent="0.3"/>
    <row r="544" s="2" customFormat="1" x14ac:dyDescent="0.3"/>
    <row r="545" s="2" customFormat="1" x14ac:dyDescent="0.3"/>
    <row r="546" s="2" customFormat="1" x14ac:dyDescent="0.3"/>
    <row r="547" s="2" customFormat="1" x14ac:dyDescent="0.3"/>
    <row r="548" s="2" customFormat="1" x14ac:dyDescent="0.3"/>
    <row r="549" s="2" customFormat="1" x14ac:dyDescent="0.3"/>
    <row r="550" s="2" customFormat="1" x14ac:dyDescent="0.3"/>
    <row r="551" s="2" customFormat="1" x14ac:dyDescent="0.3"/>
    <row r="552" s="2" customFormat="1" x14ac:dyDescent="0.3"/>
    <row r="553" s="2" customFormat="1" x14ac:dyDescent="0.3"/>
    <row r="554" s="2" customFormat="1" x14ac:dyDescent="0.3"/>
    <row r="555" s="2" customFormat="1" x14ac:dyDescent="0.3"/>
    <row r="556" s="2" customFormat="1" x14ac:dyDescent="0.3"/>
    <row r="557" s="2" customFormat="1" x14ac:dyDescent="0.3"/>
    <row r="558" s="2" customFormat="1" x14ac:dyDescent="0.3"/>
    <row r="559" s="2" customFormat="1" x14ac:dyDescent="0.3"/>
    <row r="560" s="2" customFormat="1" x14ac:dyDescent="0.3"/>
    <row r="561" s="2" customFormat="1" x14ac:dyDescent="0.3"/>
    <row r="562" s="2" customFormat="1" x14ac:dyDescent="0.3"/>
    <row r="563" s="2" customFormat="1" x14ac:dyDescent="0.3"/>
    <row r="564" s="2" customFormat="1" x14ac:dyDescent="0.3"/>
    <row r="565" s="2" customFormat="1" x14ac:dyDescent="0.3"/>
    <row r="566" s="2" customFormat="1" x14ac:dyDescent="0.3"/>
    <row r="567" s="2" customFormat="1" x14ac:dyDescent="0.3"/>
    <row r="568" s="2" customFormat="1" x14ac:dyDescent="0.3"/>
    <row r="569" s="2" customFormat="1" x14ac:dyDescent="0.3"/>
    <row r="570" s="2" customFormat="1" x14ac:dyDescent="0.3"/>
    <row r="571" s="2" customFormat="1" x14ac:dyDescent="0.3"/>
    <row r="572" s="2" customFormat="1" x14ac:dyDescent="0.3"/>
    <row r="573" s="2" customFormat="1" x14ac:dyDescent="0.3"/>
    <row r="574" s="2" customFormat="1" x14ac:dyDescent="0.3"/>
    <row r="575" s="2" customFormat="1" x14ac:dyDescent="0.3"/>
    <row r="576" s="2" customFormat="1" x14ac:dyDescent="0.3"/>
    <row r="577" s="2" customFormat="1" x14ac:dyDescent="0.3"/>
    <row r="578" s="2" customFormat="1" x14ac:dyDescent="0.3"/>
    <row r="579" s="2" customFormat="1" x14ac:dyDescent="0.3"/>
    <row r="580" s="2" customFormat="1" x14ac:dyDescent="0.3"/>
    <row r="581" s="2" customFormat="1" x14ac:dyDescent="0.3"/>
    <row r="582" s="2" customFormat="1" x14ac:dyDescent="0.3"/>
    <row r="583" s="2" customFormat="1" x14ac:dyDescent="0.3"/>
    <row r="584" s="2" customFormat="1" x14ac:dyDescent="0.3"/>
    <row r="585" s="2" customFormat="1" x14ac:dyDescent="0.3"/>
    <row r="586" s="2" customFormat="1" x14ac:dyDescent="0.3"/>
    <row r="587" s="2" customFormat="1" x14ac:dyDescent="0.3"/>
    <row r="588" s="2" customFormat="1" x14ac:dyDescent="0.3"/>
    <row r="589" s="2" customFormat="1" x14ac:dyDescent="0.3"/>
    <row r="590" s="2" customFormat="1" x14ac:dyDescent="0.3"/>
    <row r="591" s="2" customFormat="1" x14ac:dyDescent="0.3"/>
    <row r="592" s="2" customFormat="1" x14ac:dyDescent="0.3"/>
    <row r="593" s="2" customFormat="1" x14ac:dyDescent="0.3"/>
    <row r="594" s="2" customFormat="1" x14ac:dyDescent="0.3"/>
    <row r="595" s="2" customFormat="1" x14ac:dyDescent="0.3"/>
    <row r="596" s="2" customFormat="1" x14ac:dyDescent="0.3"/>
    <row r="597" s="2" customFormat="1" x14ac:dyDescent="0.3"/>
    <row r="598" s="2" customFormat="1" x14ac:dyDescent="0.3"/>
    <row r="599" s="2" customFormat="1" x14ac:dyDescent="0.3"/>
    <row r="600" s="2" customFormat="1" x14ac:dyDescent="0.3"/>
    <row r="601" s="2" customFormat="1" x14ac:dyDescent="0.3"/>
    <row r="602" s="2" customFormat="1" x14ac:dyDescent="0.3"/>
    <row r="603" s="2" customFormat="1" x14ac:dyDescent="0.3"/>
    <row r="604" s="2" customFormat="1" x14ac:dyDescent="0.3"/>
    <row r="605" s="2" customFormat="1" x14ac:dyDescent="0.3"/>
    <row r="606" s="2" customFormat="1" x14ac:dyDescent="0.3"/>
    <row r="607" s="2" customFormat="1" x14ac:dyDescent="0.3"/>
    <row r="608" s="2" customFormat="1" x14ac:dyDescent="0.3"/>
    <row r="609" s="2" customFormat="1" x14ac:dyDescent="0.3"/>
    <row r="610" s="2" customFormat="1" x14ac:dyDescent="0.3"/>
    <row r="611" s="2" customFormat="1" x14ac:dyDescent="0.3"/>
    <row r="612" s="2" customFormat="1" x14ac:dyDescent="0.3"/>
    <row r="613" s="2" customFormat="1" x14ac:dyDescent="0.3"/>
    <row r="614" s="2" customFormat="1" x14ac:dyDescent="0.3"/>
    <row r="615" s="2" customFormat="1" x14ac:dyDescent="0.3"/>
    <row r="616" s="2" customFormat="1" x14ac:dyDescent="0.3"/>
    <row r="617" s="2" customFormat="1" x14ac:dyDescent="0.3"/>
    <row r="618" s="2" customFormat="1" x14ac:dyDescent="0.3"/>
    <row r="619" s="2" customFormat="1" x14ac:dyDescent="0.3"/>
    <row r="620" s="2" customFormat="1" x14ac:dyDescent="0.3"/>
    <row r="621" s="2" customFormat="1" x14ac:dyDescent="0.3"/>
    <row r="622" s="2" customFormat="1" x14ac:dyDescent="0.3"/>
    <row r="623" s="2" customFormat="1" x14ac:dyDescent="0.3"/>
    <row r="624" s="2" customFormat="1" x14ac:dyDescent="0.3"/>
    <row r="625" s="2" customFormat="1" x14ac:dyDescent="0.3"/>
    <row r="626" s="2" customFormat="1" x14ac:dyDescent="0.3"/>
    <row r="627" s="2" customFormat="1" x14ac:dyDescent="0.3"/>
    <row r="628" s="2" customFormat="1" x14ac:dyDescent="0.3"/>
    <row r="629" s="2" customFormat="1" x14ac:dyDescent="0.3"/>
    <row r="630" s="2" customFormat="1" x14ac:dyDescent="0.3"/>
    <row r="631" s="2" customFormat="1" x14ac:dyDescent="0.3"/>
    <row r="632" s="2" customFormat="1" x14ac:dyDescent="0.3"/>
    <row r="633" s="2" customFormat="1" x14ac:dyDescent="0.3"/>
    <row r="634" s="2" customFormat="1" x14ac:dyDescent="0.3"/>
    <row r="635" s="2" customFormat="1" x14ac:dyDescent="0.3"/>
    <row r="636" s="2" customFormat="1" x14ac:dyDescent="0.3"/>
    <row r="637" s="2" customFormat="1" x14ac:dyDescent="0.3"/>
    <row r="638" s="2" customFormat="1" x14ac:dyDescent="0.3"/>
    <row r="639" s="2" customFormat="1" x14ac:dyDescent="0.3"/>
    <row r="640" s="2" customFormat="1" x14ac:dyDescent="0.3"/>
    <row r="641" s="2" customFormat="1" x14ac:dyDescent="0.3"/>
    <row r="642" s="2" customFormat="1" x14ac:dyDescent="0.3"/>
    <row r="643" s="2" customFormat="1" x14ac:dyDescent="0.3"/>
    <row r="644" s="2" customFormat="1" x14ac:dyDescent="0.3"/>
    <row r="645" s="2" customFormat="1" x14ac:dyDescent="0.3"/>
    <row r="646" s="2" customFormat="1" x14ac:dyDescent="0.3"/>
  </sheetData>
  <sheetProtection sheet="1" objects="1" scenarios="1"/>
  <mergeCells count="4">
    <mergeCell ref="A1:H1"/>
    <mergeCell ref="A2:H2"/>
    <mergeCell ref="A3:H3"/>
    <mergeCell ref="A4:H4"/>
  </mergeCells>
  <pageMargins left="0.7" right="0.7" top="0.75" bottom="0.75" header="0.3" footer="0.3"/>
  <pageSetup orientation="portrait" horizontalDpi="0" verticalDpi="0" r:id="rId1"/>
  <headerFooter>
    <oddHeader>&amp;L&amp;16&amp;F&amp;R&amp;G</oddHead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46"/>
  <sheetViews>
    <sheetView zoomScaleNormal="100" workbookViewId="0">
      <selection sqref="A1:H1"/>
    </sheetView>
  </sheetViews>
  <sheetFormatPr defaultRowHeight="14.4" x14ac:dyDescent="0.3"/>
  <cols>
    <col min="1" max="1" width="6" style="3" customWidth="1"/>
    <col min="2" max="2" width="53.5546875" style="3" customWidth="1"/>
    <col min="3" max="3" width="12.44140625" style="3" customWidth="1"/>
    <col min="4" max="9" width="8.88671875" style="3"/>
    <col min="10" max="21" width="8.6640625" style="3" customWidth="1"/>
    <col min="22" max="16384" width="8.88671875" style="3"/>
  </cols>
  <sheetData>
    <row r="1" spans="1:8" s="19" customFormat="1" ht="21" customHeight="1" x14ac:dyDescent="0.4">
      <c r="A1" s="41" t="s">
        <v>48</v>
      </c>
      <c r="B1" s="41"/>
      <c r="C1" s="41"/>
      <c r="D1" s="41"/>
      <c r="E1" s="41"/>
      <c r="F1" s="41"/>
      <c r="G1" s="41"/>
      <c r="H1" s="41"/>
    </row>
    <row r="2" spans="1:8" s="20" customFormat="1" ht="15.6" customHeight="1" x14ac:dyDescent="0.3">
      <c r="A2" s="42" t="s">
        <v>49</v>
      </c>
      <c r="B2" s="42"/>
      <c r="C2" s="42"/>
      <c r="D2" s="42"/>
      <c r="E2" s="42"/>
      <c r="F2" s="42"/>
      <c r="G2" s="42"/>
      <c r="H2" s="42"/>
    </row>
    <row r="3" spans="1:8" s="19" customFormat="1" ht="32.4" customHeight="1" x14ac:dyDescent="0.4">
      <c r="A3" s="39" t="s">
        <v>67</v>
      </c>
      <c r="B3" s="39"/>
      <c r="C3" s="39"/>
      <c r="D3" s="39"/>
      <c r="E3" s="39"/>
      <c r="F3" s="39"/>
      <c r="G3" s="39"/>
      <c r="H3" s="39"/>
    </row>
    <row r="4" spans="1:8" ht="45" customHeight="1" x14ac:dyDescent="0.3">
      <c r="A4" s="40" t="s">
        <v>52</v>
      </c>
      <c r="B4" s="40"/>
      <c r="C4" s="40"/>
      <c r="D4" s="40"/>
      <c r="E4" s="40"/>
      <c r="F4" s="40"/>
      <c r="G4" s="40"/>
      <c r="H4" s="40"/>
    </row>
    <row r="5" spans="1:8" x14ac:dyDescent="0.3">
      <c r="A5" s="21" t="s">
        <v>20</v>
      </c>
      <c r="B5" s="21" t="s">
        <v>19</v>
      </c>
      <c r="C5" s="21" t="s">
        <v>18</v>
      </c>
      <c r="D5" s="21" t="s">
        <v>1</v>
      </c>
      <c r="E5" s="1"/>
    </row>
    <row r="6" spans="1:8" x14ac:dyDescent="0.3">
      <c r="A6" s="3">
        <v>1</v>
      </c>
      <c r="B6" s="3" t="s">
        <v>24</v>
      </c>
      <c r="C6" s="22">
        <v>14</v>
      </c>
      <c r="D6" s="3" t="s">
        <v>2</v>
      </c>
    </row>
    <row r="7" spans="1:8" x14ac:dyDescent="0.3">
      <c r="A7" s="3">
        <v>2</v>
      </c>
      <c r="B7" s="3" t="s">
        <v>35</v>
      </c>
      <c r="C7" s="22">
        <v>83</v>
      </c>
      <c r="D7" s="3" t="s">
        <v>3</v>
      </c>
    </row>
    <row r="8" spans="1:8" x14ac:dyDescent="0.3">
      <c r="A8" s="3">
        <v>3</v>
      </c>
      <c r="B8" s="3" t="s">
        <v>27</v>
      </c>
      <c r="C8" s="22">
        <v>30</v>
      </c>
      <c r="D8" s="3" t="s">
        <v>3</v>
      </c>
    </row>
    <row r="9" spans="1:8" x14ac:dyDescent="0.3">
      <c r="A9" s="3">
        <v>4</v>
      </c>
      <c r="B9" s="3" t="s">
        <v>4</v>
      </c>
      <c r="C9" s="22">
        <v>4250</v>
      </c>
      <c r="D9" s="3" t="s">
        <v>5</v>
      </c>
    </row>
    <row r="10" spans="1:8" x14ac:dyDescent="0.3">
      <c r="A10" s="3">
        <v>5</v>
      </c>
      <c r="B10" s="3" t="s">
        <v>42</v>
      </c>
      <c r="C10" s="22">
        <v>100</v>
      </c>
      <c r="D10" s="3" t="s">
        <v>77</v>
      </c>
    </row>
    <row r="11" spans="1:8" x14ac:dyDescent="0.3">
      <c r="A11" s="3">
        <v>6</v>
      </c>
      <c r="B11" s="3" t="s">
        <v>43</v>
      </c>
      <c r="C11" s="22">
        <v>4</v>
      </c>
      <c r="D11" s="3" t="s">
        <v>6</v>
      </c>
    </row>
    <row r="12" spans="1:8" x14ac:dyDescent="0.3">
      <c r="A12" s="3">
        <v>7</v>
      </c>
      <c r="B12" s="3" t="s">
        <v>74</v>
      </c>
      <c r="C12" s="22">
        <v>4</v>
      </c>
      <c r="D12" s="3" t="s">
        <v>21</v>
      </c>
    </row>
    <row r="13" spans="1:8" x14ac:dyDescent="0.3">
      <c r="A13" s="3">
        <v>8</v>
      </c>
      <c r="B13" s="3" t="s">
        <v>44</v>
      </c>
      <c r="C13" s="22">
        <v>350</v>
      </c>
      <c r="D13" s="3" t="s">
        <v>7</v>
      </c>
    </row>
    <row r="14" spans="1:8" x14ac:dyDescent="0.3">
      <c r="A14" s="3">
        <v>9</v>
      </c>
      <c r="B14" s="3" t="s">
        <v>45</v>
      </c>
      <c r="C14" s="22">
        <v>120</v>
      </c>
      <c r="D14" s="3" t="s">
        <v>86</v>
      </c>
    </row>
    <row r="15" spans="1:8" x14ac:dyDescent="0.3">
      <c r="A15" s="3">
        <v>10</v>
      </c>
      <c r="B15" s="3" t="s">
        <v>14</v>
      </c>
      <c r="C15" s="22">
        <v>50</v>
      </c>
      <c r="D15" s="3" t="s">
        <v>78</v>
      </c>
    </row>
    <row r="16" spans="1:8" x14ac:dyDescent="0.3">
      <c r="A16" s="3">
        <v>11</v>
      </c>
      <c r="B16" s="3" t="s">
        <v>36</v>
      </c>
      <c r="C16" s="22">
        <v>100</v>
      </c>
      <c r="D16" s="3" t="s">
        <v>17</v>
      </c>
    </row>
    <row r="17" spans="1:22" x14ac:dyDescent="0.3">
      <c r="A17" s="3">
        <v>12</v>
      </c>
      <c r="B17" s="3" t="s">
        <v>16</v>
      </c>
      <c r="C17" s="22">
        <v>100</v>
      </c>
      <c r="D17" s="3" t="s">
        <v>17</v>
      </c>
    </row>
    <row r="18" spans="1:22" x14ac:dyDescent="0.3">
      <c r="A18" s="3">
        <v>13</v>
      </c>
      <c r="B18" s="3" t="s">
        <v>73</v>
      </c>
      <c r="C18" s="22">
        <v>0</v>
      </c>
      <c r="D18" s="3" t="s">
        <v>15</v>
      </c>
    </row>
    <row r="19" spans="1:22" x14ac:dyDescent="0.3">
      <c r="A19" s="3">
        <v>14</v>
      </c>
      <c r="B19" s="3" t="s">
        <v>41</v>
      </c>
      <c r="C19" s="22">
        <v>15</v>
      </c>
      <c r="D19" s="3" t="s">
        <v>21</v>
      </c>
    </row>
    <row r="21" spans="1:22" s="4" customFormat="1" x14ac:dyDescent="0.3">
      <c r="B21" s="5" t="s">
        <v>0</v>
      </c>
      <c r="C21" s="4">
        <v>1</v>
      </c>
      <c r="D21" s="4">
        <v>2</v>
      </c>
      <c r="E21" s="4">
        <v>3</v>
      </c>
      <c r="F21" s="4">
        <v>4</v>
      </c>
      <c r="G21" s="4">
        <v>5</v>
      </c>
      <c r="H21" s="4">
        <v>6</v>
      </c>
      <c r="I21" s="4">
        <v>7</v>
      </c>
      <c r="J21" s="4">
        <v>8</v>
      </c>
      <c r="K21" s="4">
        <v>9</v>
      </c>
      <c r="L21" s="4">
        <v>10</v>
      </c>
      <c r="M21" s="4">
        <v>11</v>
      </c>
      <c r="N21" s="4">
        <v>12</v>
      </c>
      <c r="O21" s="4">
        <v>13</v>
      </c>
      <c r="P21" s="4">
        <v>14</v>
      </c>
      <c r="Q21" s="4">
        <v>15</v>
      </c>
      <c r="R21" s="4">
        <v>16</v>
      </c>
      <c r="S21" s="4">
        <v>17</v>
      </c>
      <c r="T21" s="4">
        <v>18</v>
      </c>
      <c r="U21" s="4">
        <v>19</v>
      </c>
      <c r="V21" s="4">
        <v>20</v>
      </c>
    </row>
    <row r="22" spans="1:22" s="7" customFormat="1" x14ac:dyDescent="0.3">
      <c r="A22" s="6" t="s">
        <v>37</v>
      </c>
    </row>
    <row r="23" spans="1:22" s="7" customFormat="1" x14ac:dyDescent="0.3"/>
    <row r="24" spans="1:22" s="7" customFormat="1" ht="14.4" customHeight="1" x14ac:dyDescent="0.3">
      <c r="A24" s="7">
        <v>20</v>
      </c>
      <c r="B24" s="7" t="s">
        <v>8</v>
      </c>
      <c r="C24" s="7">
        <f>C16*C6*C7*C9 /(100*1000)</f>
        <v>4938.5</v>
      </c>
      <c r="D24" s="7">
        <f>C$24</f>
        <v>4938.5</v>
      </c>
      <c r="E24" s="7">
        <f t="shared" ref="E24:V24" si="0">D$24</f>
        <v>4938.5</v>
      </c>
      <c r="F24" s="7">
        <f t="shared" si="0"/>
        <v>4938.5</v>
      </c>
      <c r="G24" s="7">
        <f t="shared" si="0"/>
        <v>4938.5</v>
      </c>
      <c r="H24" s="7">
        <f t="shared" si="0"/>
        <v>4938.5</v>
      </c>
      <c r="I24" s="7">
        <f t="shared" si="0"/>
        <v>4938.5</v>
      </c>
      <c r="J24" s="7">
        <f t="shared" si="0"/>
        <v>4938.5</v>
      </c>
      <c r="K24" s="7">
        <f t="shared" si="0"/>
        <v>4938.5</v>
      </c>
      <c r="L24" s="7">
        <f t="shared" si="0"/>
        <v>4938.5</v>
      </c>
      <c r="M24" s="7">
        <f t="shared" si="0"/>
        <v>4938.5</v>
      </c>
      <c r="N24" s="7">
        <f t="shared" si="0"/>
        <v>4938.5</v>
      </c>
      <c r="O24" s="7">
        <f t="shared" si="0"/>
        <v>4938.5</v>
      </c>
      <c r="P24" s="7">
        <f t="shared" si="0"/>
        <v>4938.5</v>
      </c>
      <c r="Q24" s="7">
        <f t="shared" si="0"/>
        <v>4938.5</v>
      </c>
      <c r="R24" s="7">
        <f t="shared" si="0"/>
        <v>4938.5</v>
      </c>
      <c r="S24" s="7">
        <f t="shared" si="0"/>
        <v>4938.5</v>
      </c>
      <c r="T24" s="7">
        <f t="shared" si="0"/>
        <v>4938.5</v>
      </c>
      <c r="U24" s="7">
        <f t="shared" si="0"/>
        <v>4938.5</v>
      </c>
      <c r="V24" s="7">
        <f t="shared" si="0"/>
        <v>4938.5</v>
      </c>
    </row>
    <row r="25" spans="1:22" s="8" customFormat="1" x14ac:dyDescent="0.3">
      <c r="A25" s="8">
        <v>21</v>
      </c>
      <c r="B25" s="8" t="s">
        <v>40</v>
      </c>
      <c r="C25" s="8">
        <f>C16*C10/C11</f>
        <v>2500</v>
      </c>
      <c r="D25" s="8">
        <f>$C25</f>
        <v>2500</v>
      </c>
      <c r="E25" s="8">
        <f t="shared" ref="E25:V26" si="1">$C25</f>
        <v>2500</v>
      </c>
      <c r="F25" s="8">
        <f t="shared" si="1"/>
        <v>2500</v>
      </c>
      <c r="G25" s="8">
        <f t="shared" si="1"/>
        <v>2500</v>
      </c>
      <c r="H25" s="8">
        <f t="shared" si="1"/>
        <v>2500</v>
      </c>
      <c r="I25" s="8">
        <f t="shared" si="1"/>
        <v>2500</v>
      </c>
      <c r="J25" s="8">
        <f t="shared" si="1"/>
        <v>2500</v>
      </c>
      <c r="K25" s="8">
        <f t="shared" si="1"/>
        <v>2500</v>
      </c>
      <c r="L25" s="8">
        <f t="shared" si="1"/>
        <v>2500</v>
      </c>
      <c r="M25" s="8">
        <f t="shared" si="1"/>
        <v>2500</v>
      </c>
      <c r="N25" s="8">
        <f t="shared" si="1"/>
        <v>2500</v>
      </c>
      <c r="O25" s="8">
        <f t="shared" si="1"/>
        <v>2500</v>
      </c>
      <c r="P25" s="8">
        <f t="shared" si="1"/>
        <v>2500</v>
      </c>
      <c r="Q25" s="8">
        <f t="shared" si="1"/>
        <v>2500</v>
      </c>
      <c r="R25" s="8">
        <f t="shared" si="1"/>
        <v>2500</v>
      </c>
      <c r="S25" s="8">
        <f t="shared" si="1"/>
        <v>2500</v>
      </c>
      <c r="T25" s="8">
        <f t="shared" si="1"/>
        <v>2500</v>
      </c>
      <c r="U25" s="8">
        <f t="shared" si="1"/>
        <v>2500</v>
      </c>
      <c r="V25" s="8">
        <f t="shared" si="1"/>
        <v>2500</v>
      </c>
    </row>
    <row r="26" spans="1:22" s="9" customFormat="1" x14ac:dyDescent="0.3">
      <c r="A26" s="9">
        <v>22</v>
      </c>
      <c r="B26" s="9" t="s">
        <v>76</v>
      </c>
      <c r="C26" s="9">
        <f>C16*(C13+C14)*(C12/100)</f>
        <v>1880</v>
      </c>
      <c r="D26" s="9">
        <f>$C26</f>
        <v>1880</v>
      </c>
      <c r="E26" s="9">
        <f t="shared" si="1"/>
        <v>1880</v>
      </c>
      <c r="F26" s="9">
        <f t="shared" si="1"/>
        <v>1880</v>
      </c>
      <c r="G26" s="9">
        <f t="shared" si="1"/>
        <v>1880</v>
      </c>
      <c r="H26" s="9">
        <f t="shared" si="1"/>
        <v>1880</v>
      </c>
      <c r="I26" s="9">
        <f t="shared" si="1"/>
        <v>1880</v>
      </c>
      <c r="J26" s="9">
        <f t="shared" si="1"/>
        <v>1880</v>
      </c>
      <c r="K26" s="9">
        <f t="shared" si="1"/>
        <v>1880</v>
      </c>
      <c r="L26" s="9">
        <f t="shared" si="1"/>
        <v>1880</v>
      </c>
      <c r="M26" s="9">
        <f t="shared" si="1"/>
        <v>1880</v>
      </c>
      <c r="N26" s="9">
        <f t="shared" si="1"/>
        <v>1880</v>
      </c>
      <c r="O26" s="9">
        <f t="shared" si="1"/>
        <v>1880</v>
      </c>
      <c r="P26" s="9">
        <f t="shared" si="1"/>
        <v>1880</v>
      </c>
      <c r="Q26" s="9">
        <f t="shared" si="1"/>
        <v>1880</v>
      </c>
      <c r="R26" s="9">
        <f t="shared" si="1"/>
        <v>1880</v>
      </c>
      <c r="S26" s="9">
        <f t="shared" si="1"/>
        <v>1880</v>
      </c>
      <c r="T26" s="9">
        <f t="shared" si="1"/>
        <v>1880</v>
      </c>
      <c r="U26" s="9">
        <f t="shared" si="1"/>
        <v>1880</v>
      </c>
      <c r="V26" s="9">
        <f t="shared" si="1"/>
        <v>1880</v>
      </c>
    </row>
    <row r="27" spans="1:22" s="7" customFormat="1" x14ac:dyDescent="0.3">
      <c r="B27" s="7" t="s">
        <v>9</v>
      </c>
      <c r="C27" s="7">
        <f>SUM(C24:C26)</f>
        <v>9318.5</v>
      </c>
      <c r="D27" s="7">
        <f>SUM(D24:D26)</f>
        <v>9318.5</v>
      </c>
      <c r="E27" s="7">
        <f t="shared" ref="E27:V27" si="2">SUM(E24:E26)</f>
        <v>9318.5</v>
      </c>
      <c r="F27" s="7">
        <f t="shared" si="2"/>
        <v>9318.5</v>
      </c>
      <c r="G27" s="7">
        <f t="shared" si="2"/>
        <v>9318.5</v>
      </c>
      <c r="H27" s="7">
        <f t="shared" si="2"/>
        <v>9318.5</v>
      </c>
      <c r="I27" s="7">
        <f t="shared" si="2"/>
        <v>9318.5</v>
      </c>
      <c r="J27" s="7">
        <f t="shared" si="2"/>
        <v>9318.5</v>
      </c>
      <c r="K27" s="7">
        <f t="shared" si="2"/>
        <v>9318.5</v>
      </c>
      <c r="L27" s="7">
        <f t="shared" si="2"/>
        <v>9318.5</v>
      </c>
      <c r="M27" s="7">
        <f t="shared" si="2"/>
        <v>9318.5</v>
      </c>
      <c r="N27" s="7">
        <f t="shared" si="2"/>
        <v>9318.5</v>
      </c>
      <c r="O27" s="7">
        <f t="shared" si="2"/>
        <v>9318.5</v>
      </c>
      <c r="P27" s="7">
        <f t="shared" si="2"/>
        <v>9318.5</v>
      </c>
      <c r="Q27" s="7">
        <f t="shared" si="2"/>
        <v>9318.5</v>
      </c>
      <c r="R27" s="7">
        <f t="shared" si="2"/>
        <v>9318.5</v>
      </c>
      <c r="S27" s="7">
        <f t="shared" si="2"/>
        <v>9318.5</v>
      </c>
      <c r="T27" s="7">
        <f t="shared" si="2"/>
        <v>9318.5</v>
      </c>
      <c r="U27" s="7">
        <f t="shared" si="2"/>
        <v>9318.5</v>
      </c>
      <c r="V27" s="7">
        <f t="shared" si="2"/>
        <v>9318.5</v>
      </c>
    </row>
    <row r="28" spans="1:22" s="9" customFormat="1" x14ac:dyDescent="0.3">
      <c r="B28" s="9" t="s">
        <v>10</v>
      </c>
      <c r="C28" s="9">
        <f>C27</f>
        <v>9318.5</v>
      </c>
      <c r="D28" s="9">
        <f>C28+D27</f>
        <v>18637</v>
      </c>
      <c r="E28" s="9">
        <f t="shared" ref="E28:V28" si="3">D28+E27</f>
        <v>27955.5</v>
      </c>
      <c r="F28" s="10">
        <f t="shared" si="3"/>
        <v>37274</v>
      </c>
      <c r="G28" s="10">
        <f t="shared" si="3"/>
        <v>46592.5</v>
      </c>
      <c r="H28" s="9">
        <f t="shared" si="3"/>
        <v>55911</v>
      </c>
      <c r="I28" s="9">
        <f t="shared" si="3"/>
        <v>65229.5</v>
      </c>
      <c r="J28" s="10">
        <f t="shared" si="3"/>
        <v>74548</v>
      </c>
      <c r="K28" s="9">
        <f t="shared" si="3"/>
        <v>83866.5</v>
      </c>
      <c r="L28" s="9">
        <f t="shared" si="3"/>
        <v>93185</v>
      </c>
      <c r="M28" s="9">
        <f t="shared" si="3"/>
        <v>102503.5</v>
      </c>
      <c r="N28" s="9">
        <f t="shared" si="3"/>
        <v>111822</v>
      </c>
      <c r="O28" s="9">
        <f t="shared" si="3"/>
        <v>121140.5</v>
      </c>
      <c r="P28" s="9">
        <f t="shared" si="3"/>
        <v>130459</v>
      </c>
      <c r="Q28" s="9">
        <f t="shared" si="3"/>
        <v>139777.5</v>
      </c>
      <c r="R28" s="9">
        <f t="shared" si="3"/>
        <v>149096</v>
      </c>
      <c r="S28" s="9">
        <f t="shared" si="3"/>
        <v>158414.5</v>
      </c>
      <c r="T28" s="9">
        <f t="shared" si="3"/>
        <v>167733</v>
      </c>
      <c r="U28" s="9">
        <f t="shared" si="3"/>
        <v>177051.5</v>
      </c>
      <c r="V28" s="9">
        <f t="shared" si="3"/>
        <v>186370</v>
      </c>
    </row>
    <row r="29" spans="1:22" s="7" customFormat="1" ht="28.8" x14ac:dyDescent="0.3">
      <c r="B29" s="11" t="s">
        <v>38</v>
      </c>
      <c r="C29" s="12">
        <f>NPV(0.06,C27:V27)</f>
        <v>106882.46087520033</v>
      </c>
      <c r="D29" s="13" t="s">
        <v>11</v>
      </c>
    </row>
    <row r="30" spans="1:22" s="7" customFormat="1" x14ac:dyDescent="0.3">
      <c r="B30" s="7" t="s">
        <v>22</v>
      </c>
      <c r="C30" s="7">
        <f>V28/20</f>
        <v>9318.5</v>
      </c>
      <c r="D30" s="14"/>
    </row>
    <row r="31" spans="1:22" s="7" customFormat="1" x14ac:dyDescent="0.3">
      <c r="B31" s="7" t="s">
        <v>29</v>
      </c>
      <c r="C31" s="15">
        <f>NPV(0.08,C27:V27)</f>
        <v>91490.406616316206</v>
      </c>
      <c r="D31" s="14"/>
    </row>
    <row r="32" spans="1:22" s="7" customFormat="1" x14ac:dyDescent="0.3">
      <c r="B32" s="7" t="s">
        <v>30</v>
      </c>
      <c r="C32" s="15">
        <f>NPV(0.04,C27:V27)</f>
        <v>126641.45604558138</v>
      </c>
      <c r="D32" s="14"/>
    </row>
    <row r="33" spans="1:22" s="7" customFormat="1" x14ac:dyDescent="0.3"/>
    <row r="34" spans="1:22" s="7" customFormat="1" x14ac:dyDescent="0.3">
      <c r="A34" s="4"/>
      <c r="B34" s="5" t="s">
        <v>0</v>
      </c>
      <c r="C34" s="4">
        <v>1</v>
      </c>
      <c r="D34" s="4">
        <v>2</v>
      </c>
      <c r="E34" s="4">
        <v>3</v>
      </c>
      <c r="F34" s="4">
        <v>4</v>
      </c>
      <c r="G34" s="4">
        <v>5</v>
      </c>
      <c r="H34" s="4">
        <v>6</v>
      </c>
      <c r="I34" s="4">
        <v>7</v>
      </c>
      <c r="J34" s="4">
        <v>8</v>
      </c>
      <c r="K34" s="4">
        <v>9</v>
      </c>
      <c r="L34" s="4">
        <v>10</v>
      </c>
      <c r="M34" s="4">
        <v>11</v>
      </c>
      <c r="N34" s="4">
        <v>12</v>
      </c>
      <c r="O34" s="4">
        <v>13</v>
      </c>
      <c r="P34" s="4">
        <v>14</v>
      </c>
      <c r="Q34" s="4">
        <v>15</v>
      </c>
      <c r="R34" s="4">
        <v>16</v>
      </c>
      <c r="S34" s="4">
        <v>17</v>
      </c>
      <c r="T34" s="4">
        <v>18</v>
      </c>
      <c r="U34" s="4">
        <v>19</v>
      </c>
      <c r="V34" s="4">
        <v>20</v>
      </c>
    </row>
    <row r="35" spans="1:22" s="7" customFormat="1" x14ac:dyDescent="0.3">
      <c r="A35" s="6" t="s">
        <v>34</v>
      </c>
    </row>
    <row r="36" spans="1:22" s="7" customFormat="1" ht="6.6" customHeight="1" x14ac:dyDescent="0.3">
      <c r="A36" s="6"/>
    </row>
    <row r="37" spans="1:22" s="7" customFormat="1" x14ac:dyDescent="0.3">
      <c r="A37" s="7">
        <v>30</v>
      </c>
      <c r="B37" s="7" t="s">
        <v>46</v>
      </c>
      <c r="C37" s="7">
        <f>C17*(C13+C14)</f>
        <v>47000</v>
      </c>
    </row>
    <row r="38" spans="1:22" s="8" customFormat="1" x14ac:dyDescent="0.3">
      <c r="A38" s="8">
        <v>31</v>
      </c>
      <c r="B38" s="8" t="s">
        <v>28</v>
      </c>
      <c r="C38" s="8">
        <f>C17*C9*C8*C6/(100*1000)</f>
        <v>1785</v>
      </c>
      <c r="D38" s="8">
        <f>$C38</f>
        <v>1785</v>
      </c>
      <c r="E38" s="8">
        <f t="shared" ref="E38:V39" si="4">$C38</f>
        <v>1785</v>
      </c>
      <c r="F38" s="8">
        <f t="shared" si="4"/>
        <v>1785</v>
      </c>
      <c r="G38" s="8">
        <f t="shared" si="4"/>
        <v>1785</v>
      </c>
      <c r="H38" s="8">
        <f t="shared" si="4"/>
        <v>1785</v>
      </c>
      <c r="I38" s="8">
        <f t="shared" si="4"/>
        <v>1785</v>
      </c>
      <c r="J38" s="8">
        <f t="shared" si="4"/>
        <v>1785</v>
      </c>
      <c r="K38" s="8">
        <f t="shared" si="4"/>
        <v>1785</v>
      </c>
      <c r="L38" s="8">
        <f t="shared" si="4"/>
        <v>1785</v>
      </c>
      <c r="M38" s="8">
        <f t="shared" si="4"/>
        <v>1785</v>
      </c>
      <c r="N38" s="8">
        <f t="shared" si="4"/>
        <v>1785</v>
      </c>
      <c r="O38" s="8">
        <f t="shared" si="4"/>
        <v>1785</v>
      </c>
      <c r="P38" s="8">
        <f t="shared" si="4"/>
        <v>1785</v>
      </c>
      <c r="Q38" s="8">
        <f t="shared" si="4"/>
        <v>1785</v>
      </c>
      <c r="R38" s="8">
        <f t="shared" si="4"/>
        <v>1785</v>
      </c>
      <c r="S38" s="8">
        <f t="shared" si="4"/>
        <v>1785</v>
      </c>
      <c r="T38" s="8">
        <f t="shared" si="4"/>
        <v>1785</v>
      </c>
      <c r="U38" s="8">
        <f t="shared" si="4"/>
        <v>1785</v>
      </c>
      <c r="V38" s="8">
        <f t="shared" si="4"/>
        <v>1785</v>
      </c>
    </row>
    <row r="39" spans="1:22" s="8" customFormat="1" x14ac:dyDescent="0.3">
      <c r="A39" s="7">
        <v>32</v>
      </c>
      <c r="B39" s="16" t="s">
        <v>23</v>
      </c>
      <c r="C39" s="17">
        <f>-C17*C18</f>
        <v>0</v>
      </c>
      <c r="D39" s="17">
        <f>$C39</f>
        <v>0</v>
      </c>
      <c r="E39" s="17">
        <f t="shared" si="4"/>
        <v>0</v>
      </c>
      <c r="F39" s="17">
        <f t="shared" si="4"/>
        <v>0</v>
      </c>
      <c r="G39" s="17">
        <f t="shared" si="4"/>
        <v>0</v>
      </c>
      <c r="H39" s="17">
        <f t="shared" si="4"/>
        <v>0</v>
      </c>
      <c r="I39" s="17">
        <f t="shared" si="4"/>
        <v>0</v>
      </c>
      <c r="J39" s="17">
        <f t="shared" si="4"/>
        <v>0</v>
      </c>
      <c r="K39" s="17">
        <f t="shared" si="4"/>
        <v>0</v>
      </c>
      <c r="L39" s="17">
        <f t="shared" si="4"/>
        <v>0</v>
      </c>
      <c r="M39" s="17">
        <f t="shared" si="4"/>
        <v>0</v>
      </c>
      <c r="N39" s="17">
        <f t="shared" si="4"/>
        <v>0</v>
      </c>
      <c r="O39" s="17">
        <f t="shared" si="4"/>
        <v>0</v>
      </c>
      <c r="P39" s="17">
        <f t="shared" si="4"/>
        <v>0</v>
      </c>
      <c r="Q39" s="17">
        <f t="shared" si="4"/>
        <v>0</v>
      </c>
      <c r="R39" s="17">
        <f t="shared" si="4"/>
        <v>0</v>
      </c>
      <c r="S39" s="17">
        <f t="shared" si="4"/>
        <v>0</v>
      </c>
      <c r="T39" s="17">
        <f t="shared" si="4"/>
        <v>0</v>
      </c>
      <c r="U39" s="17">
        <f t="shared" si="4"/>
        <v>0</v>
      </c>
      <c r="V39" s="17">
        <f t="shared" si="4"/>
        <v>0</v>
      </c>
    </row>
    <row r="40" spans="1:22" s="8" customFormat="1" x14ac:dyDescent="0.3">
      <c r="A40" s="8">
        <v>33</v>
      </c>
      <c r="B40" s="8" t="s">
        <v>13</v>
      </c>
      <c r="H40" s="8">
        <f>$C17*$C15</f>
        <v>5000</v>
      </c>
      <c r="N40" s="8">
        <f>$C17*$C15</f>
        <v>5000</v>
      </c>
      <c r="T40" s="8">
        <f>$C17*$C15</f>
        <v>5000</v>
      </c>
    </row>
    <row r="41" spans="1:22" s="9" customFormat="1" x14ac:dyDescent="0.3">
      <c r="A41" s="8">
        <v>34</v>
      </c>
      <c r="B41" s="9" t="s">
        <v>25</v>
      </c>
      <c r="C41" s="18">
        <f>-C38*C19/100</f>
        <v>-267.75</v>
      </c>
      <c r="D41" s="18">
        <f>$C41</f>
        <v>-267.75</v>
      </c>
      <c r="E41" s="18">
        <f t="shared" ref="E41:V41" si="5">$C41</f>
        <v>-267.75</v>
      </c>
      <c r="F41" s="18">
        <f t="shared" si="5"/>
        <v>-267.75</v>
      </c>
      <c r="G41" s="18">
        <f t="shared" si="5"/>
        <v>-267.75</v>
      </c>
      <c r="H41" s="18">
        <f t="shared" si="5"/>
        <v>-267.75</v>
      </c>
      <c r="I41" s="18">
        <f t="shared" si="5"/>
        <v>-267.75</v>
      </c>
      <c r="J41" s="18">
        <f t="shared" si="5"/>
        <v>-267.75</v>
      </c>
      <c r="K41" s="18">
        <f t="shared" si="5"/>
        <v>-267.75</v>
      </c>
      <c r="L41" s="18">
        <f t="shared" si="5"/>
        <v>-267.75</v>
      </c>
      <c r="M41" s="18">
        <f t="shared" si="5"/>
        <v>-267.75</v>
      </c>
      <c r="N41" s="18">
        <f t="shared" si="5"/>
        <v>-267.75</v>
      </c>
      <c r="O41" s="18">
        <f t="shared" si="5"/>
        <v>-267.75</v>
      </c>
      <c r="P41" s="18">
        <f t="shared" si="5"/>
        <v>-267.75</v>
      </c>
      <c r="Q41" s="18">
        <f t="shared" si="5"/>
        <v>-267.75</v>
      </c>
      <c r="R41" s="18">
        <f t="shared" si="5"/>
        <v>-267.75</v>
      </c>
      <c r="S41" s="18">
        <f t="shared" si="5"/>
        <v>-267.75</v>
      </c>
      <c r="T41" s="18">
        <f t="shared" si="5"/>
        <v>-267.75</v>
      </c>
      <c r="U41" s="18">
        <f t="shared" si="5"/>
        <v>-267.75</v>
      </c>
      <c r="V41" s="18">
        <f t="shared" si="5"/>
        <v>-267.75</v>
      </c>
    </row>
    <row r="42" spans="1:22" s="7" customFormat="1" x14ac:dyDescent="0.3">
      <c r="B42" s="7" t="s">
        <v>9</v>
      </c>
      <c r="C42" s="7">
        <f t="shared" ref="C42:V42" si="6">SUM(C37:C41)</f>
        <v>48517.25</v>
      </c>
      <c r="D42" s="7">
        <f t="shared" si="6"/>
        <v>1517.25</v>
      </c>
      <c r="E42" s="7">
        <f t="shared" si="6"/>
        <v>1517.25</v>
      </c>
      <c r="F42" s="7">
        <f t="shared" si="6"/>
        <v>1517.25</v>
      </c>
      <c r="G42" s="7">
        <f t="shared" si="6"/>
        <v>1517.25</v>
      </c>
      <c r="H42" s="7">
        <f t="shared" si="6"/>
        <v>6517.25</v>
      </c>
      <c r="I42" s="7">
        <f t="shared" si="6"/>
        <v>1517.25</v>
      </c>
      <c r="J42" s="7">
        <f t="shared" si="6"/>
        <v>1517.25</v>
      </c>
      <c r="K42" s="7">
        <f t="shared" si="6"/>
        <v>1517.25</v>
      </c>
      <c r="L42" s="7">
        <f t="shared" si="6"/>
        <v>1517.25</v>
      </c>
      <c r="M42" s="7">
        <f t="shared" si="6"/>
        <v>1517.25</v>
      </c>
      <c r="N42" s="7">
        <f t="shared" si="6"/>
        <v>6517.25</v>
      </c>
      <c r="O42" s="7">
        <f t="shared" si="6"/>
        <v>1517.25</v>
      </c>
      <c r="P42" s="7">
        <f t="shared" si="6"/>
        <v>1517.25</v>
      </c>
      <c r="Q42" s="7">
        <f t="shared" si="6"/>
        <v>1517.25</v>
      </c>
      <c r="R42" s="7">
        <f t="shared" si="6"/>
        <v>1517.25</v>
      </c>
      <c r="S42" s="7">
        <f t="shared" si="6"/>
        <v>1517.25</v>
      </c>
      <c r="T42" s="7">
        <f t="shared" si="6"/>
        <v>6517.25</v>
      </c>
      <c r="U42" s="7">
        <f t="shared" si="6"/>
        <v>1517.25</v>
      </c>
      <c r="V42" s="7">
        <f t="shared" si="6"/>
        <v>1517.25</v>
      </c>
    </row>
    <row r="43" spans="1:22" s="7" customFormat="1" x14ac:dyDescent="0.3">
      <c r="A43" s="9"/>
      <c r="B43" s="9" t="s">
        <v>10</v>
      </c>
      <c r="C43" s="9">
        <f>C42</f>
        <v>48517.25</v>
      </c>
      <c r="D43" s="9">
        <f>C43+D42</f>
        <v>50034.5</v>
      </c>
      <c r="E43" s="9">
        <f t="shared" ref="E43:V43" si="7">D43+E42</f>
        <v>51551.75</v>
      </c>
      <c r="F43" s="10">
        <f t="shared" si="7"/>
        <v>53069</v>
      </c>
      <c r="G43" s="10">
        <f t="shared" si="7"/>
        <v>54586.25</v>
      </c>
      <c r="H43" s="9">
        <f t="shared" si="7"/>
        <v>61103.5</v>
      </c>
      <c r="I43" s="9">
        <f t="shared" si="7"/>
        <v>62620.75</v>
      </c>
      <c r="J43" s="10">
        <f t="shared" si="7"/>
        <v>64138</v>
      </c>
      <c r="K43" s="9">
        <f t="shared" si="7"/>
        <v>65655.25</v>
      </c>
      <c r="L43" s="9">
        <f t="shared" si="7"/>
        <v>67172.5</v>
      </c>
      <c r="M43" s="9">
        <f t="shared" si="7"/>
        <v>68689.75</v>
      </c>
      <c r="N43" s="9">
        <f t="shared" si="7"/>
        <v>75207</v>
      </c>
      <c r="O43" s="9">
        <f t="shared" si="7"/>
        <v>76724.25</v>
      </c>
      <c r="P43" s="9">
        <f t="shared" si="7"/>
        <v>78241.5</v>
      </c>
      <c r="Q43" s="9">
        <f t="shared" si="7"/>
        <v>79758.75</v>
      </c>
      <c r="R43" s="9">
        <f t="shared" si="7"/>
        <v>81276</v>
      </c>
      <c r="S43" s="9">
        <f t="shared" si="7"/>
        <v>82793.25</v>
      </c>
      <c r="T43" s="9">
        <f t="shared" si="7"/>
        <v>89310.5</v>
      </c>
      <c r="U43" s="9">
        <f t="shared" si="7"/>
        <v>90827.75</v>
      </c>
      <c r="V43" s="9">
        <f t="shared" si="7"/>
        <v>92345</v>
      </c>
    </row>
    <row r="44" spans="1:22" s="7" customFormat="1" ht="28.8" x14ac:dyDescent="0.3">
      <c r="B44" s="11" t="s">
        <v>39</v>
      </c>
      <c r="C44" s="12">
        <f>NPV(0.06,C42:V42)</f>
        <v>69503.729086106963</v>
      </c>
      <c r="D44" s="13" t="s">
        <v>12</v>
      </c>
    </row>
    <row r="45" spans="1:22" s="7" customFormat="1" x14ac:dyDescent="0.3">
      <c r="B45" s="7" t="s">
        <v>22</v>
      </c>
      <c r="C45" s="7">
        <f>V43/20</f>
        <v>4617.25</v>
      </c>
    </row>
    <row r="46" spans="1:22" s="7" customFormat="1" x14ac:dyDescent="0.3">
      <c r="B46" s="7" t="s">
        <v>29</v>
      </c>
      <c r="C46" s="15">
        <f>NPV(0.08,C42:V42)</f>
        <v>64802.764745696884</v>
      </c>
    </row>
    <row r="47" spans="1:22" s="7" customFormat="1" x14ac:dyDescent="0.3">
      <c r="B47" s="7" t="s">
        <v>30</v>
      </c>
      <c r="C47" s="15">
        <f>NPV(0.04,C42:V42)</f>
        <v>75354.928820817557</v>
      </c>
    </row>
    <row r="48" spans="1:22" s="7" customFormat="1" x14ac:dyDescent="0.3">
      <c r="A48" s="7">
        <v>40</v>
      </c>
      <c r="B48" s="7" t="s">
        <v>26</v>
      </c>
      <c r="C48" s="7">
        <f>-NPV(0.06,C41:V41)</f>
        <v>3071.0714062708457</v>
      </c>
    </row>
    <row r="49" spans="1:22" s="9" customFormat="1" x14ac:dyDescent="0.3"/>
    <row r="50" spans="1:22" s="7" customFormat="1" x14ac:dyDescent="0.3">
      <c r="A50" s="6" t="s">
        <v>53</v>
      </c>
    </row>
    <row r="51" spans="1:22" s="7" customFormat="1" x14ac:dyDescent="0.3">
      <c r="A51" s="6"/>
    </row>
    <row r="52" spans="1:22" s="7" customFormat="1" ht="14.4" customHeight="1" x14ac:dyDescent="0.3">
      <c r="A52" s="7">
        <v>41</v>
      </c>
      <c r="B52" s="7" t="s">
        <v>71</v>
      </c>
      <c r="C52" s="15">
        <f ca="1">21-SUM(C53:V53)</f>
        <v>7</v>
      </c>
      <c r="D52" s="15" t="str">
        <f t="shared" ref="D52:V52" si="8">IF((D43&lt;D28),"Paid back","")</f>
        <v/>
      </c>
      <c r="E52" s="15" t="str">
        <f t="shared" si="8"/>
        <v/>
      </c>
      <c r="F52" s="15" t="str">
        <f t="shared" si="8"/>
        <v/>
      </c>
      <c r="G52" s="15" t="str">
        <f t="shared" si="8"/>
        <v/>
      </c>
      <c r="H52" s="15" t="str">
        <f t="shared" si="8"/>
        <v/>
      </c>
      <c r="I52" s="15" t="str">
        <f t="shared" si="8"/>
        <v>Paid back</v>
      </c>
      <c r="J52" s="15" t="str">
        <f t="shared" si="8"/>
        <v>Paid back</v>
      </c>
      <c r="K52" s="15" t="str">
        <f t="shared" si="8"/>
        <v>Paid back</v>
      </c>
      <c r="L52" s="15" t="str">
        <f t="shared" si="8"/>
        <v>Paid back</v>
      </c>
      <c r="M52" s="15" t="str">
        <f t="shared" si="8"/>
        <v>Paid back</v>
      </c>
      <c r="N52" s="15" t="str">
        <f t="shared" si="8"/>
        <v>Paid back</v>
      </c>
      <c r="O52" s="15" t="str">
        <f t="shared" si="8"/>
        <v>Paid back</v>
      </c>
      <c r="P52" s="15" t="str">
        <f t="shared" si="8"/>
        <v>Paid back</v>
      </c>
      <c r="Q52" s="15" t="str">
        <f t="shared" si="8"/>
        <v>Paid back</v>
      </c>
      <c r="R52" s="15" t="str">
        <f t="shared" si="8"/>
        <v>Paid back</v>
      </c>
      <c r="S52" s="15" t="str">
        <f t="shared" si="8"/>
        <v>Paid back</v>
      </c>
      <c r="T52" s="15" t="str">
        <f t="shared" si="8"/>
        <v>Paid back</v>
      </c>
      <c r="U52" s="15" t="str">
        <f t="shared" si="8"/>
        <v>Paid back</v>
      </c>
      <c r="V52" s="15" t="str">
        <f t="shared" si="8"/>
        <v>Paid back</v>
      </c>
    </row>
    <row r="53" spans="1:22" s="7" customFormat="1" x14ac:dyDescent="0.3">
      <c r="C53" s="15">
        <f t="shared" ref="C53:V53" ca="1" si="9">IF(C52="Paid back",1,0)</f>
        <v>0</v>
      </c>
      <c r="D53" s="15">
        <f t="shared" si="9"/>
        <v>0</v>
      </c>
      <c r="E53" s="15">
        <f t="shared" si="9"/>
        <v>0</v>
      </c>
      <c r="F53" s="15">
        <f t="shared" si="9"/>
        <v>0</v>
      </c>
      <c r="G53" s="15">
        <f t="shared" si="9"/>
        <v>0</v>
      </c>
      <c r="H53" s="15">
        <f t="shared" si="9"/>
        <v>0</v>
      </c>
      <c r="I53" s="15">
        <f t="shared" si="9"/>
        <v>1</v>
      </c>
      <c r="J53" s="15">
        <f t="shared" si="9"/>
        <v>1</v>
      </c>
      <c r="K53" s="15">
        <f t="shared" si="9"/>
        <v>1</v>
      </c>
      <c r="L53" s="15">
        <f t="shared" si="9"/>
        <v>1</v>
      </c>
      <c r="M53" s="15">
        <f t="shared" si="9"/>
        <v>1</v>
      </c>
      <c r="N53" s="15">
        <f t="shared" si="9"/>
        <v>1</v>
      </c>
      <c r="O53" s="15">
        <f t="shared" si="9"/>
        <v>1</v>
      </c>
      <c r="P53" s="15">
        <f t="shared" si="9"/>
        <v>1</v>
      </c>
      <c r="Q53" s="15">
        <f t="shared" si="9"/>
        <v>1</v>
      </c>
      <c r="R53" s="15">
        <f t="shared" si="9"/>
        <v>1</v>
      </c>
      <c r="S53" s="15">
        <f t="shared" si="9"/>
        <v>1</v>
      </c>
      <c r="T53" s="15">
        <f t="shared" si="9"/>
        <v>1</v>
      </c>
      <c r="U53" s="15">
        <f t="shared" si="9"/>
        <v>1</v>
      </c>
      <c r="V53" s="15">
        <f t="shared" si="9"/>
        <v>1</v>
      </c>
    </row>
    <row r="54" spans="1:22" s="16" customFormat="1" x14ac:dyDescent="0.3">
      <c r="A54" s="16">
        <v>42</v>
      </c>
      <c r="B54" s="6" t="s">
        <v>31</v>
      </c>
      <c r="C54" s="12">
        <f>C29-C44</f>
        <v>37378.731789093363</v>
      </c>
    </row>
    <row r="55" spans="1:22" s="7" customFormat="1" x14ac:dyDescent="0.3">
      <c r="A55" s="7">
        <v>43</v>
      </c>
      <c r="B55" s="15" t="s">
        <v>32</v>
      </c>
      <c r="C55" s="15">
        <f>C31-C46</f>
        <v>26687.641870619322</v>
      </c>
    </row>
    <row r="56" spans="1:22" s="7" customFormat="1" x14ac:dyDescent="0.3">
      <c r="A56" s="7">
        <v>44</v>
      </c>
      <c r="B56" s="15" t="s">
        <v>33</v>
      </c>
      <c r="C56" s="15">
        <f>C32-C47</f>
        <v>51286.52722476382</v>
      </c>
    </row>
    <row r="57" spans="1:22" s="7" customFormat="1" x14ac:dyDescent="0.3"/>
    <row r="58" spans="1:22" s="7" customFormat="1" x14ac:dyDescent="0.3">
      <c r="A58" s="7">
        <v>45</v>
      </c>
      <c r="B58" s="7" t="s">
        <v>69</v>
      </c>
      <c r="C58" s="7">
        <f>C30-C45</f>
        <v>4701.25</v>
      </c>
    </row>
    <row r="59" spans="1:22" s="7" customFormat="1" x14ac:dyDescent="0.3"/>
    <row r="60" spans="1:22" s="7" customFormat="1" x14ac:dyDescent="0.3"/>
    <row r="61" spans="1:22" s="7" customFormat="1" x14ac:dyDescent="0.3"/>
    <row r="62" spans="1:22" s="7" customFormat="1" x14ac:dyDescent="0.3"/>
    <row r="63" spans="1:22" s="7" customFormat="1" x14ac:dyDescent="0.3"/>
    <row r="64" spans="1:22" s="7" customFormat="1" x14ac:dyDescent="0.3"/>
    <row r="65" s="7" customFormat="1" x14ac:dyDescent="0.3"/>
    <row r="66" s="7" customFormat="1" x14ac:dyDescent="0.3"/>
    <row r="67" s="7" customFormat="1" x14ac:dyDescent="0.3"/>
    <row r="68" s="7" customFormat="1" x14ac:dyDescent="0.3"/>
    <row r="69" s="7" customFormat="1" x14ac:dyDescent="0.3"/>
    <row r="70" s="7" customFormat="1" x14ac:dyDescent="0.3"/>
    <row r="71" s="2" customFormat="1" x14ac:dyDescent="0.3"/>
    <row r="72" s="2" customFormat="1" x14ac:dyDescent="0.3"/>
    <row r="73" s="2" customFormat="1" x14ac:dyDescent="0.3"/>
    <row r="74" s="2" customFormat="1" x14ac:dyDescent="0.3"/>
    <row r="75" s="2" customFormat="1" x14ac:dyDescent="0.3"/>
    <row r="76" s="2" customFormat="1" x14ac:dyDescent="0.3"/>
    <row r="77" s="2" customFormat="1" x14ac:dyDescent="0.3"/>
    <row r="78" s="2" customFormat="1" x14ac:dyDescent="0.3"/>
    <row r="79" s="2" customFormat="1" x14ac:dyDescent="0.3"/>
    <row r="80" s="2" customFormat="1" x14ac:dyDescent="0.3"/>
    <row r="81" s="2" customFormat="1" x14ac:dyDescent="0.3"/>
    <row r="82" s="2" customFormat="1" x14ac:dyDescent="0.3"/>
    <row r="83" s="2" customFormat="1" x14ac:dyDescent="0.3"/>
    <row r="84" s="2" customFormat="1" x14ac:dyDescent="0.3"/>
    <row r="85" s="2" customFormat="1" x14ac:dyDescent="0.3"/>
    <row r="86" s="2" customFormat="1" x14ac:dyDescent="0.3"/>
    <row r="87" s="2" customFormat="1" x14ac:dyDescent="0.3"/>
    <row r="88" s="2" customFormat="1" x14ac:dyDescent="0.3"/>
    <row r="89" s="2" customFormat="1" x14ac:dyDescent="0.3"/>
    <row r="90" s="2" customFormat="1" x14ac:dyDescent="0.3"/>
    <row r="91" s="2" customFormat="1" x14ac:dyDescent="0.3"/>
    <row r="92" s="2" customFormat="1" x14ac:dyDescent="0.3"/>
    <row r="93" s="2" customFormat="1" x14ac:dyDescent="0.3"/>
    <row r="94" s="2" customFormat="1" x14ac:dyDescent="0.3"/>
    <row r="95" s="2" customFormat="1" x14ac:dyDescent="0.3"/>
    <row r="96"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row r="156" s="2" customFormat="1" x14ac:dyDescent="0.3"/>
    <row r="157" s="2" customFormat="1" x14ac:dyDescent="0.3"/>
    <row r="158" s="2" customFormat="1" x14ac:dyDescent="0.3"/>
    <row r="159" s="2" customFormat="1" x14ac:dyDescent="0.3"/>
    <row r="160" s="2" customFormat="1" x14ac:dyDescent="0.3"/>
    <row r="161" s="2" customFormat="1" x14ac:dyDescent="0.3"/>
    <row r="162" s="2" customFormat="1" x14ac:dyDescent="0.3"/>
    <row r="163" s="2" customFormat="1" x14ac:dyDescent="0.3"/>
    <row r="164" s="2" customFormat="1" x14ac:dyDescent="0.3"/>
    <row r="165" s="2" customFormat="1" x14ac:dyDescent="0.3"/>
    <row r="166" s="2" customFormat="1" x14ac:dyDescent="0.3"/>
    <row r="167" s="2" customFormat="1" x14ac:dyDescent="0.3"/>
    <row r="168" s="2" customFormat="1" x14ac:dyDescent="0.3"/>
    <row r="169" s="2" customFormat="1" x14ac:dyDescent="0.3"/>
    <row r="170" s="2" customFormat="1" x14ac:dyDescent="0.3"/>
    <row r="171" s="2" customFormat="1" x14ac:dyDescent="0.3"/>
    <row r="172" s="2" customFormat="1" x14ac:dyDescent="0.3"/>
    <row r="173" s="2" customFormat="1" x14ac:dyDescent="0.3"/>
    <row r="174" s="2" customFormat="1" x14ac:dyDescent="0.3"/>
    <row r="175" s="2" customFormat="1" x14ac:dyDescent="0.3"/>
    <row r="176" s="2" customFormat="1" x14ac:dyDescent="0.3"/>
    <row r="177" s="2" customFormat="1" x14ac:dyDescent="0.3"/>
    <row r="178" s="2" customFormat="1" x14ac:dyDescent="0.3"/>
    <row r="179" s="2" customFormat="1" x14ac:dyDescent="0.3"/>
    <row r="180" s="2" customFormat="1" x14ac:dyDescent="0.3"/>
    <row r="181" s="2" customFormat="1" x14ac:dyDescent="0.3"/>
    <row r="182" s="2" customFormat="1" x14ac:dyDescent="0.3"/>
    <row r="183" s="2" customFormat="1" x14ac:dyDescent="0.3"/>
    <row r="184" s="2" customFormat="1" x14ac:dyDescent="0.3"/>
    <row r="185" s="2" customFormat="1" x14ac:dyDescent="0.3"/>
    <row r="186" s="2" customFormat="1" x14ac:dyDescent="0.3"/>
    <row r="187" s="2" customFormat="1" x14ac:dyDescent="0.3"/>
    <row r="188" s="2" customFormat="1" x14ac:dyDescent="0.3"/>
    <row r="189" s="2" customFormat="1" x14ac:dyDescent="0.3"/>
    <row r="190" s="2" customFormat="1" x14ac:dyDescent="0.3"/>
    <row r="191" s="2" customFormat="1" x14ac:dyDescent="0.3"/>
    <row r="192" s="2" customFormat="1" x14ac:dyDescent="0.3"/>
    <row r="193" s="2" customFormat="1" x14ac:dyDescent="0.3"/>
    <row r="194" s="2" customFormat="1" x14ac:dyDescent="0.3"/>
    <row r="195" s="2" customFormat="1" x14ac:dyDescent="0.3"/>
    <row r="196" s="2" customFormat="1" x14ac:dyDescent="0.3"/>
    <row r="197" s="2" customFormat="1" x14ac:dyDescent="0.3"/>
    <row r="198" s="2" customFormat="1" x14ac:dyDescent="0.3"/>
    <row r="199" s="2" customFormat="1" x14ac:dyDescent="0.3"/>
    <row r="200" s="2" customFormat="1" x14ac:dyDescent="0.3"/>
    <row r="201" s="2" customFormat="1" x14ac:dyDescent="0.3"/>
    <row r="202" s="2" customFormat="1" x14ac:dyDescent="0.3"/>
    <row r="203" s="2" customFormat="1" x14ac:dyDescent="0.3"/>
    <row r="204" s="2" customFormat="1" x14ac:dyDescent="0.3"/>
    <row r="205" s="2" customFormat="1" x14ac:dyDescent="0.3"/>
    <row r="206" s="2" customFormat="1" x14ac:dyDescent="0.3"/>
    <row r="207" s="2" customFormat="1" x14ac:dyDescent="0.3"/>
    <row r="208" s="2" customFormat="1" x14ac:dyDescent="0.3"/>
    <row r="209" s="2" customFormat="1" x14ac:dyDescent="0.3"/>
    <row r="210" s="2" customFormat="1" x14ac:dyDescent="0.3"/>
    <row r="211" s="2" customFormat="1" x14ac:dyDescent="0.3"/>
    <row r="212" s="2" customFormat="1" x14ac:dyDescent="0.3"/>
    <row r="213" s="2" customFormat="1" x14ac:dyDescent="0.3"/>
    <row r="214" s="2" customFormat="1" x14ac:dyDescent="0.3"/>
    <row r="215" s="2" customFormat="1" x14ac:dyDescent="0.3"/>
    <row r="216" s="2" customFormat="1" x14ac:dyDescent="0.3"/>
    <row r="217" s="2" customFormat="1" x14ac:dyDescent="0.3"/>
    <row r="218" s="2" customFormat="1" x14ac:dyDescent="0.3"/>
    <row r="219" s="2" customFormat="1" x14ac:dyDescent="0.3"/>
    <row r="220" s="2" customFormat="1" x14ac:dyDescent="0.3"/>
    <row r="221" s="2" customFormat="1" x14ac:dyDescent="0.3"/>
    <row r="222" s="2" customFormat="1" x14ac:dyDescent="0.3"/>
    <row r="223" s="2" customFormat="1" x14ac:dyDescent="0.3"/>
    <row r="224" s="2" customFormat="1" x14ac:dyDescent="0.3"/>
    <row r="225" s="2" customFormat="1" x14ac:dyDescent="0.3"/>
    <row r="226" s="2" customFormat="1" x14ac:dyDescent="0.3"/>
    <row r="227" s="2" customFormat="1" x14ac:dyDescent="0.3"/>
    <row r="228" s="2" customFormat="1" x14ac:dyDescent="0.3"/>
    <row r="229" s="2" customFormat="1" x14ac:dyDescent="0.3"/>
    <row r="230" s="2" customFormat="1" x14ac:dyDescent="0.3"/>
    <row r="231" s="2" customFormat="1" x14ac:dyDescent="0.3"/>
    <row r="232" s="2" customFormat="1" x14ac:dyDescent="0.3"/>
    <row r="233" s="2" customFormat="1" x14ac:dyDescent="0.3"/>
    <row r="234" s="2" customFormat="1" x14ac:dyDescent="0.3"/>
    <row r="235" s="2" customFormat="1" x14ac:dyDescent="0.3"/>
    <row r="236" s="2" customFormat="1" x14ac:dyDescent="0.3"/>
    <row r="237" s="2" customFormat="1" x14ac:dyDescent="0.3"/>
    <row r="238" s="2" customFormat="1" x14ac:dyDescent="0.3"/>
    <row r="239" s="2" customFormat="1" x14ac:dyDescent="0.3"/>
    <row r="240" s="2" customFormat="1" x14ac:dyDescent="0.3"/>
    <row r="241" s="2" customFormat="1" x14ac:dyDescent="0.3"/>
    <row r="242" s="2" customFormat="1" x14ac:dyDescent="0.3"/>
    <row r="243" s="2" customFormat="1" x14ac:dyDescent="0.3"/>
    <row r="244" s="2" customFormat="1" x14ac:dyDescent="0.3"/>
    <row r="245" s="2" customFormat="1" x14ac:dyDescent="0.3"/>
    <row r="246" s="2" customFormat="1" x14ac:dyDescent="0.3"/>
    <row r="247" s="2" customFormat="1" x14ac:dyDescent="0.3"/>
    <row r="248" s="2" customFormat="1" x14ac:dyDescent="0.3"/>
    <row r="249" s="2" customFormat="1" x14ac:dyDescent="0.3"/>
    <row r="250" s="2" customFormat="1" x14ac:dyDescent="0.3"/>
    <row r="251" s="2" customFormat="1" x14ac:dyDescent="0.3"/>
    <row r="252" s="2" customFormat="1" x14ac:dyDescent="0.3"/>
    <row r="253" s="2" customFormat="1" x14ac:dyDescent="0.3"/>
    <row r="254" s="2" customFormat="1" x14ac:dyDescent="0.3"/>
    <row r="255" s="2" customFormat="1" x14ac:dyDescent="0.3"/>
    <row r="256" s="2" customFormat="1" x14ac:dyDescent="0.3"/>
    <row r="257" s="2" customFormat="1" x14ac:dyDescent="0.3"/>
    <row r="258" s="2" customFormat="1" x14ac:dyDescent="0.3"/>
    <row r="259" s="2" customFormat="1" x14ac:dyDescent="0.3"/>
    <row r="260" s="2" customFormat="1" x14ac:dyDescent="0.3"/>
    <row r="261" s="2" customFormat="1" x14ac:dyDescent="0.3"/>
    <row r="262" s="2" customFormat="1" x14ac:dyDescent="0.3"/>
    <row r="263" s="2" customFormat="1" x14ac:dyDescent="0.3"/>
    <row r="264" s="2" customFormat="1" x14ac:dyDescent="0.3"/>
    <row r="265" s="2" customFormat="1" x14ac:dyDescent="0.3"/>
    <row r="266" s="2" customFormat="1" x14ac:dyDescent="0.3"/>
    <row r="267" s="2" customFormat="1" x14ac:dyDescent="0.3"/>
    <row r="268" s="2" customFormat="1" x14ac:dyDescent="0.3"/>
    <row r="269" s="2" customFormat="1" x14ac:dyDescent="0.3"/>
    <row r="270" s="2" customFormat="1" x14ac:dyDescent="0.3"/>
    <row r="271" s="2" customFormat="1" x14ac:dyDescent="0.3"/>
    <row r="272" s="2" customFormat="1" x14ac:dyDescent="0.3"/>
    <row r="273" s="2" customFormat="1" x14ac:dyDescent="0.3"/>
    <row r="274" s="2" customFormat="1" x14ac:dyDescent="0.3"/>
    <row r="275" s="2" customFormat="1" x14ac:dyDescent="0.3"/>
    <row r="276" s="2" customFormat="1" x14ac:dyDescent="0.3"/>
    <row r="277" s="2" customFormat="1" x14ac:dyDescent="0.3"/>
    <row r="278" s="2" customFormat="1" x14ac:dyDescent="0.3"/>
    <row r="279" s="2" customFormat="1" x14ac:dyDescent="0.3"/>
    <row r="280" s="2" customFormat="1" x14ac:dyDescent="0.3"/>
    <row r="281" s="2" customFormat="1" x14ac:dyDescent="0.3"/>
    <row r="282" s="2" customFormat="1" x14ac:dyDescent="0.3"/>
    <row r="283" s="2" customFormat="1" x14ac:dyDescent="0.3"/>
    <row r="284" s="2" customFormat="1" x14ac:dyDescent="0.3"/>
    <row r="285" s="2" customFormat="1" x14ac:dyDescent="0.3"/>
    <row r="286" s="2" customFormat="1" x14ac:dyDescent="0.3"/>
    <row r="287" s="2" customFormat="1" x14ac:dyDescent="0.3"/>
    <row r="288" s="2" customFormat="1" x14ac:dyDescent="0.3"/>
    <row r="289" s="2" customFormat="1" x14ac:dyDescent="0.3"/>
    <row r="290" s="2" customFormat="1" x14ac:dyDescent="0.3"/>
    <row r="291" s="2" customFormat="1" x14ac:dyDescent="0.3"/>
    <row r="292" s="2" customFormat="1" x14ac:dyDescent="0.3"/>
    <row r="293" s="2" customFormat="1" x14ac:dyDescent="0.3"/>
    <row r="294" s="2" customFormat="1" x14ac:dyDescent="0.3"/>
    <row r="295" s="2" customFormat="1" x14ac:dyDescent="0.3"/>
    <row r="296" s="2" customFormat="1" x14ac:dyDescent="0.3"/>
    <row r="297" s="2" customFormat="1" x14ac:dyDescent="0.3"/>
    <row r="298" s="2" customFormat="1" x14ac:dyDescent="0.3"/>
    <row r="299" s="2" customFormat="1" x14ac:dyDescent="0.3"/>
    <row r="300" s="2" customFormat="1" x14ac:dyDescent="0.3"/>
    <row r="301" s="2" customFormat="1" x14ac:dyDescent="0.3"/>
    <row r="302" s="2" customFormat="1" x14ac:dyDescent="0.3"/>
    <row r="303" s="2" customFormat="1" x14ac:dyDescent="0.3"/>
    <row r="304" s="2" customFormat="1" x14ac:dyDescent="0.3"/>
    <row r="305" s="2" customFormat="1" x14ac:dyDescent="0.3"/>
    <row r="306" s="2" customFormat="1" x14ac:dyDescent="0.3"/>
    <row r="307" s="2" customFormat="1" x14ac:dyDescent="0.3"/>
    <row r="308" s="2" customFormat="1" x14ac:dyDescent="0.3"/>
    <row r="309" s="2" customFormat="1" x14ac:dyDescent="0.3"/>
    <row r="310" s="2" customFormat="1" x14ac:dyDescent="0.3"/>
    <row r="311" s="2" customFormat="1" x14ac:dyDescent="0.3"/>
    <row r="312" s="2" customFormat="1" x14ac:dyDescent="0.3"/>
    <row r="313" s="2" customFormat="1" x14ac:dyDescent="0.3"/>
    <row r="314" s="2" customFormat="1" x14ac:dyDescent="0.3"/>
    <row r="315" s="2" customFormat="1" x14ac:dyDescent="0.3"/>
    <row r="316" s="2" customFormat="1" x14ac:dyDescent="0.3"/>
    <row r="317" s="2" customFormat="1" x14ac:dyDescent="0.3"/>
    <row r="318" s="2" customFormat="1" x14ac:dyDescent="0.3"/>
    <row r="319" s="2" customFormat="1" x14ac:dyDescent="0.3"/>
    <row r="320" s="2" customFormat="1" x14ac:dyDescent="0.3"/>
    <row r="321" s="2" customFormat="1" x14ac:dyDescent="0.3"/>
    <row r="322" s="2" customFormat="1" x14ac:dyDescent="0.3"/>
    <row r="323" s="2" customFormat="1" x14ac:dyDescent="0.3"/>
    <row r="324" s="2" customFormat="1" x14ac:dyDescent="0.3"/>
    <row r="325" s="2" customFormat="1" x14ac:dyDescent="0.3"/>
    <row r="326" s="2" customFormat="1" x14ac:dyDescent="0.3"/>
    <row r="327" s="2" customFormat="1" x14ac:dyDescent="0.3"/>
    <row r="328" s="2" customFormat="1" x14ac:dyDescent="0.3"/>
    <row r="329" s="2" customFormat="1" x14ac:dyDescent="0.3"/>
    <row r="330" s="2" customFormat="1" x14ac:dyDescent="0.3"/>
    <row r="331" s="2" customFormat="1" x14ac:dyDescent="0.3"/>
    <row r="332" s="2" customFormat="1" x14ac:dyDescent="0.3"/>
    <row r="333" s="2" customFormat="1" x14ac:dyDescent="0.3"/>
    <row r="334" s="2" customFormat="1" x14ac:dyDescent="0.3"/>
    <row r="335" s="2" customFormat="1" x14ac:dyDescent="0.3"/>
    <row r="336" s="2" customFormat="1" x14ac:dyDescent="0.3"/>
    <row r="337" s="2" customFormat="1" x14ac:dyDescent="0.3"/>
    <row r="338" s="2" customFormat="1" x14ac:dyDescent="0.3"/>
    <row r="339" s="2" customFormat="1" x14ac:dyDescent="0.3"/>
    <row r="340" s="2" customFormat="1" x14ac:dyDescent="0.3"/>
    <row r="341" s="2" customFormat="1" x14ac:dyDescent="0.3"/>
    <row r="342" s="2" customFormat="1" x14ac:dyDescent="0.3"/>
    <row r="343" s="2" customFormat="1" x14ac:dyDescent="0.3"/>
    <row r="344" s="2" customFormat="1" x14ac:dyDescent="0.3"/>
    <row r="345" s="2" customFormat="1" x14ac:dyDescent="0.3"/>
    <row r="346" s="2" customFormat="1" x14ac:dyDescent="0.3"/>
    <row r="347" s="2" customFormat="1" x14ac:dyDescent="0.3"/>
    <row r="348" s="2" customFormat="1" x14ac:dyDescent="0.3"/>
    <row r="349" s="2" customFormat="1" x14ac:dyDescent="0.3"/>
    <row r="350" s="2" customFormat="1" x14ac:dyDescent="0.3"/>
    <row r="351" s="2" customFormat="1" x14ac:dyDescent="0.3"/>
    <row r="352" s="2" customFormat="1" x14ac:dyDescent="0.3"/>
    <row r="353" s="2" customFormat="1" x14ac:dyDescent="0.3"/>
    <row r="354" s="2" customFormat="1" x14ac:dyDescent="0.3"/>
    <row r="355" s="2" customFormat="1" x14ac:dyDescent="0.3"/>
    <row r="356" s="2" customFormat="1" x14ac:dyDescent="0.3"/>
    <row r="357" s="2" customFormat="1" x14ac:dyDescent="0.3"/>
    <row r="358" s="2" customFormat="1" x14ac:dyDescent="0.3"/>
    <row r="359" s="2" customFormat="1" x14ac:dyDescent="0.3"/>
    <row r="360" s="2" customFormat="1" x14ac:dyDescent="0.3"/>
    <row r="361" s="2" customFormat="1" x14ac:dyDescent="0.3"/>
    <row r="362" s="2" customFormat="1" x14ac:dyDescent="0.3"/>
    <row r="363" s="2" customFormat="1" x14ac:dyDescent="0.3"/>
    <row r="364" s="2" customFormat="1" x14ac:dyDescent="0.3"/>
    <row r="365" s="2" customFormat="1" x14ac:dyDescent="0.3"/>
    <row r="366" s="2" customFormat="1" x14ac:dyDescent="0.3"/>
    <row r="367" s="2" customFormat="1" x14ac:dyDescent="0.3"/>
    <row r="368" s="2" customFormat="1" x14ac:dyDescent="0.3"/>
    <row r="369" s="2" customFormat="1" x14ac:dyDescent="0.3"/>
    <row r="370" s="2" customFormat="1" x14ac:dyDescent="0.3"/>
    <row r="371" s="2" customFormat="1" x14ac:dyDescent="0.3"/>
    <row r="372" s="2" customFormat="1" x14ac:dyDescent="0.3"/>
    <row r="373" s="2" customFormat="1" x14ac:dyDescent="0.3"/>
    <row r="374" s="2" customFormat="1" x14ac:dyDescent="0.3"/>
    <row r="375" s="2" customFormat="1" x14ac:dyDescent="0.3"/>
    <row r="376" s="2" customFormat="1" x14ac:dyDescent="0.3"/>
    <row r="377" s="2" customFormat="1" x14ac:dyDescent="0.3"/>
    <row r="378" s="2" customFormat="1" x14ac:dyDescent="0.3"/>
    <row r="379" s="2" customFormat="1" x14ac:dyDescent="0.3"/>
    <row r="380" s="2" customFormat="1" x14ac:dyDescent="0.3"/>
    <row r="381" s="2" customFormat="1" x14ac:dyDescent="0.3"/>
    <row r="382" s="2" customFormat="1" x14ac:dyDescent="0.3"/>
    <row r="383" s="2" customFormat="1" x14ac:dyDescent="0.3"/>
    <row r="384" s="2" customFormat="1" x14ac:dyDescent="0.3"/>
    <row r="385" s="2" customFormat="1" x14ac:dyDescent="0.3"/>
    <row r="386" s="2" customFormat="1" x14ac:dyDescent="0.3"/>
    <row r="387" s="2" customFormat="1" x14ac:dyDescent="0.3"/>
    <row r="388" s="2" customFormat="1" x14ac:dyDescent="0.3"/>
    <row r="389" s="2" customFormat="1" x14ac:dyDescent="0.3"/>
    <row r="390" s="2" customFormat="1" x14ac:dyDescent="0.3"/>
    <row r="391" s="2" customFormat="1" x14ac:dyDescent="0.3"/>
    <row r="392" s="2" customFormat="1" x14ac:dyDescent="0.3"/>
    <row r="393" s="2" customFormat="1" x14ac:dyDescent="0.3"/>
    <row r="394" s="2" customFormat="1" x14ac:dyDescent="0.3"/>
    <row r="395" s="2" customFormat="1" x14ac:dyDescent="0.3"/>
    <row r="396" s="2" customFormat="1" x14ac:dyDescent="0.3"/>
    <row r="397" s="2" customFormat="1" x14ac:dyDescent="0.3"/>
    <row r="398" s="2" customFormat="1" x14ac:dyDescent="0.3"/>
    <row r="399" s="2" customFormat="1" x14ac:dyDescent="0.3"/>
    <row r="400" s="2" customFormat="1" x14ac:dyDescent="0.3"/>
    <row r="401" s="2" customFormat="1" x14ac:dyDescent="0.3"/>
    <row r="402" s="2" customFormat="1" x14ac:dyDescent="0.3"/>
    <row r="403" s="2" customFormat="1" x14ac:dyDescent="0.3"/>
    <row r="404" s="2" customFormat="1" x14ac:dyDescent="0.3"/>
    <row r="405" s="2" customFormat="1" x14ac:dyDescent="0.3"/>
    <row r="406" s="2" customFormat="1" x14ac:dyDescent="0.3"/>
    <row r="407" s="2" customFormat="1" x14ac:dyDescent="0.3"/>
    <row r="408" s="2" customFormat="1" x14ac:dyDescent="0.3"/>
    <row r="409" s="2" customFormat="1" x14ac:dyDescent="0.3"/>
    <row r="410" s="2" customFormat="1" x14ac:dyDescent="0.3"/>
    <row r="411" s="2" customFormat="1" x14ac:dyDescent="0.3"/>
    <row r="412" s="2" customFormat="1" x14ac:dyDescent="0.3"/>
    <row r="413" s="2" customFormat="1" x14ac:dyDescent="0.3"/>
    <row r="414" s="2" customFormat="1" x14ac:dyDescent="0.3"/>
    <row r="415" s="2" customFormat="1" x14ac:dyDescent="0.3"/>
    <row r="416" s="2" customFormat="1" x14ac:dyDescent="0.3"/>
    <row r="417" s="2" customFormat="1" x14ac:dyDescent="0.3"/>
    <row r="418" s="2" customFormat="1" x14ac:dyDescent="0.3"/>
    <row r="419" s="2" customFormat="1" x14ac:dyDescent="0.3"/>
    <row r="420" s="2" customFormat="1" x14ac:dyDescent="0.3"/>
    <row r="421" s="2" customFormat="1" x14ac:dyDescent="0.3"/>
    <row r="422" s="2" customFormat="1" x14ac:dyDescent="0.3"/>
    <row r="423" s="2" customFormat="1" x14ac:dyDescent="0.3"/>
    <row r="424" s="2" customFormat="1" x14ac:dyDescent="0.3"/>
    <row r="425" s="2" customFormat="1" x14ac:dyDescent="0.3"/>
    <row r="426" s="2" customFormat="1" x14ac:dyDescent="0.3"/>
    <row r="427" s="2" customFormat="1" x14ac:dyDescent="0.3"/>
    <row r="428" s="2" customFormat="1" x14ac:dyDescent="0.3"/>
    <row r="429" s="2" customFormat="1" x14ac:dyDescent="0.3"/>
    <row r="430" s="2" customFormat="1" x14ac:dyDescent="0.3"/>
    <row r="431" s="2" customFormat="1" x14ac:dyDescent="0.3"/>
    <row r="432" s="2" customFormat="1" x14ac:dyDescent="0.3"/>
    <row r="433" s="2" customFormat="1" x14ac:dyDescent="0.3"/>
    <row r="434" s="2" customFormat="1" x14ac:dyDescent="0.3"/>
    <row r="435" s="2" customFormat="1" x14ac:dyDescent="0.3"/>
    <row r="436" s="2" customFormat="1" x14ac:dyDescent="0.3"/>
    <row r="437" s="2" customFormat="1" x14ac:dyDescent="0.3"/>
    <row r="438" s="2" customFormat="1" x14ac:dyDescent="0.3"/>
    <row r="439" s="2" customFormat="1" x14ac:dyDescent="0.3"/>
    <row r="440" s="2" customFormat="1" x14ac:dyDescent="0.3"/>
    <row r="441" s="2" customFormat="1" x14ac:dyDescent="0.3"/>
    <row r="442" s="2" customFormat="1" x14ac:dyDescent="0.3"/>
    <row r="443" s="2" customFormat="1" x14ac:dyDescent="0.3"/>
    <row r="444" s="2" customFormat="1" x14ac:dyDescent="0.3"/>
    <row r="445" s="2" customFormat="1" x14ac:dyDescent="0.3"/>
    <row r="446" s="2" customFormat="1" x14ac:dyDescent="0.3"/>
    <row r="447" s="2" customFormat="1" x14ac:dyDescent="0.3"/>
    <row r="448" s="2" customFormat="1" x14ac:dyDescent="0.3"/>
    <row r="449" s="2" customFormat="1" x14ac:dyDescent="0.3"/>
    <row r="450" s="2" customFormat="1" x14ac:dyDescent="0.3"/>
    <row r="451" s="2" customFormat="1" x14ac:dyDescent="0.3"/>
    <row r="452" s="2" customFormat="1" x14ac:dyDescent="0.3"/>
    <row r="453" s="2" customFormat="1" x14ac:dyDescent="0.3"/>
    <row r="454" s="2" customFormat="1" x14ac:dyDescent="0.3"/>
    <row r="455" s="2" customFormat="1" x14ac:dyDescent="0.3"/>
    <row r="456" s="2" customFormat="1" x14ac:dyDescent="0.3"/>
    <row r="457" s="2" customFormat="1" x14ac:dyDescent="0.3"/>
    <row r="458" s="2" customFormat="1" x14ac:dyDescent="0.3"/>
    <row r="459" s="2" customFormat="1" x14ac:dyDescent="0.3"/>
    <row r="460" s="2" customFormat="1" x14ac:dyDescent="0.3"/>
    <row r="461" s="2" customFormat="1" x14ac:dyDescent="0.3"/>
    <row r="462" s="2" customFormat="1" x14ac:dyDescent="0.3"/>
    <row r="463" s="2" customFormat="1" x14ac:dyDescent="0.3"/>
    <row r="464" s="2" customFormat="1" x14ac:dyDescent="0.3"/>
    <row r="465" s="2" customFormat="1" x14ac:dyDescent="0.3"/>
    <row r="466" s="2" customFormat="1" x14ac:dyDescent="0.3"/>
    <row r="467" s="2" customFormat="1" x14ac:dyDescent="0.3"/>
    <row r="468" s="2" customFormat="1" x14ac:dyDescent="0.3"/>
    <row r="469" s="2" customFormat="1" x14ac:dyDescent="0.3"/>
    <row r="470" s="2" customFormat="1" x14ac:dyDescent="0.3"/>
    <row r="471" s="2" customFormat="1" x14ac:dyDescent="0.3"/>
    <row r="472" s="2" customFormat="1" x14ac:dyDescent="0.3"/>
    <row r="473" s="2" customFormat="1" x14ac:dyDescent="0.3"/>
    <row r="474" s="2" customFormat="1" x14ac:dyDescent="0.3"/>
    <row r="475" s="2" customFormat="1" x14ac:dyDescent="0.3"/>
    <row r="476" s="2" customFormat="1" x14ac:dyDescent="0.3"/>
    <row r="477" s="2" customFormat="1" x14ac:dyDescent="0.3"/>
    <row r="478" s="2" customFormat="1" x14ac:dyDescent="0.3"/>
    <row r="479" s="2" customFormat="1" x14ac:dyDescent="0.3"/>
    <row r="480" s="2" customFormat="1" x14ac:dyDescent="0.3"/>
    <row r="481" s="2" customFormat="1" x14ac:dyDescent="0.3"/>
    <row r="482" s="2" customFormat="1" x14ac:dyDescent="0.3"/>
    <row r="483" s="2" customFormat="1" x14ac:dyDescent="0.3"/>
    <row r="484" s="2" customFormat="1" x14ac:dyDescent="0.3"/>
    <row r="485" s="2" customFormat="1" x14ac:dyDescent="0.3"/>
    <row r="486" s="2" customFormat="1" x14ac:dyDescent="0.3"/>
    <row r="487" s="2" customFormat="1" x14ac:dyDescent="0.3"/>
    <row r="488" s="2" customFormat="1" x14ac:dyDescent="0.3"/>
    <row r="489" s="2" customFormat="1" x14ac:dyDescent="0.3"/>
    <row r="490" s="2" customFormat="1" x14ac:dyDescent="0.3"/>
    <row r="491" s="2" customFormat="1" x14ac:dyDescent="0.3"/>
    <row r="492" s="2" customFormat="1" x14ac:dyDescent="0.3"/>
    <row r="493" s="2" customFormat="1" x14ac:dyDescent="0.3"/>
    <row r="494" s="2" customFormat="1" x14ac:dyDescent="0.3"/>
    <row r="495" s="2" customFormat="1" x14ac:dyDescent="0.3"/>
    <row r="496" s="2" customFormat="1" x14ac:dyDescent="0.3"/>
    <row r="497" s="2" customFormat="1" x14ac:dyDescent="0.3"/>
    <row r="498" s="2" customFormat="1" x14ac:dyDescent="0.3"/>
    <row r="499" s="2" customFormat="1" x14ac:dyDescent="0.3"/>
    <row r="500" s="2" customFormat="1" x14ac:dyDescent="0.3"/>
    <row r="501" s="2" customFormat="1" x14ac:dyDescent="0.3"/>
    <row r="502" s="2" customFormat="1" x14ac:dyDescent="0.3"/>
    <row r="503" s="2" customFormat="1" x14ac:dyDescent="0.3"/>
    <row r="504" s="2" customFormat="1" x14ac:dyDescent="0.3"/>
    <row r="505" s="2" customFormat="1" x14ac:dyDescent="0.3"/>
    <row r="506" s="2" customFormat="1" x14ac:dyDescent="0.3"/>
    <row r="507" s="2" customFormat="1" x14ac:dyDescent="0.3"/>
    <row r="508" s="2" customFormat="1" x14ac:dyDescent="0.3"/>
    <row r="509" s="2" customFormat="1" x14ac:dyDescent="0.3"/>
    <row r="510" s="2" customFormat="1" x14ac:dyDescent="0.3"/>
    <row r="511" s="2" customFormat="1" x14ac:dyDescent="0.3"/>
    <row r="512" s="2" customFormat="1" x14ac:dyDescent="0.3"/>
    <row r="513" s="2" customFormat="1" x14ac:dyDescent="0.3"/>
    <row r="514" s="2" customFormat="1" x14ac:dyDescent="0.3"/>
    <row r="515" s="2" customFormat="1" x14ac:dyDescent="0.3"/>
    <row r="516" s="2" customFormat="1" x14ac:dyDescent="0.3"/>
    <row r="517" s="2" customFormat="1" x14ac:dyDescent="0.3"/>
    <row r="518" s="2" customFormat="1" x14ac:dyDescent="0.3"/>
    <row r="519" s="2" customFormat="1" x14ac:dyDescent="0.3"/>
    <row r="520" s="2" customFormat="1" x14ac:dyDescent="0.3"/>
    <row r="521" s="2" customFormat="1" x14ac:dyDescent="0.3"/>
    <row r="522" s="2" customFormat="1" x14ac:dyDescent="0.3"/>
    <row r="523" s="2" customFormat="1" x14ac:dyDescent="0.3"/>
    <row r="524" s="2" customFormat="1" x14ac:dyDescent="0.3"/>
    <row r="525" s="2" customFormat="1" x14ac:dyDescent="0.3"/>
    <row r="526" s="2" customFormat="1" x14ac:dyDescent="0.3"/>
    <row r="527" s="2" customFormat="1" x14ac:dyDescent="0.3"/>
    <row r="528" s="2" customFormat="1" x14ac:dyDescent="0.3"/>
    <row r="529" s="2" customFormat="1" x14ac:dyDescent="0.3"/>
    <row r="530" s="2" customFormat="1" x14ac:dyDescent="0.3"/>
    <row r="531" s="2" customFormat="1" x14ac:dyDescent="0.3"/>
    <row r="532" s="2" customFormat="1" x14ac:dyDescent="0.3"/>
    <row r="533" s="2" customFormat="1" x14ac:dyDescent="0.3"/>
    <row r="534" s="2" customFormat="1" x14ac:dyDescent="0.3"/>
    <row r="535" s="2" customFormat="1" x14ac:dyDescent="0.3"/>
    <row r="536" s="2" customFormat="1" x14ac:dyDescent="0.3"/>
    <row r="537" s="2" customFormat="1" x14ac:dyDescent="0.3"/>
    <row r="538" s="2" customFormat="1" x14ac:dyDescent="0.3"/>
    <row r="539" s="2" customFormat="1" x14ac:dyDescent="0.3"/>
    <row r="540" s="2" customFormat="1" x14ac:dyDescent="0.3"/>
    <row r="541" s="2" customFormat="1" x14ac:dyDescent="0.3"/>
    <row r="542" s="2" customFormat="1" x14ac:dyDescent="0.3"/>
    <row r="543" s="2" customFormat="1" x14ac:dyDescent="0.3"/>
    <row r="544" s="2" customFormat="1" x14ac:dyDescent="0.3"/>
    <row r="545" s="2" customFormat="1" x14ac:dyDescent="0.3"/>
    <row r="546" s="2" customFormat="1" x14ac:dyDescent="0.3"/>
    <row r="547" s="2" customFormat="1" x14ac:dyDescent="0.3"/>
    <row r="548" s="2" customFormat="1" x14ac:dyDescent="0.3"/>
    <row r="549" s="2" customFormat="1" x14ac:dyDescent="0.3"/>
    <row r="550" s="2" customFormat="1" x14ac:dyDescent="0.3"/>
    <row r="551" s="2" customFormat="1" x14ac:dyDescent="0.3"/>
    <row r="552" s="2" customFormat="1" x14ac:dyDescent="0.3"/>
    <row r="553" s="2" customFormat="1" x14ac:dyDescent="0.3"/>
    <row r="554" s="2" customFormat="1" x14ac:dyDescent="0.3"/>
    <row r="555" s="2" customFormat="1" x14ac:dyDescent="0.3"/>
    <row r="556" s="2" customFormat="1" x14ac:dyDescent="0.3"/>
    <row r="557" s="2" customFormat="1" x14ac:dyDescent="0.3"/>
    <row r="558" s="2" customFormat="1" x14ac:dyDescent="0.3"/>
    <row r="559" s="2" customFormat="1" x14ac:dyDescent="0.3"/>
    <row r="560" s="2" customFormat="1" x14ac:dyDescent="0.3"/>
    <row r="561" s="2" customFormat="1" x14ac:dyDescent="0.3"/>
    <row r="562" s="2" customFormat="1" x14ac:dyDescent="0.3"/>
    <row r="563" s="2" customFormat="1" x14ac:dyDescent="0.3"/>
    <row r="564" s="2" customFormat="1" x14ac:dyDescent="0.3"/>
    <row r="565" s="2" customFormat="1" x14ac:dyDescent="0.3"/>
    <row r="566" s="2" customFormat="1" x14ac:dyDescent="0.3"/>
    <row r="567" s="2" customFormat="1" x14ac:dyDescent="0.3"/>
    <row r="568" s="2" customFormat="1" x14ac:dyDescent="0.3"/>
    <row r="569" s="2" customFormat="1" x14ac:dyDescent="0.3"/>
    <row r="570" s="2" customFormat="1" x14ac:dyDescent="0.3"/>
    <row r="571" s="2" customFormat="1" x14ac:dyDescent="0.3"/>
    <row r="572" s="2" customFormat="1" x14ac:dyDescent="0.3"/>
    <row r="573" s="2" customFormat="1" x14ac:dyDescent="0.3"/>
    <row r="574" s="2" customFormat="1" x14ac:dyDescent="0.3"/>
    <row r="575" s="2" customFormat="1" x14ac:dyDescent="0.3"/>
    <row r="576" s="2" customFormat="1" x14ac:dyDescent="0.3"/>
    <row r="577" s="2" customFormat="1" x14ac:dyDescent="0.3"/>
    <row r="578" s="2" customFormat="1" x14ac:dyDescent="0.3"/>
    <row r="579" s="2" customFormat="1" x14ac:dyDescent="0.3"/>
    <row r="580" s="2" customFormat="1" x14ac:dyDescent="0.3"/>
    <row r="581" s="2" customFormat="1" x14ac:dyDescent="0.3"/>
    <row r="582" s="2" customFormat="1" x14ac:dyDescent="0.3"/>
    <row r="583" s="2" customFormat="1" x14ac:dyDescent="0.3"/>
    <row r="584" s="2" customFormat="1" x14ac:dyDescent="0.3"/>
    <row r="585" s="2" customFormat="1" x14ac:dyDescent="0.3"/>
    <row r="586" s="2" customFormat="1" x14ac:dyDescent="0.3"/>
    <row r="587" s="2" customFormat="1" x14ac:dyDescent="0.3"/>
    <row r="588" s="2" customFormat="1" x14ac:dyDescent="0.3"/>
    <row r="589" s="2" customFormat="1" x14ac:dyDescent="0.3"/>
    <row r="590" s="2" customFormat="1" x14ac:dyDescent="0.3"/>
    <row r="591" s="2" customFormat="1" x14ac:dyDescent="0.3"/>
    <row r="592" s="2" customFormat="1" x14ac:dyDescent="0.3"/>
    <row r="593" s="2" customFormat="1" x14ac:dyDescent="0.3"/>
    <row r="594" s="2" customFormat="1" x14ac:dyDescent="0.3"/>
    <row r="595" s="2" customFormat="1" x14ac:dyDescent="0.3"/>
    <row r="596" s="2" customFormat="1" x14ac:dyDescent="0.3"/>
    <row r="597" s="2" customFormat="1" x14ac:dyDescent="0.3"/>
    <row r="598" s="2" customFormat="1" x14ac:dyDescent="0.3"/>
    <row r="599" s="2" customFormat="1" x14ac:dyDescent="0.3"/>
    <row r="600" s="2" customFormat="1" x14ac:dyDescent="0.3"/>
    <row r="601" s="2" customFormat="1" x14ac:dyDescent="0.3"/>
    <row r="602" s="2" customFormat="1" x14ac:dyDescent="0.3"/>
    <row r="603" s="2" customFormat="1" x14ac:dyDescent="0.3"/>
    <row r="604" s="2" customFormat="1" x14ac:dyDescent="0.3"/>
    <row r="605" s="2" customFormat="1" x14ac:dyDescent="0.3"/>
    <row r="606" s="2" customFormat="1" x14ac:dyDescent="0.3"/>
    <row r="607" s="2" customFormat="1" x14ac:dyDescent="0.3"/>
    <row r="608" s="2" customFormat="1" x14ac:dyDescent="0.3"/>
    <row r="609" s="2" customFormat="1" x14ac:dyDescent="0.3"/>
    <row r="610" s="2" customFormat="1" x14ac:dyDescent="0.3"/>
    <row r="611" s="2" customFormat="1" x14ac:dyDescent="0.3"/>
    <row r="612" s="2" customFormat="1" x14ac:dyDescent="0.3"/>
    <row r="613" s="2" customFormat="1" x14ac:dyDescent="0.3"/>
    <row r="614" s="2" customFormat="1" x14ac:dyDescent="0.3"/>
    <row r="615" s="2" customFormat="1" x14ac:dyDescent="0.3"/>
    <row r="616" s="2" customFormat="1" x14ac:dyDescent="0.3"/>
    <row r="617" s="2" customFormat="1" x14ac:dyDescent="0.3"/>
    <row r="618" s="2" customFormat="1" x14ac:dyDescent="0.3"/>
    <row r="619" s="2" customFormat="1" x14ac:dyDescent="0.3"/>
    <row r="620" s="2" customFormat="1" x14ac:dyDescent="0.3"/>
    <row r="621" s="2" customFormat="1" x14ac:dyDescent="0.3"/>
    <row r="622" s="2" customFormat="1" x14ac:dyDescent="0.3"/>
    <row r="623" s="2" customFormat="1" x14ac:dyDescent="0.3"/>
    <row r="624" s="2" customFormat="1" x14ac:dyDescent="0.3"/>
    <row r="625" s="2" customFormat="1" x14ac:dyDescent="0.3"/>
    <row r="626" s="2" customFormat="1" x14ac:dyDescent="0.3"/>
    <row r="627" s="2" customFormat="1" x14ac:dyDescent="0.3"/>
    <row r="628" s="2" customFormat="1" x14ac:dyDescent="0.3"/>
    <row r="629" s="2" customFormat="1" x14ac:dyDescent="0.3"/>
    <row r="630" s="2" customFormat="1" x14ac:dyDescent="0.3"/>
    <row r="631" s="2" customFormat="1" x14ac:dyDescent="0.3"/>
    <row r="632" s="2" customFormat="1" x14ac:dyDescent="0.3"/>
    <row r="633" s="2" customFormat="1" x14ac:dyDescent="0.3"/>
    <row r="634" s="2" customFormat="1" x14ac:dyDescent="0.3"/>
    <row r="635" s="2" customFormat="1" x14ac:dyDescent="0.3"/>
    <row r="636" s="2" customFormat="1" x14ac:dyDescent="0.3"/>
    <row r="637" s="2" customFormat="1" x14ac:dyDescent="0.3"/>
    <row r="638" s="2" customFormat="1" x14ac:dyDescent="0.3"/>
    <row r="639" s="2" customFormat="1" x14ac:dyDescent="0.3"/>
    <row r="640" s="2" customFormat="1" x14ac:dyDescent="0.3"/>
    <row r="641" s="2" customFormat="1" x14ac:dyDescent="0.3"/>
    <row r="642" s="2" customFormat="1" x14ac:dyDescent="0.3"/>
    <row r="643" s="2" customFormat="1" x14ac:dyDescent="0.3"/>
    <row r="644" s="2" customFormat="1" x14ac:dyDescent="0.3"/>
    <row r="645" s="2" customFormat="1" x14ac:dyDescent="0.3"/>
    <row r="646" s="2" customFormat="1" x14ac:dyDescent="0.3"/>
  </sheetData>
  <sheetProtection sheet="1" objects="1" scenarios="1"/>
  <mergeCells count="4">
    <mergeCell ref="A1:H1"/>
    <mergeCell ref="A2:H2"/>
    <mergeCell ref="A3:H3"/>
    <mergeCell ref="A4:H4"/>
  </mergeCells>
  <pageMargins left="0.7" right="0.7" top="0.75" bottom="0.75" header="0.3" footer="0.3"/>
  <pageSetup orientation="portrait" horizontalDpi="0" verticalDpi="0" r:id="rId1"/>
  <headerFooter>
    <oddHeader>&amp;L&amp;16&amp;F&amp;R&amp;G</oddHead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46"/>
  <sheetViews>
    <sheetView zoomScaleNormal="100" workbookViewId="0">
      <selection sqref="A1:H1"/>
    </sheetView>
  </sheetViews>
  <sheetFormatPr defaultRowHeight="14.4" x14ac:dyDescent="0.3"/>
  <cols>
    <col min="1" max="1" width="6" style="3" customWidth="1"/>
    <col min="2" max="2" width="53.5546875" style="3" customWidth="1"/>
    <col min="3" max="3" width="12.44140625" style="3" customWidth="1"/>
    <col min="4" max="9" width="8.88671875" style="3"/>
    <col min="10" max="21" width="8.6640625" style="3" customWidth="1"/>
    <col min="22" max="16384" width="8.88671875" style="3"/>
  </cols>
  <sheetData>
    <row r="1" spans="1:8" s="19" customFormat="1" ht="21" customHeight="1" x14ac:dyDescent="0.4">
      <c r="A1" s="41" t="s">
        <v>48</v>
      </c>
      <c r="B1" s="41"/>
      <c r="C1" s="41"/>
      <c r="D1" s="41"/>
      <c r="E1" s="41"/>
      <c r="F1" s="41"/>
      <c r="G1" s="41"/>
      <c r="H1" s="41"/>
    </row>
    <row r="2" spans="1:8" s="20" customFormat="1" ht="15.6" customHeight="1" x14ac:dyDescent="0.3">
      <c r="A2" s="42" t="s">
        <v>49</v>
      </c>
      <c r="B2" s="42"/>
      <c r="C2" s="42"/>
      <c r="D2" s="42"/>
      <c r="E2" s="42"/>
      <c r="F2" s="42"/>
      <c r="G2" s="42"/>
      <c r="H2" s="42"/>
    </row>
    <row r="3" spans="1:8" s="19" customFormat="1" ht="36.6" customHeight="1" x14ac:dyDescent="0.4">
      <c r="A3" s="39" t="s">
        <v>67</v>
      </c>
      <c r="B3" s="39"/>
      <c r="C3" s="39"/>
      <c r="D3" s="39"/>
      <c r="E3" s="39"/>
      <c r="F3" s="39"/>
      <c r="G3" s="39"/>
      <c r="H3" s="39"/>
    </row>
    <row r="4" spans="1:8" ht="46.8" customHeight="1" x14ac:dyDescent="0.3">
      <c r="A4" s="40" t="s">
        <v>52</v>
      </c>
      <c r="B4" s="40"/>
      <c r="C4" s="40"/>
      <c r="D4" s="40"/>
      <c r="E4" s="40"/>
      <c r="F4" s="40"/>
      <c r="G4" s="40"/>
      <c r="H4" s="40"/>
    </row>
    <row r="5" spans="1:8" x14ac:dyDescent="0.3">
      <c r="A5" s="21" t="s">
        <v>20</v>
      </c>
      <c r="B5" s="21" t="s">
        <v>19</v>
      </c>
      <c r="C5" s="21" t="s">
        <v>18</v>
      </c>
      <c r="D5" s="21" t="s">
        <v>1</v>
      </c>
      <c r="E5" s="1"/>
    </row>
    <row r="6" spans="1:8" x14ac:dyDescent="0.3">
      <c r="A6" s="3">
        <v>1</v>
      </c>
      <c r="B6" s="3" t="s">
        <v>24</v>
      </c>
      <c r="C6" s="22">
        <v>14</v>
      </c>
      <c r="D6" s="3" t="s">
        <v>2</v>
      </c>
    </row>
    <row r="7" spans="1:8" x14ac:dyDescent="0.3">
      <c r="A7" s="3">
        <v>2</v>
      </c>
      <c r="B7" s="3" t="s">
        <v>35</v>
      </c>
      <c r="C7" s="22">
        <v>83</v>
      </c>
      <c r="D7" s="3" t="s">
        <v>3</v>
      </c>
    </row>
    <row r="8" spans="1:8" x14ac:dyDescent="0.3">
      <c r="A8" s="3">
        <v>3</v>
      </c>
      <c r="B8" s="3" t="s">
        <v>27</v>
      </c>
      <c r="C8" s="22">
        <v>30</v>
      </c>
      <c r="D8" s="3" t="s">
        <v>3</v>
      </c>
    </row>
    <row r="9" spans="1:8" x14ac:dyDescent="0.3">
      <c r="A9" s="3">
        <v>4</v>
      </c>
      <c r="B9" s="3" t="s">
        <v>4</v>
      </c>
      <c r="C9" s="22">
        <v>4250</v>
      </c>
      <c r="D9" s="3" t="s">
        <v>5</v>
      </c>
    </row>
    <row r="10" spans="1:8" x14ac:dyDescent="0.3">
      <c r="A10" s="3">
        <v>5</v>
      </c>
      <c r="B10" s="3" t="s">
        <v>42</v>
      </c>
      <c r="C10" s="22">
        <v>100</v>
      </c>
      <c r="D10" s="3" t="s">
        <v>77</v>
      </c>
    </row>
    <row r="11" spans="1:8" x14ac:dyDescent="0.3">
      <c r="A11" s="3">
        <v>6</v>
      </c>
      <c r="B11" s="3" t="s">
        <v>43</v>
      </c>
      <c r="C11" s="22">
        <v>4</v>
      </c>
      <c r="D11" s="3" t="s">
        <v>6</v>
      </c>
    </row>
    <row r="12" spans="1:8" x14ac:dyDescent="0.3">
      <c r="A12" s="3">
        <v>7</v>
      </c>
      <c r="B12" s="3" t="s">
        <v>74</v>
      </c>
      <c r="C12" s="22">
        <v>4</v>
      </c>
      <c r="D12" s="3" t="s">
        <v>21</v>
      </c>
    </row>
    <row r="13" spans="1:8" x14ac:dyDescent="0.3">
      <c r="A13" s="3">
        <v>8</v>
      </c>
      <c r="B13" s="3" t="s">
        <v>44</v>
      </c>
      <c r="C13" s="22">
        <v>350</v>
      </c>
      <c r="D13" s="3" t="s">
        <v>7</v>
      </c>
    </row>
    <row r="14" spans="1:8" x14ac:dyDescent="0.3">
      <c r="A14" s="3">
        <v>9</v>
      </c>
      <c r="B14" s="3" t="s">
        <v>45</v>
      </c>
      <c r="C14" s="22">
        <v>120</v>
      </c>
      <c r="D14" s="3" t="s">
        <v>86</v>
      </c>
    </row>
    <row r="15" spans="1:8" x14ac:dyDescent="0.3">
      <c r="A15" s="3">
        <v>10</v>
      </c>
      <c r="B15" s="3" t="s">
        <v>14</v>
      </c>
      <c r="C15" s="22">
        <v>50</v>
      </c>
      <c r="D15" s="3" t="s">
        <v>78</v>
      </c>
    </row>
    <row r="16" spans="1:8" x14ac:dyDescent="0.3">
      <c r="A16" s="3">
        <v>11</v>
      </c>
      <c r="B16" s="3" t="s">
        <v>36</v>
      </c>
      <c r="C16" s="22">
        <v>100</v>
      </c>
      <c r="D16" s="3" t="s">
        <v>17</v>
      </c>
    </row>
    <row r="17" spans="1:22" x14ac:dyDescent="0.3">
      <c r="A17" s="3">
        <v>12</v>
      </c>
      <c r="B17" s="3" t="s">
        <v>16</v>
      </c>
      <c r="C17" s="22">
        <v>100</v>
      </c>
      <c r="D17" s="3" t="s">
        <v>17</v>
      </c>
    </row>
    <row r="18" spans="1:22" x14ac:dyDescent="0.3">
      <c r="A18" s="3">
        <v>13</v>
      </c>
      <c r="B18" s="3" t="s">
        <v>73</v>
      </c>
      <c r="C18" s="22">
        <v>0</v>
      </c>
      <c r="D18" s="3" t="s">
        <v>15</v>
      </c>
    </row>
    <row r="19" spans="1:22" x14ac:dyDescent="0.3">
      <c r="A19" s="3">
        <v>14</v>
      </c>
      <c r="B19" s="3" t="s">
        <v>41</v>
      </c>
      <c r="C19" s="22">
        <v>15</v>
      </c>
      <c r="D19" s="3" t="s">
        <v>21</v>
      </c>
    </row>
    <row r="20" spans="1:22" s="16" customFormat="1" x14ac:dyDescent="0.3"/>
    <row r="21" spans="1:22" s="4" customFormat="1" x14ac:dyDescent="0.3">
      <c r="B21" s="5" t="s">
        <v>0</v>
      </c>
      <c r="C21" s="4">
        <v>1</v>
      </c>
      <c r="D21" s="4">
        <v>2</v>
      </c>
      <c r="E21" s="4">
        <v>3</v>
      </c>
      <c r="F21" s="4">
        <v>4</v>
      </c>
      <c r="G21" s="4">
        <v>5</v>
      </c>
      <c r="H21" s="4">
        <v>6</v>
      </c>
      <c r="I21" s="4">
        <v>7</v>
      </c>
      <c r="J21" s="4">
        <v>8</v>
      </c>
      <c r="K21" s="4">
        <v>9</v>
      </c>
      <c r="L21" s="4">
        <v>10</v>
      </c>
      <c r="M21" s="4">
        <v>11</v>
      </c>
      <c r="N21" s="4">
        <v>12</v>
      </c>
      <c r="O21" s="4">
        <v>13</v>
      </c>
      <c r="P21" s="4">
        <v>14</v>
      </c>
      <c r="Q21" s="4">
        <v>15</v>
      </c>
      <c r="R21" s="4">
        <v>16</v>
      </c>
      <c r="S21" s="4">
        <v>17</v>
      </c>
      <c r="T21" s="4">
        <v>18</v>
      </c>
      <c r="U21" s="4">
        <v>19</v>
      </c>
      <c r="V21" s="4">
        <v>20</v>
      </c>
    </row>
    <row r="22" spans="1:22" s="7" customFormat="1" x14ac:dyDescent="0.3">
      <c r="A22" s="6" t="s">
        <v>37</v>
      </c>
    </row>
    <row r="23" spans="1:22" s="7" customFormat="1" x14ac:dyDescent="0.3"/>
    <row r="24" spans="1:22" s="7" customFormat="1" ht="14.4" customHeight="1" x14ac:dyDescent="0.3">
      <c r="A24" s="7">
        <v>20</v>
      </c>
      <c r="B24" s="7" t="s">
        <v>8</v>
      </c>
      <c r="C24" s="7">
        <f>C16*C6*C7*C9 /(100*1000)</f>
        <v>4938.5</v>
      </c>
      <c r="D24" s="7">
        <f>C$24</f>
        <v>4938.5</v>
      </c>
      <c r="E24" s="7">
        <f t="shared" ref="E24:V24" si="0">D$24</f>
        <v>4938.5</v>
      </c>
      <c r="F24" s="7">
        <f t="shared" si="0"/>
        <v>4938.5</v>
      </c>
      <c r="G24" s="7">
        <f t="shared" si="0"/>
        <v>4938.5</v>
      </c>
      <c r="H24" s="7">
        <f t="shared" si="0"/>
        <v>4938.5</v>
      </c>
      <c r="I24" s="7">
        <f t="shared" si="0"/>
        <v>4938.5</v>
      </c>
      <c r="J24" s="7">
        <f t="shared" si="0"/>
        <v>4938.5</v>
      </c>
      <c r="K24" s="7">
        <f t="shared" si="0"/>
        <v>4938.5</v>
      </c>
      <c r="L24" s="7">
        <f t="shared" si="0"/>
        <v>4938.5</v>
      </c>
      <c r="M24" s="7">
        <f t="shared" si="0"/>
        <v>4938.5</v>
      </c>
      <c r="N24" s="7">
        <f t="shared" si="0"/>
        <v>4938.5</v>
      </c>
      <c r="O24" s="7">
        <f t="shared" si="0"/>
        <v>4938.5</v>
      </c>
      <c r="P24" s="7">
        <f t="shared" si="0"/>
        <v>4938.5</v>
      </c>
      <c r="Q24" s="7">
        <f t="shared" si="0"/>
        <v>4938.5</v>
      </c>
      <c r="R24" s="7">
        <f t="shared" si="0"/>
        <v>4938.5</v>
      </c>
      <c r="S24" s="7">
        <f t="shared" si="0"/>
        <v>4938.5</v>
      </c>
      <c r="T24" s="7">
        <f t="shared" si="0"/>
        <v>4938.5</v>
      </c>
      <c r="U24" s="7">
        <f t="shared" si="0"/>
        <v>4938.5</v>
      </c>
      <c r="V24" s="7">
        <f t="shared" si="0"/>
        <v>4938.5</v>
      </c>
    </row>
    <row r="25" spans="1:22" s="8" customFormat="1" x14ac:dyDescent="0.3">
      <c r="A25" s="8">
        <v>21</v>
      </c>
      <c r="B25" s="8" t="s">
        <v>40</v>
      </c>
      <c r="C25" s="8">
        <f>C16*C10/C11</f>
        <v>2500</v>
      </c>
      <c r="D25" s="8">
        <f>$C25</f>
        <v>2500</v>
      </c>
      <c r="E25" s="8">
        <f t="shared" ref="E25:V26" si="1">$C25</f>
        <v>2500</v>
      </c>
      <c r="F25" s="8">
        <f t="shared" si="1"/>
        <v>2500</v>
      </c>
      <c r="G25" s="8">
        <f t="shared" si="1"/>
        <v>2500</v>
      </c>
      <c r="H25" s="8">
        <f t="shared" si="1"/>
        <v>2500</v>
      </c>
      <c r="I25" s="8">
        <f t="shared" si="1"/>
        <v>2500</v>
      </c>
      <c r="J25" s="8">
        <f t="shared" si="1"/>
        <v>2500</v>
      </c>
      <c r="K25" s="8">
        <f t="shared" si="1"/>
        <v>2500</v>
      </c>
      <c r="L25" s="8">
        <f t="shared" si="1"/>
        <v>2500</v>
      </c>
      <c r="M25" s="8">
        <f t="shared" si="1"/>
        <v>2500</v>
      </c>
      <c r="N25" s="8">
        <f t="shared" si="1"/>
        <v>2500</v>
      </c>
      <c r="O25" s="8">
        <f t="shared" si="1"/>
        <v>2500</v>
      </c>
      <c r="P25" s="8">
        <f t="shared" si="1"/>
        <v>2500</v>
      </c>
      <c r="Q25" s="8">
        <f t="shared" si="1"/>
        <v>2500</v>
      </c>
      <c r="R25" s="8">
        <f t="shared" si="1"/>
        <v>2500</v>
      </c>
      <c r="S25" s="8">
        <f t="shared" si="1"/>
        <v>2500</v>
      </c>
      <c r="T25" s="8">
        <f t="shared" si="1"/>
        <v>2500</v>
      </c>
      <c r="U25" s="8">
        <f t="shared" si="1"/>
        <v>2500</v>
      </c>
      <c r="V25" s="8">
        <f t="shared" si="1"/>
        <v>2500</v>
      </c>
    </row>
    <row r="26" spans="1:22" s="9" customFormat="1" x14ac:dyDescent="0.3">
      <c r="A26" s="9">
        <v>22</v>
      </c>
      <c r="B26" s="9" t="s">
        <v>76</v>
      </c>
      <c r="C26" s="9">
        <f>C16*(C13+C14)*(C12/100)</f>
        <v>1880</v>
      </c>
      <c r="D26" s="9">
        <f>$C26</f>
        <v>1880</v>
      </c>
      <c r="E26" s="9">
        <f t="shared" si="1"/>
        <v>1880</v>
      </c>
      <c r="F26" s="9">
        <f t="shared" si="1"/>
        <v>1880</v>
      </c>
      <c r="G26" s="9">
        <f t="shared" si="1"/>
        <v>1880</v>
      </c>
      <c r="H26" s="9">
        <f t="shared" si="1"/>
        <v>1880</v>
      </c>
      <c r="I26" s="9">
        <f t="shared" si="1"/>
        <v>1880</v>
      </c>
      <c r="J26" s="9">
        <f t="shared" si="1"/>
        <v>1880</v>
      </c>
      <c r="K26" s="9">
        <f t="shared" si="1"/>
        <v>1880</v>
      </c>
      <c r="L26" s="9">
        <f t="shared" si="1"/>
        <v>1880</v>
      </c>
      <c r="M26" s="9">
        <f t="shared" si="1"/>
        <v>1880</v>
      </c>
      <c r="N26" s="9">
        <f t="shared" si="1"/>
        <v>1880</v>
      </c>
      <c r="O26" s="9">
        <f t="shared" si="1"/>
        <v>1880</v>
      </c>
      <c r="P26" s="9">
        <f t="shared" si="1"/>
        <v>1880</v>
      </c>
      <c r="Q26" s="9">
        <f t="shared" si="1"/>
        <v>1880</v>
      </c>
      <c r="R26" s="9">
        <f t="shared" si="1"/>
        <v>1880</v>
      </c>
      <c r="S26" s="9">
        <f t="shared" si="1"/>
        <v>1880</v>
      </c>
      <c r="T26" s="9">
        <f t="shared" si="1"/>
        <v>1880</v>
      </c>
      <c r="U26" s="9">
        <f t="shared" si="1"/>
        <v>1880</v>
      </c>
      <c r="V26" s="9">
        <f t="shared" si="1"/>
        <v>1880</v>
      </c>
    </row>
    <row r="27" spans="1:22" s="7" customFormat="1" x14ac:dyDescent="0.3">
      <c r="B27" s="7" t="s">
        <v>9</v>
      </c>
      <c r="C27" s="7">
        <f>SUM(C24:C26)</f>
        <v>9318.5</v>
      </c>
      <c r="D27" s="7">
        <f>SUM(D24:D26)</f>
        <v>9318.5</v>
      </c>
      <c r="E27" s="7">
        <f t="shared" ref="E27:V27" si="2">SUM(E24:E26)</f>
        <v>9318.5</v>
      </c>
      <c r="F27" s="7">
        <f t="shared" si="2"/>
        <v>9318.5</v>
      </c>
      <c r="G27" s="7">
        <f t="shared" si="2"/>
        <v>9318.5</v>
      </c>
      <c r="H27" s="7">
        <f t="shared" si="2"/>
        <v>9318.5</v>
      </c>
      <c r="I27" s="7">
        <f t="shared" si="2"/>
        <v>9318.5</v>
      </c>
      <c r="J27" s="7">
        <f t="shared" si="2"/>
        <v>9318.5</v>
      </c>
      <c r="K27" s="7">
        <f t="shared" si="2"/>
        <v>9318.5</v>
      </c>
      <c r="L27" s="7">
        <f t="shared" si="2"/>
        <v>9318.5</v>
      </c>
      <c r="M27" s="7">
        <f t="shared" si="2"/>
        <v>9318.5</v>
      </c>
      <c r="N27" s="7">
        <f t="shared" si="2"/>
        <v>9318.5</v>
      </c>
      <c r="O27" s="7">
        <f t="shared" si="2"/>
        <v>9318.5</v>
      </c>
      <c r="P27" s="7">
        <f t="shared" si="2"/>
        <v>9318.5</v>
      </c>
      <c r="Q27" s="7">
        <f t="shared" si="2"/>
        <v>9318.5</v>
      </c>
      <c r="R27" s="7">
        <f t="shared" si="2"/>
        <v>9318.5</v>
      </c>
      <c r="S27" s="7">
        <f t="shared" si="2"/>
        <v>9318.5</v>
      </c>
      <c r="T27" s="7">
        <f t="shared" si="2"/>
        <v>9318.5</v>
      </c>
      <c r="U27" s="7">
        <f t="shared" si="2"/>
        <v>9318.5</v>
      </c>
      <c r="V27" s="7">
        <f t="shared" si="2"/>
        <v>9318.5</v>
      </c>
    </row>
    <row r="28" spans="1:22" s="9" customFormat="1" x14ac:dyDescent="0.3">
      <c r="B28" s="9" t="s">
        <v>10</v>
      </c>
      <c r="C28" s="9">
        <f>C27</f>
        <v>9318.5</v>
      </c>
      <c r="D28" s="9">
        <f>C28+D27</f>
        <v>18637</v>
      </c>
      <c r="E28" s="9">
        <f t="shared" ref="E28:V28" si="3">D28+E27</f>
        <v>27955.5</v>
      </c>
      <c r="F28" s="10">
        <f t="shared" si="3"/>
        <v>37274</v>
      </c>
      <c r="G28" s="10">
        <f t="shared" si="3"/>
        <v>46592.5</v>
      </c>
      <c r="H28" s="9">
        <f t="shared" si="3"/>
        <v>55911</v>
      </c>
      <c r="I28" s="9">
        <f t="shared" si="3"/>
        <v>65229.5</v>
      </c>
      <c r="J28" s="10">
        <f t="shared" si="3"/>
        <v>74548</v>
      </c>
      <c r="K28" s="9">
        <f t="shared" si="3"/>
        <v>83866.5</v>
      </c>
      <c r="L28" s="9">
        <f t="shared" si="3"/>
        <v>93185</v>
      </c>
      <c r="M28" s="9">
        <f t="shared" si="3"/>
        <v>102503.5</v>
      </c>
      <c r="N28" s="9">
        <f t="shared" si="3"/>
        <v>111822</v>
      </c>
      <c r="O28" s="9">
        <f t="shared" si="3"/>
        <v>121140.5</v>
      </c>
      <c r="P28" s="9">
        <f t="shared" si="3"/>
        <v>130459</v>
      </c>
      <c r="Q28" s="9">
        <f t="shared" si="3"/>
        <v>139777.5</v>
      </c>
      <c r="R28" s="9">
        <f t="shared" si="3"/>
        <v>149096</v>
      </c>
      <c r="S28" s="9">
        <f t="shared" si="3"/>
        <v>158414.5</v>
      </c>
      <c r="T28" s="9">
        <f t="shared" si="3"/>
        <v>167733</v>
      </c>
      <c r="U28" s="9">
        <f t="shared" si="3"/>
        <v>177051.5</v>
      </c>
      <c r="V28" s="9">
        <f t="shared" si="3"/>
        <v>186370</v>
      </c>
    </row>
    <row r="29" spans="1:22" s="7" customFormat="1" ht="28.8" x14ac:dyDescent="0.3">
      <c r="B29" s="11" t="s">
        <v>38</v>
      </c>
      <c r="C29" s="12">
        <f>NPV(0.06,C27:V27)</f>
        <v>106882.46087520033</v>
      </c>
      <c r="D29" s="13" t="s">
        <v>11</v>
      </c>
    </row>
    <row r="30" spans="1:22" s="7" customFormat="1" x14ac:dyDescent="0.3">
      <c r="B30" s="7" t="s">
        <v>22</v>
      </c>
      <c r="C30" s="7">
        <f>V28/20</f>
        <v>9318.5</v>
      </c>
      <c r="D30" s="14"/>
    </row>
    <row r="31" spans="1:22" s="7" customFormat="1" x14ac:dyDescent="0.3">
      <c r="B31" s="7" t="s">
        <v>29</v>
      </c>
      <c r="C31" s="15">
        <f>NPV(0.08,C27:V27)</f>
        <v>91490.406616316206</v>
      </c>
      <c r="D31" s="14"/>
    </row>
    <row r="32" spans="1:22" s="7" customFormat="1" x14ac:dyDescent="0.3">
      <c r="B32" s="7" t="s">
        <v>30</v>
      </c>
      <c r="C32" s="15">
        <f>NPV(0.04,C27:V27)</f>
        <v>126641.45604558138</v>
      </c>
      <c r="D32" s="14"/>
    </row>
    <row r="33" spans="1:22" s="7" customFormat="1" x14ac:dyDescent="0.3"/>
    <row r="34" spans="1:22" s="7" customFormat="1" x14ac:dyDescent="0.3">
      <c r="A34" s="4"/>
      <c r="B34" s="5" t="s">
        <v>0</v>
      </c>
      <c r="C34" s="4">
        <v>1</v>
      </c>
      <c r="D34" s="4">
        <v>2</v>
      </c>
      <c r="E34" s="4">
        <v>3</v>
      </c>
      <c r="F34" s="4">
        <v>4</v>
      </c>
      <c r="G34" s="4">
        <v>5</v>
      </c>
      <c r="H34" s="4">
        <v>6</v>
      </c>
      <c r="I34" s="4">
        <v>7</v>
      </c>
      <c r="J34" s="4">
        <v>8</v>
      </c>
      <c r="K34" s="4">
        <v>9</v>
      </c>
      <c r="L34" s="4">
        <v>10</v>
      </c>
      <c r="M34" s="4">
        <v>11</v>
      </c>
      <c r="N34" s="4">
        <v>12</v>
      </c>
      <c r="O34" s="4">
        <v>13</v>
      </c>
      <c r="P34" s="4">
        <v>14</v>
      </c>
      <c r="Q34" s="4">
        <v>15</v>
      </c>
      <c r="R34" s="4">
        <v>16</v>
      </c>
      <c r="S34" s="4">
        <v>17</v>
      </c>
      <c r="T34" s="4">
        <v>18</v>
      </c>
      <c r="U34" s="4">
        <v>19</v>
      </c>
      <c r="V34" s="4">
        <v>20</v>
      </c>
    </row>
    <row r="35" spans="1:22" s="7" customFormat="1" x14ac:dyDescent="0.3">
      <c r="A35" s="6" t="s">
        <v>34</v>
      </c>
    </row>
    <row r="36" spans="1:22" s="7" customFormat="1" ht="7.2" customHeight="1" x14ac:dyDescent="0.3">
      <c r="A36" s="6"/>
    </row>
    <row r="37" spans="1:22" s="7" customFormat="1" x14ac:dyDescent="0.3">
      <c r="A37" s="7">
        <v>30</v>
      </c>
      <c r="B37" s="7" t="s">
        <v>46</v>
      </c>
      <c r="C37" s="7">
        <f>C17*(C13+C14)</f>
        <v>47000</v>
      </c>
    </row>
    <row r="38" spans="1:22" s="8" customFormat="1" x14ac:dyDescent="0.3">
      <c r="A38" s="8">
        <v>31</v>
      </c>
      <c r="B38" s="8" t="s">
        <v>28</v>
      </c>
      <c r="C38" s="8">
        <f>C17*C9*C8*C6/(100*1000)</f>
        <v>1785</v>
      </c>
      <c r="D38" s="8">
        <f>$C38</f>
        <v>1785</v>
      </c>
      <c r="E38" s="8">
        <f t="shared" ref="E38:V39" si="4">$C38</f>
        <v>1785</v>
      </c>
      <c r="F38" s="8">
        <f t="shared" si="4"/>
        <v>1785</v>
      </c>
      <c r="G38" s="8">
        <f t="shared" si="4"/>
        <v>1785</v>
      </c>
      <c r="H38" s="8">
        <f t="shared" si="4"/>
        <v>1785</v>
      </c>
      <c r="I38" s="8">
        <f t="shared" si="4"/>
        <v>1785</v>
      </c>
      <c r="J38" s="8">
        <f t="shared" si="4"/>
        <v>1785</v>
      </c>
      <c r="K38" s="8">
        <f t="shared" si="4"/>
        <v>1785</v>
      </c>
      <c r="L38" s="8">
        <f t="shared" si="4"/>
        <v>1785</v>
      </c>
      <c r="M38" s="8">
        <f t="shared" si="4"/>
        <v>1785</v>
      </c>
      <c r="N38" s="8">
        <f t="shared" si="4"/>
        <v>1785</v>
      </c>
      <c r="O38" s="8">
        <f t="shared" si="4"/>
        <v>1785</v>
      </c>
      <c r="P38" s="8">
        <f t="shared" si="4"/>
        <v>1785</v>
      </c>
      <c r="Q38" s="8">
        <f t="shared" si="4"/>
        <v>1785</v>
      </c>
      <c r="R38" s="8">
        <f t="shared" si="4"/>
        <v>1785</v>
      </c>
      <c r="S38" s="8">
        <f t="shared" si="4"/>
        <v>1785</v>
      </c>
      <c r="T38" s="8">
        <f t="shared" si="4"/>
        <v>1785</v>
      </c>
      <c r="U38" s="8">
        <f t="shared" si="4"/>
        <v>1785</v>
      </c>
      <c r="V38" s="8">
        <f t="shared" si="4"/>
        <v>1785</v>
      </c>
    </row>
    <row r="39" spans="1:22" s="8" customFormat="1" x14ac:dyDescent="0.3">
      <c r="A39" s="7">
        <v>32</v>
      </c>
      <c r="B39" s="16" t="s">
        <v>23</v>
      </c>
      <c r="C39" s="17">
        <f>-C17*C18</f>
        <v>0</v>
      </c>
      <c r="D39" s="17">
        <f>$C39</f>
        <v>0</v>
      </c>
      <c r="E39" s="17">
        <f t="shared" si="4"/>
        <v>0</v>
      </c>
      <c r="F39" s="17">
        <f t="shared" si="4"/>
        <v>0</v>
      </c>
      <c r="G39" s="17">
        <f t="shared" si="4"/>
        <v>0</v>
      </c>
      <c r="H39" s="17">
        <f t="shared" si="4"/>
        <v>0</v>
      </c>
      <c r="I39" s="17">
        <f t="shared" si="4"/>
        <v>0</v>
      </c>
      <c r="J39" s="17">
        <f t="shared" si="4"/>
        <v>0</v>
      </c>
      <c r="K39" s="17">
        <f t="shared" si="4"/>
        <v>0</v>
      </c>
      <c r="L39" s="17">
        <f t="shared" si="4"/>
        <v>0</v>
      </c>
      <c r="M39" s="17">
        <f t="shared" si="4"/>
        <v>0</v>
      </c>
      <c r="N39" s="17">
        <f t="shared" si="4"/>
        <v>0</v>
      </c>
      <c r="O39" s="17">
        <f t="shared" si="4"/>
        <v>0</v>
      </c>
      <c r="P39" s="17">
        <f t="shared" si="4"/>
        <v>0</v>
      </c>
      <c r="Q39" s="17">
        <f t="shared" si="4"/>
        <v>0</v>
      </c>
      <c r="R39" s="17">
        <f t="shared" si="4"/>
        <v>0</v>
      </c>
      <c r="S39" s="17">
        <f t="shared" si="4"/>
        <v>0</v>
      </c>
      <c r="T39" s="17">
        <f t="shared" si="4"/>
        <v>0</v>
      </c>
      <c r="U39" s="17">
        <f t="shared" si="4"/>
        <v>0</v>
      </c>
      <c r="V39" s="17">
        <f t="shared" si="4"/>
        <v>0</v>
      </c>
    </row>
    <row r="40" spans="1:22" s="8" customFormat="1" x14ac:dyDescent="0.3">
      <c r="A40" s="8">
        <v>33</v>
      </c>
      <c r="B40" s="8" t="s">
        <v>13</v>
      </c>
      <c r="H40" s="8">
        <f>$C17*$C15</f>
        <v>5000</v>
      </c>
      <c r="N40" s="8">
        <f>$C17*$C15</f>
        <v>5000</v>
      </c>
      <c r="T40" s="8">
        <f>$C17*$C15</f>
        <v>5000</v>
      </c>
    </row>
    <row r="41" spans="1:22" s="9" customFormat="1" x14ac:dyDescent="0.3">
      <c r="A41" s="8">
        <v>34</v>
      </c>
      <c r="B41" s="9" t="s">
        <v>25</v>
      </c>
      <c r="C41" s="18">
        <f>-C38*C19/100</f>
        <v>-267.75</v>
      </c>
      <c r="D41" s="18">
        <f>$C41</f>
        <v>-267.75</v>
      </c>
      <c r="E41" s="18">
        <f t="shared" ref="E41:V41" si="5">$C41</f>
        <v>-267.75</v>
      </c>
      <c r="F41" s="18">
        <f t="shared" si="5"/>
        <v>-267.75</v>
      </c>
      <c r="G41" s="18">
        <f t="shared" si="5"/>
        <v>-267.75</v>
      </c>
      <c r="H41" s="18">
        <f t="shared" si="5"/>
        <v>-267.75</v>
      </c>
      <c r="I41" s="18">
        <f t="shared" si="5"/>
        <v>-267.75</v>
      </c>
      <c r="J41" s="18">
        <f t="shared" si="5"/>
        <v>-267.75</v>
      </c>
      <c r="K41" s="18">
        <f t="shared" si="5"/>
        <v>-267.75</v>
      </c>
      <c r="L41" s="18">
        <f t="shared" si="5"/>
        <v>-267.75</v>
      </c>
      <c r="M41" s="18">
        <f t="shared" si="5"/>
        <v>-267.75</v>
      </c>
      <c r="N41" s="18">
        <f t="shared" si="5"/>
        <v>-267.75</v>
      </c>
      <c r="O41" s="18">
        <f t="shared" si="5"/>
        <v>-267.75</v>
      </c>
      <c r="P41" s="18">
        <f t="shared" si="5"/>
        <v>-267.75</v>
      </c>
      <c r="Q41" s="18">
        <f t="shared" si="5"/>
        <v>-267.75</v>
      </c>
      <c r="R41" s="18">
        <f t="shared" si="5"/>
        <v>-267.75</v>
      </c>
      <c r="S41" s="18">
        <f t="shared" si="5"/>
        <v>-267.75</v>
      </c>
      <c r="T41" s="18">
        <f t="shared" si="5"/>
        <v>-267.75</v>
      </c>
      <c r="U41" s="18">
        <f t="shared" si="5"/>
        <v>-267.75</v>
      </c>
      <c r="V41" s="18">
        <f t="shared" si="5"/>
        <v>-267.75</v>
      </c>
    </row>
    <row r="42" spans="1:22" s="7" customFormat="1" x14ac:dyDescent="0.3">
      <c r="B42" s="7" t="s">
        <v>9</v>
      </c>
      <c r="C42" s="7">
        <f t="shared" ref="C42:V42" si="6">SUM(C37:C41)</f>
        <v>48517.25</v>
      </c>
      <c r="D42" s="7">
        <f t="shared" si="6"/>
        <v>1517.25</v>
      </c>
      <c r="E42" s="7">
        <f t="shared" si="6"/>
        <v>1517.25</v>
      </c>
      <c r="F42" s="7">
        <f t="shared" si="6"/>
        <v>1517.25</v>
      </c>
      <c r="G42" s="7">
        <f t="shared" si="6"/>
        <v>1517.25</v>
      </c>
      <c r="H42" s="7">
        <f t="shared" si="6"/>
        <v>6517.25</v>
      </c>
      <c r="I42" s="7">
        <f t="shared" si="6"/>
        <v>1517.25</v>
      </c>
      <c r="J42" s="7">
        <f t="shared" si="6"/>
        <v>1517.25</v>
      </c>
      <c r="K42" s="7">
        <f t="shared" si="6"/>
        <v>1517.25</v>
      </c>
      <c r="L42" s="7">
        <f t="shared" si="6"/>
        <v>1517.25</v>
      </c>
      <c r="M42" s="7">
        <f t="shared" si="6"/>
        <v>1517.25</v>
      </c>
      <c r="N42" s="7">
        <f t="shared" si="6"/>
        <v>6517.25</v>
      </c>
      <c r="O42" s="7">
        <f t="shared" si="6"/>
        <v>1517.25</v>
      </c>
      <c r="P42" s="7">
        <f t="shared" si="6"/>
        <v>1517.25</v>
      </c>
      <c r="Q42" s="7">
        <f t="shared" si="6"/>
        <v>1517.25</v>
      </c>
      <c r="R42" s="7">
        <f t="shared" si="6"/>
        <v>1517.25</v>
      </c>
      <c r="S42" s="7">
        <f t="shared" si="6"/>
        <v>1517.25</v>
      </c>
      <c r="T42" s="7">
        <f t="shared" si="6"/>
        <v>6517.25</v>
      </c>
      <c r="U42" s="7">
        <f t="shared" si="6"/>
        <v>1517.25</v>
      </c>
      <c r="V42" s="7">
        <f t="shared" si="6"/>
        <v>1517.25</v>
      </c>
    </row>
    <row r="43" spans="1:22" s="7" customFormat="1" x14ac:dyDescent="0.3">
      <c r="A43" s="9"/>
      <c r="B43" s="9" t="s">
        <v>10</v>
      </c>
      <c r="C43" s="9">
        <f>C42</f>
        <v>48517.25</v>
      </c>
      <c r="D43" s="9">
        <f>C43+D42</f>
        <v>50034.5</v>
      </c>
      <c r="E43" s="9">
        <f t="shared" ref="E43:V43" si="7">D43+E42</f>
        <v>51551.75</v>
      </c>
      <c r="F43" s="10">
        <f t="shared" si="7"/>
        <v>53069</v>
      </c>
      <c r="G43" s="10">
        <f t="shared" si="7"/>
        <v>54586.25</v>
      </c>
      <c r="H43" s="9">
        <f t="shared" si="7"/>
        <v>61103.5</v>
      </c>
      <c r="I43" s="9">
        <f t="shared" si="7"/>
        <v>62620.75</v>
      </c>
      <c r="J43" s="10">
        <f t="shared" si="7"/>
        <v>64138</v>
      </c>
      <c r="K43" s="9">
        <f t="shared" si="7"/>
        <v>65655.25</v>
      </c>
      <c r="L43" s="9">
        <f t="shared" si="7"/>
        <v>67172.5</v>
      </c>
      <c r="M43" s="9">
        <f t="shared" si="7"/>
        <v>68689.75</v>
      </c>
      <c r="N43" s="9">
        <f t="shared" si="7"/>
        <v>75207</v>
      </c>
      <c r="O43" s="9">
        <f t="shared" si="7"/>
        <v>76724.25</v>
      </c>
      <c r="P43" s="9">
        <f t="shared" si="7"/>
        <v>78241.5</v>
      </c>
      <c r="Q43" s="9">
        <f t="shared" si="7"/>
        <v>79758.75</v>
      </c>
      <c r="R43" s="9">
        <f t="shared" si="7"/>
        <v>81276</v>
      </c>
      <c r="S43" s="9">
        <f t="shared" si="7"/>
        <v>82793.25</v>
      </c>
      <c r="T43" s="9">
        <f t="shared" si="7"/>
        <v>89310.5</v>
      </c>
      <c r="U43" s="9">
        <f t="shared" si="7"/>
        <v>90827.75</v>
      </c>
      <c r="V43" s="9">
        <f t="shared" si="7"/>
        <v>92345</v>
      </c>
    </row>
    <row r="44" spans="1:22" s="7" customFormat="1" ht="28.8" x14ac:dyDescent="0.3">
      <c r="B44" s="11" t="s">
        <v>39</v>
      </c>
      <c r="C44" s="12">
        <f>NPV(0.06,C42:V42)</f>
        <v>69503.729086106963</v>
      </c>
      <c r="D44" s="13" t="s">
        <v>12</v>
      </c>
    </row>
    <row r="45" spans="1:22" s="7" customFormat="1" x14ac:dyDescent="0.3">
      <c r="B45" s="7" t="s">
        <v>22</v>
      </c>
      <c r="C45" s="7">
        <f>V43/20</f>
        <v>4617.25</v>
      </c>
    </row>
    <row r="46" spans="1:22" s="7" customFormat="1" x14ac:dyDescent="0.3">
      <c r="B46" s="7" t="s">
        <v>29</v>
      </c>
      <c r="C46" s="15">
        <f>NPV(0.08,C42:V42)</f>
        <v>64802.764745696884</v>
      </c>
    </row>
    <row r="47" spans="1:22" s="7" customFormat="1" x14ac:dyDescent="0.3">
      <c r="B47" s="7" t="s">
        <v>30</v>
      </c>
      <c r="C47" s="15">
        <f>NPV(0.04,C42:V42)</f>
        <v>75354.928820817557</v>
      </c>
    </row>
    <row r="48" spans="1:22" s="7" customFormat="1" x14ac:dyDescent="0.3">
      <c r="A48" s="7">
        <v>40</v>
      </c>
      <c r="B48" s="7" t="s">
        <v>26</v>
      </c>
      <c r="C48" s="7">
        <f>-NPV(0.06,C41:V41)</f>
        <v>3071.0714062708457</v>
      </c>
    </row>
    <row r="49" spans="1:22" s="9" customFormat="1" x14ac:dyDescent="0.3"/>
    <row r="50" spans="1:22" s="7" customFormat="1" x14ac:dyDescent="0.3">
      <c r="A50" s="6" t="s">
        <v>53</v>
      </c>
    </row>
    <row r="51" spans="1:22" s="7" customFormat="1" x14ac:dyDescent="0.3">
      <c r="A51" s="6"/>
    </row>
    <row r="52" spans="1:22" s="7" customFormat="1" ht="14.4" customHeight="1" x14ac:dyDescent="0.3">
      <c r="A52" s="7">
        <v>41</v>
      </c>
      <c r="B52" s="7" t="s">
        <v>71</v>
      </c>
      <c r="C52" s="15">
        <f ca="1">21-SUM(C53:V53)</f>
        <v>7</v>
      </c>
      <c r="D52" s="15" t="str">
        <f t="shared" ref="D52:V52" si="8">IF((D43&lt;D28),"Paid back","")</f>
        <v/>
      </c>
      <c r="E52" s="15" t="str">
        <f t="shared" si="8"/>
        <v/>
      </c>
      <c r="F52" s="15" t="str">
        <f t="shared" si="8"/>
        <v/>
      </c>
      <c r="G52" s="15" t="str">
        <f t="shared" si="8"/>
        <v/>
      </c>
      <c r="H52" s="15" t="str">
        <f t="shared" si="8"/>
        <v/>
      </c>
      <c r="I52" s="15" t="str">
        <f t="shared" si="8"/>
        <v>Paid back</v>
      </c>
      <c r="J52" s="15" t="str">
        <f t="shared" si="8"/>
        <v>Paid back</v>
      </c>
      <c r="K52" s="15" t="str">
        <f t="shared" si="8"/>
        <v>Paid back</v>
      </c>
      <c r="L52" s="15" t="str">
        <f t="shared" si="8"/>
        <v>Paid back</v>
      </c>
      <c r="M52" s="15" t="str">
        <f t="shared" si="8"/>
        <v>Paid back</v>
      </c>
      <c r="N52" s="15" t="str">
        <f t="shared" si="8"/>
        <v>Paid back</v>
      </c>
      <c r="O52" s="15" t="str">
        <f t="shared" si="8"/>
        <v>Paid back</v>
      </c>
      <c r="P52" s="15" t="str">
        <f t="shared" si="8"/>
        <v>Paid back</v>
      </c>
      <c r="Q52" s="15" t="str">
        <f t="shared" si="8"/>
        <v>Paid back</v>
      </c>
      <c r="R52" s="15" t="str">
        <f t="shared" si="8"/>
        <v>Paid back</v>
      </c>
      <c r="S52" s="15" t="str">
        <f t="shared" si="8"/>
        <v>Paid back</v>
      </c>
      <c r="T52" s="15" t="str">
        <f t="shared" si="8"/>
        <v>Paid back</v>
      </c>
      <c r="U52" s="15" t="str">
        <f t="shared" si="8"/>
        <v>Paid back</v>
      </c>
      <c r="V52" s="15" t="str">
        <f t="shared" si="8"/>
        <v>Paid back</v>
      </c>
    </row>
    <row r="53" spans="1:22" s="7" customFormat="1" x14ac:dyDescent="0.3">
      <c r="C53" s="15">
        <f t="shared" ref="C53:V53" ca="1" si="9">IF(C52="Paid back",1,0)</f>
        <v>0</v>
      </c>
      <c r="D53" s="15">
        <f t="shared" si="9"/>
        <v>0</v>
      </c>
      <c r="E53" s="15">
        <f t="shared" si="9"/>
        <v>0</v>
      </c>
      <c r="F53" s="15">
        <f t="shared" si="9"/>
        <v>0</v>
      </c>
      <c r="G53" s="15">
        <f t="shared" si="9"/>
        <v>0</v>
      </c>
      <c r="H53" s="15">
        <f t="shared" si="9"/>
        <v>0</v>
      </c>
      <c r="I53" s="15">
        <f t="shared" si="9"/>
        <v>1</v>
      </c>
      <c r="J53" s="15">
        <f t="shared" si="9"/>
        <v>1</v>
      </c>
      <c r="K53" s="15">
        <f t="shared" si="9"/>
        <v>1</v>
      </c>
      <c r="L53" s="15">
        <f t="shared" si="9"/>
        <v>1</v>
      </c>
      <c r="M53" s="15">
        <f t="shared" si="9"/>
        <v>1</v>
      </c>
      <c r="N53" s="15">
        <f t="shared" si="9"/>
        <v>1</v>
      </c>
      <c r="O53" s="15">
        <f t="shared" si="9"/>
        <v>1</v>
      </c>
      <c r="P53" s="15">
        <f t="shared" si="9"/>
        <v>1</v>
      </c>
      <c r="Q53" s="15">
        <f t="shared" si="9"/>
        <v>1</v>
      </c>
      <c r="R53" s="15">
        <f t="shared" si="9"/>
        <v>1</v>
      </c>
      <c r="S53" s="15">
        <f t="shared" si="9"/>
        <v>1</v>
      </c>
      <c r="T53" s="15">
        <f t="shared" si="9"/>
        <v>1</v>
      </c>
      <c r="U53" s="15">
        <f t="shared" si="9"/>
        <v>1</v>
      </c>
      <c r="V53" s="15">
        <f t="shared" si="9"/>
        <v>1</v>
      </c>
    </row>
    <row r="54" spans="1:22" s="16" customFormat="1" x14ac:dyDescent="0.3">
      <c r="A54" s="16">
        <v>42</v>
      </c>
      <c r="B54" s="6" t="s">
        <v>31</v>
      </c>
      <c r="C54" s="12">
        <f>C29-C44</f>
        <v>37378.731789093363</v>
      </c>
    </row>
    <row r="55" spans="1:22" s="7" customFormat="1" x14ac:dyDescent="0.3">
      <c r="A55" s="7">
        <v>43</v>
      </c>
      <c r="B55" s="15" t="s">
        <v>32</v>
      </c>
      <c r="C55" s="15">
        <f>C31-C46</f>
        <v>26687.641870619322</v>
      </c>
    </row>
    <row r="56" spans="1:22" s="7" customFormat="1" x14ac:dyDescent="0.3">
      <c r="A56" s="7">
        <v>44</v>
      </c>
      <c r="B56" s="15" t="s">
        <v>33</v>
      </c>
      <c r="C56" s="15">
        <f>C32-C47</f>
        <v>51286.52722476382</v>
      </c>
    </row>
    <row r="57" spans="1:22" s="7" customFormat="1" x14ac:dyDescent="0.3"/>
    <row r="58" spans="1:22" s="7" customFormat="1" x14ac:dyDescent="0.3">
      <c r="A58" s="7">
        <v>45</v>
      </c>
      <c r="B58" s="7" t="s">
        <v>69</v>
      </c>
      <c r="C58" s="7">
        <f>C30-C45</f>
        <v>4701.25</v>
      </c>
    </row>
    <row r="59" spans="1:22" s="7" customFormat="1" x14ac:dyDescent="0.3"/>
    <row r="60" spans="1:22" s="7" customFormat="1" x14ac:dyDescent="0.3"/>
    <row r="61" spans="1:22" s="7" customFormat="1" x14ac:dyDescent="0.3"/>
    <row r="62" spans="1:22" s="7" customFormat="1" x14ac:dyDescent="0.3"/>
    <row r="63" spans="1:22" s="7" customFormat="1" x14ac:dyDescent="0.3"/>
    <row r="64" spans="1:22" s="7" customFormat="1" x14ac:dyDescent="0.3"/>
    <row r="65" s="7" customFormat="1" x14ac:dyDescent="0.3"/>
    <row r="66" s="7" customFormat="1" x14ac:dyDescent="0.3"/>
    <row r="67" s="7" customFormat="1" x14ac:dyDescent="0.3"/>
    <row r="68" s="7" customFormat="1" x14ac:dyDescent="0.3"/>
    <row r="69" s="7" customFormat="1" x14ac:dyDescent="0.3"/>
    <row r="70" s="2" customFormat="1" x14ac:dyDescent="0.3"/>
    <row r="71" s="2" customFormat="1" x14ac:dyDescent="0.3"/>
    <row r="72" s="2" customFormat="1" x14ac:dyDescent="0.3"/>
    <row r="73" s="2" customFormat="1" x14ac:dyDescent="0.3"/>
    <row r="74" s="2" customFormat="1" x14ac:dyDescent="0.3"/>
    <row r="75" s="2" customFormat="1" x14ac:dyDescent="0.3"/>
    <row r="76" s="2" customFormat="1" x14ac:dyDescent="0.3"/>
    <row r="77" s="2" customFormat="1" x14ac:dyDescent="0.3"/>
    <row r="78" s="2" customFormat="1" x14ac:dyDescent="0.3"/>
    <row r="79" s="2" customFormat="1" x14ac:dyDescent="0.3"/>
    <row r="80" s="2" customFormat="1" x14ac:dyDescent="0.3"/>
    <row r="81" s="2" customFormat="1" x14ac:dyDescent="0.3"/>
    <row r="82" s="2" customFormat="1" x14ac:dyDescent="0.3"/>
    <row r="83" s="2" customFormat="1" x14ac:dyDescent="0.3"/>
    <row r="84" s="2" customFormat="1" x14ac:dyDescent="0.3"/>
    <row r="85" s="2" customFormat="1" x14ac:dyDescent="0.3"/>
    <row r="86" s="2" customFormat="1" x14ac:dyDescent="0.3"/>
    <row r="87" s="2" customFormat="1" x14ac:dyDescent="0.3"/>
    <row r="88" s="2" customFormat="1" x14ac:dyDescent="0.3"/>
    <row r="89" s="2" customFormat="1" x14ac:dyDescent="0.3"/>
    <row r="90" s="2" customFormat="1" x14ac:dyDescent="0.3"/>
    <row r="91" s="2" customFormat="1" x14ac:dyDescent="0.3"/>
    <row r="92" s="2" customFormat="1" x14ac:dyDescent="0.3"/>
    <row r="93" s="2" customFormat="1" x14ac:dyDescent="0.3"/>
    <row r="94" s="2" customFormat="1" x14ac:dyDescent="0.3"/>
    <row r="95" s="2" customFormat="1" x14ac:dyDescent="0.3"/>
    <row r="96"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row r="156" s="2" customFormat="1" x14ac:dyDescent="0.3"/>
    <row r="157" s="2" customFormat="1" x14ac:dyDescent="0.3"/>
    <row r="158" s="2" customFormat="1" x14ac:dyDescent="0.3"/>
    <row r="159" s="2" customFormat="1" x14ac:dyDescent="0.3"/>
    <row r="160" s="2" customFormat="1" x14ac:dyDescent="0.3"/>
    <row r="161" s="2" customFormat="1" x14ac:dyDescent="0.3"/>
    <row r="162" s="2" customFormat="1" x14ac:dyDescent="0.3"/>
    <row r="163" s="2" customFormat="1" x14ac:dyDescent="0.3"/>
    <row r="164" s="2" customFormat="1" x14ac:dyDescent="0.3"/>
    <row r="165" s="2" customFormat="1" x14ac:dyDescent="0.3"/>
    <row r="166" s="2" customFormat="1" x14ac:dyDescent="0.3"/>
    <row r="167" s="2" customFormat="1" x14ac:dyDescent="0.3"/>
    <row r="168" s="2" customFormat="1" x14ac:dyDescent="0.3"/>
    <row r="169" s="2" customFormat="1" x14ac:dyDescent="0.3"/>
    <row r="170" s="2" customFormat="1" x14ac:dyDescent="0.3"/>
    <row r="171" s="2" customFormat="1" x14ac:dyDescent="0.3"/>
    <row r="172" s="2" customFormat="1" x14ac:dyDescent="0.3"/>
    <row r="173" s="2" customFormat="1" x14ac:dyDescent="0.3"/>
    <row r="174" s="2" customFormat="1" x14ac:dyDescent="0.3"/>
    <row r="175" s="2" customFormat="1" x14ac:dyDescent="0.3"/>
    <row r="176" s="2" customFormat="1" x14ac:dyDescent="0.3"/>
    <row r="177" s="2" customFormat="1" x14ac:dyDescent="0.3"/>
    <row r="178" s="2" customFormat="1" x14ac:dyDescent="0.3"/>
    <row r="179" s="2" customFormat="1" x14ac:dyDescent="0.3"/>
    <row r="180" s="2" customFormat="1" x14ac:dyDescent="0.3"/>
    <row r="181" s="2" customFormat="1" x14ac:dyDescent="0.3"/>
    <row r="182" s="2" customFormat="1" x14ac:dyDescent="0.3"/>
    <row r="183" s="2" customFormat="1" x14ac:dyDescent="0.3"/>
    <row r="184" s="2" customFormat="1" x14ac:dyDescent="0.3"/>
    <row r="185" s="2" customFormat="1" x14ac:dyDescent="0.3"/>
    <row r="186" s="2" customFormat="1" x14ac:dyDescent="0.3"/>
    <row r="187" s="2" customFormat="1" x14ac:dyDescent="0.3"/>
    <row r="188" s="2" customFormat="1" x14ac:dyDescent="0.3"/>
    <row r="189" s="2" customFormat="1" x14ac:dyDescent="0.3"/>
    <row r="190" s="2" customFormat="1" x14ac:dyDescent="0.3"/>
    <row r="191" s="2" customFormat="1" x14ac:dyDescent="0.3"/>
    <row r="192" s="2" customFormat="1" x14ac:dyDescent="0.3"/>
    <row r="193" s="2" customFormat="1" x14ac:dyDescent="0.3"/>
    <row r="194" s="2" customFormat="1" x14ac:dyDescent="0.3"/>
    <row r="195" s="2" customFormat="1" x14ac:dyDescent="0.3"/>
    <row r="196" s="2" customFormat="1" x14ac:dyDescent="0.3"/>
    <row r="197" s="2" customFormat="1" x14ac:dyDescent="0.3"/>
    <row r="198" s="2" customFormat="1" x14ac:dyDescent="0.3"/>
    <row r="199" s="2" customFormat="1" x14ac:dyDescent="0.3"/>
    <row r="200" s="2" customFormat="1" x14ac:dyDescent="0.3"/>
    <row r="201" s="2" customFormat="1" x14ac:dyDescent="0.3"/>
    <row r="202" s="2" customFormat="1" x14ac:dyDescent="0.3"/>
    <row r="203" s="2" customFormat="1" x14ac:dyDescent="0.3"/>
    <row r="204" s="2" customFormat="1" x14ac:dyDescent="0.3"/>
    <row r="205" s="2" customFormat="1" x14ac:dyDescent="0.3"/>
    <row r="206" s="2" customFormat="1" x14ac:dyDescent="0.3"/>
    <row r="207" s="2" customFormat="1" x14ac:dyDescent="0.3"/>
    <row r="208" s="2" customFormat="1" x14ac:dyDescent="0.3"/>
    <row r="209" s="2" customFormat="1" x14ac:dyDescent="0.3"/>
    <row r="210" s="2" customFormat="1" x14ac:dyDescent="0.3"/>
    <row r="211" s="2" customFormat="1" x14ac:dyDescent="0.3"/>
    <row r="212" s="2" customFormat="1" x14ac:dyDescent="0.3"/>
    <row r="213" s="2" customFormat="1" x14ac:dyDescent="0.3"/>
    <row r="214" s="2" customFormat="1" x14ac:dyDescent="0.3"/>
    <row r="215" s="2" customFormat="1" x14ac:dyDescent="0.3"/>
    <row r="216" s="2" customFormat="1" x14ac:dyDescent="0.3"/>
    <row r="217" s="2" customFormat="1" x14ac:dyDescent="0.3"/>
    <row r="218" s="2" customFormat="1" x14ac:dyDescent="0.3"/>
    <row r="219" s="2" customFormat="1" x14ac:dyDescent="0.3"/>
    <row r="220" s="2" customFormat="1" x14ac:dyDescent="0.3"/>
    <row r="221" s="2" customFormat="1" x14ac:dyDescent="0.3"/>
    <row r="222" s="2" customFormat="1" x14ac:dyDescent="0.3"/>
    <row r="223" s="2" customFormat="1" x14ac:dyDescent="0.3"/>
    <row r="224" s="2" customFormat="1" x14ac:dyDescent="0.3"/>
    <row r="225" s="2" customFormat="1" x14ac:dyDescent="0.3"/>
    <row r="226" s="2" customFormat="1" x14ac:dyDescent="0.3"/>
    <row r="227" s="2" customFormat="1" x14ac:dyDescent="0.3"/>
    <row r="228" s="2" customFormat="1" x14ac:dyDescent="0.3"/>
    <row r="229" s="2" customFormat="1" x14ac:dyDescent="0.3"/>
    <row r="230" s="2" customFormat="1" x14ac:dyDescent="0.3"/>
    <row r="231" s="2" customFormat="1" x14ac:dyDescent="0.3"/>
    <row r="232" s="2" customFormat="1" x14ac:dyDescent="0.3"/>
    <row r="233" s="2" customFormat="1" x14ac:dyDescent="0.3"/>
    <row r="234" s="2" customFormat="1" x14ac:dyDescent="0.3"/>
    <row r="235" s="2" customFormat="1" x14ac:dyDescent="0.3"/>
    <row r="236" s="2" customFormat="1" x14ac:dyDescent="0.3"/>
    <row r="237" s="2" customFormat="1" x14ac:dyDescent="0.3"/>
    <row r="238" s="2" customFormat="1" x14ac:dyDescent="0.3"/>
    <row r="239" s="2" customFormat="1" x14ac:dyDescent="0.3"/>
    <row r="240" s="2" customFormat="1" x14ac:dyDescent="0.3"/>
    <row r="241" s="2" customFormat="1" x14ac:dyDescent="0.3"/>
    <row r="242" s="2" customFormat="1" x14ac:dyDescent="0.3"/>
    <row r="243" s="2" customFormat="1" x14ac:dyDescent="0.3"/>
    <row r="244" s="2" customFormat="1" x14ac:dyDescent="0.3"/>
    <row r="245" s="2" customFormat="1" x14ac:dyDescent="0.3"/>
    <row r="246" s="2" customFormat="1" x14ac:dyDescent="0.3"/>
    <row r="247" s="2" customFormat="1" x14ac:dyDescent="0.3"/>
    <row r="248" s="2" customFormat="1" x14ac:dyDescent="0.3"/>
    <row r="249" s="2" customFormat="1" x14ac:dyDescent="0.3"/>
    <row r="250" s="2" customFormat="1" x14ac:dyDescent="0.3"/>
    <row r="251" s="2" customFormat="1" x14ac:dyDescent="0.3"/>
    <row r="252" s="2" customFormat="1" x14ac:dyDescent="0.3"/>
    <row r="253" s="2" customFormat="1" x14ac:dyDescent="0.3"/>
    <row r="254" s="2" customFormat="1" x14ac:dyDescent="0.3"/>
    <row r="255" s="2" customFormat="1" x14ac:dyDescent="0.3"/>
    <row r="256" s="2" customFormat="1" x14ac:dyDescent="0.3"/>
    <row r="257" s="2" customFormat="1" x14ac:dyDescent="0.3"/>
    <row r="258" s="2" customFormat="1" x14ac:dyDescent="0.3"/>
    <row r="259" s="2" customFormat="1" x14ac:dyDescent="0.3"/>
    <row r="260" s="2" customFormat="1" x14ac:dyDescent="0.3"/>
    <row r="261" s="2" customFormat="1" x14ac:dyDescent="0.3"/>
    <row r="262" s="2" customFormat="1" x14ac:dyDescent="0.3"/>
    <row r="263" s="2" customFormat="1" x14ac:dyDescent="0.3"/>
    <row r="264" s="2" customFormat="1" x14ac:dyDescent="0.3"/>
    <row r="265" s="2" customFormat="1" x14ac:dyDescent="0.3"/>
    <row r="266" s="2" customFormat="1" x14ac:dyDescent="0.3"/>
    <row r="267" s="2" customFormat="1" x14ac:dyDescent="0.3"/>
    <row r="268" s="2" customFormat="1" x14ac:dyDescent="0.3"/>
    <row r="269" s="2" customFormat="1" x14ac:dyDescent="0.3"/>
    <row r="270" s="2" customFormat="1" x14ac:dyDescent="0.3"/>
    <row r="271" s="2" customFormat="1" x14ac:dyDescent="0.3"/>
    <row r="272" s="2" customFormat="1" x14ac:dyDescent="0.3"/>
    <row r="273" s="2" customFormat="1" x14ac:dyDescent="0.3"/>
    <row r="274" s="2" customFormat="1" x14ac:dyDescent="0.3"/>
    <row r="275" s="2" customFormat="1" x14ac:dyDescent="0.3"/>
    <row r="276" s="2" customFormat="1" x14ac:dyDescent="0.3"/>
    <row r="277" s="2" customFormat="1" x14ac:dyDescent="0.3"/>
    <row r="278" s="2" customFormat="1" x14ac:dyDescent="0.3"/>
    <row r="279" s="2" customFormat="1" x14ac:dyDescent="0.3"/>
    <row r="280" s="2" customFormat="1" x14ac:dyDescent="0.3"/>
    <row r="281" s="2" customFormat="1" x14ac:dyDescent="0.3"/>
    <row r="282" s="2" customFormat="1" x14ac:dyDescent="0.3"/>
    <row r="283" s="2" customFormat="1" x14ac:dyDescent="0.3"/>
    <row r="284" s="2" customFormat="1" x14ac:dyDescent="0.3"/>
    <row r="285" s="2" customFormat="1" x14ac:dyDescent="0.3"/>
    <row r="286" s="2" customFormat="1" x14ac:dyDescent="0.3"/>
    <row r="287" s="2" customFormat="1" x14ac:dyDescent="0.3"/>
    <row r="288" s="2" customFormat="1" x14ac:dyDescent="0.3"/>
    <row r="289" s="2" customFormat="1" x14ac:dyDescent="0.3"/>
    <row r="290" s="2" customFormat="1" x14ac:dyDescent="0.3"/>
    <row r="291" s="2" customFormat="1" x14ac:dyDescent="0.3"/>
    <row r="292" s="2" customFormat="1" x14ac:dyDescent="0.3"/>
    <row r="293" s="2" customFormat="1" x14ac:dyDescent="0.3"/>
    <row r="294" s="2" customFormat="1" x14ac:dyDescent="0.3"/>
    <row r="295" s="2" customFormat="1" x14ac:dyDescent="0.3"/>
    <row r="296" s="2" customFormat="1" x14ac:dyDescent="0.3"/>
    <row r="297" s="2" customFormat="1" x14ac:dyDescent="0.3"/>
    <row r="298" s="2" customFormat="1" x14ac:dyDescent="0.3"/>
    <row r="299" s="2" customFormat="1" x14ac:dyDescent="0.3"/>
    <row r="300" s="2" customFormat="1" x14ac:dyDescent="0.3"/>
    <row r="301" s="2" customFormat="1" x14ac:dyDescent="0.3"/>
    <row r="302" s="2" customFormat="1" x14ac:dyDescent="0.3"/>
    <row r="303" s="2" customFormat="1" x14ac:dyDescent="0.3"/>
    <row r="304" s="2" customFormat="1" x14ac:dyDescent="0.3"/>
    <row r="305" s="2" customFormat="1" x14ac:dyDescent="0.3"/>
    <row r="306" s="2" customFormat="1" x14ac:dyDescent="0.3"/>
    <row r="307" s="2" customFormat="1" x14ac:dyDescent="0.3"/>
    <row r="308" s="2" customFormat="1" x14ac:dyDescent="0.3"/>
    <row r="309" s="2" customFormat="1" x14ac:dyDescent="0.3"/>
    <row r="310" s="2" customFormat="1" x14ac:dyDescent="0.3"/>
    <row r="311" s="2" customFormat="1" x14ac:dyDescent="0.3"/>
    <row r="312" s="2" customFormat="1" x14ac:dyDescent="0.3"/>
    <row r="313" s="2" customFormat="1" x14ac:dyDescent="0.3"/>
    <row r="314" s="2" customFormat="1" x14ac:dyDescent="0.3"/>
    <row r="315" s="2" customFormat="1" x14ac:dyDescent="0.3"/>
    <row r="316" s="2" customFormat="1" x14ac:dyDescent="0.3"/>
    <row r="317" s="2" customFormat="1" x14ac:dyDescent="0.3"/>
    <row r="318" s="2" customFormat="1" x14ac:dyDescent="0.3"/>
    <row r="319" s="2" customFormat="1" x14ac:dyDescent="0.3"/>
    <row r="320" s="2" customFormat="1" x14ac:dyDescent="0.3"/>
    <row r="321" s="2" customFormat="1" x14ac:dyDescent="0.3"/>
    <row r="322" s="2" customFormat="1" x14ac:dyDescent="0.3"/>
    <row r="323" s="2" customFormat="1" x14ac:dyDescent="0.3"/>
    <row r="324" s="2" customFormat="1" x14ac:dyDescent="0.3"/>
    <row r="325" s="2" customFormat="1" x14ac:dyDescent="0.3"/>
    <row r="326" s="2" customFormat="1" x14ac:dyDescent="0.3"/>
    <row r="327" s="2" customFormat="1" x14ac:dyDescent="0.3"/>
    <row r="328" s="2" customFormat="1" x14ac:dyDescent="0.3"/>
    <row r="329" s="2" customFormat="1" x14ac:dyDescent="0.3"/>
    <row r="330" s="2" customFormat="1" x14ac:dyDescent="0.3"/>
    <row r="331" s="2" customFormat="1" x14ac:dyDescent="0.3"/>
    <row r="332" s="2" customFormat="1" x14ac:dyDescent="0.3"/>
    <row r="333" s="2" customFormat="1" x14ac:dyDescent="0.3"/>
    <row r="334" s="2" customFormat="1" x14ac:dyDescent="0.3"/>
    <row r="335" s="2" customFormat="1" x14ac:dyDescent="0.3"/>
    <row r="336" s="2" customFormat="1" x14ac:dyDescent="0.3"/>
    <row r="337" s="2" customFormat="1" x14ac:dyDescent="0.3"/>
    <row r="338" s="2" customFormat="1" x14ac:dyDescent="0.3"/>
    <row r="339" s="2" customFormat="1" x14ac:dyDescent="0.3"/>
    <row r="340" s="2" customFormat="1" x14ac:dyDescent="0.3"/>
    <row r="341" s="2" customFormat="1" x14ac:dyDescent="0.3"/>
    <row r="342" s="2" customFormat="1" x14ac:dyDescent="0.3"/>
    <row r="343" s="2" customFormat="1" x14ac:dyDescent="0.3"/>
    <row r="344" s="2" customFormat="1" x14ac:dyDescent="0.3"/>
    <row r="345" s="2" customFormat="1" x14ac:dyDescent="0.3"/>
    <row r="346" s="2" customFormat="1" x14ac:dyDescent="0.3"/>
    <row r="347" s="2" customFormat="1" x14ac:dyDescent="0.3"/>
    <row r="348" s="2" customFormat="1" x14ac:dyDescent="0.3"/>
    <row r="349" s="2" customFormat="1" x14ac:dyDescent="0.3"/>
    <row r="350" s="2" customFormat="1" x14ac:dyDescent="0.3"/>
    <row r="351" s="2" customFormat="1" x14ac:dyDescent="0.3"/>
    <row r="352" s="2" customFormat="1" x14ac:dyDescent="0.3"/>
    <row r="353" s="2" customFormat="1" x14ac:dyDescent="0.3"/>
    <row r="354" s="2" customFormat="1" x14ac:dyDescent="0.3"/>
    <row r="355" s="2" customFormat="1" x14ac:dyDescent="0.3"/>
    <row r="356" s="2" customFormat="1" x14ac:dyDescent="0.3"/>
    <row r="357" s="2" customFormat="1" x14ac:dyDescent="0.3"/>
    <row r="358" s="2" customFormat="1" x14ac:dyDescent="0.3"/>
    <row r="359" s="2" customFormat="1" x14ac:dyDescent="0.3"/>
    <row r="360" s="2" customFormat="1" x14ac:dyDescent="0.3"/>
    <row r="361" s="2" customFormat="1" x14ac:dyDescent="0.3"/>
    <row r="362" s="2" customFormat="1" x14ac:dyDescent="0.3"/>
    <row r="363" s="2" customFormat="1" x14ac:dyDescent="0.3"/>
    <row r="364" s="2" customFormat="1" x14ac:dyDescent="0.3"/>
    <row r="365" s="2" customFormat="1" x14ac:dyDescent="0.3"/>
    <row r="366" s="2" customFormat="1" x14ac:dyDescent="0.3"/>
    <row r="367" s="2" customFormat="1" x14ac:dyDescent="0.3"/>
    <row r="368" s="2" customFormat="1" x14ac:dyDescent="0.3"/>
    <row r="369" s="2" customFormat="1" x14ac:dyDescent="0.3"/>
    <row r="370" s="2" customFormat="1" x14ac:dyDescent="0.3"/>
    <row r="371" s="2" customFormat="1" x14ac:dyDescent="0.3"/>
    <row r="372" s="2" customFormat="1" x14ac:dyDescent="0.3"/>
    <row r="373" s="2" customFormat="1" x14ac:dyDescent="0.3"/>
    <row r="374" s="2" customFormat="1" x14ac:dyDescent="0.3"/>
    <row r="375" s="2" customFormat="1" x14ac:dyDescent="0.3"/>
    <row r="376" s="2" customFormat="1" x14ac:dyDescent="0.3"/>
    <row r="377" s="2" customFormat="1" x14ac:dyDescent="0.3"/>
    <row r="378" s="2" customFormat="1" x14ac:dyDescent="0.3"/>
    <row r="379" s="2" customFormat="1" x14ac:dyDescent="0.3"/>
    <row r="380" s="2" customFormat="1" x14ac:dyDescent="0.3"/>
    <row r="381" s="2" customFormat="1" x14ac:dyDescent="0.3"/>
    <row r="382" s="2" customFormat="1" x14ac:dyDescent="0.3"/>
    <row r="383" s="2" customFormat="1" x14ac:dyDescent="0.3"/>
    <row r="384" s="2" customFormat="1" x14ac:dyDescent="0.3"/>
    <row r="385" s="2" customFormat="1" x14ac:dyDescent="0.3"/>
    <row r="386" s="2" customFormat="1" x14ac:dyDescent="0.3"/>
    <row r="387" s="2" customFormat="1" x14ac:dyDescent="0.3"/>
    <row r="388" s="2" customFormat="1" x14ac:dyDescent="0.3"/>
    <row r="389" s="2" customFormat="1" x14ac:dyDescent="0.3"/>
    <row r="390" s="2" customFormat="1" x14ac:dyDescent="0.3"/>
    <row r="391" s="2" customFormat="1" x14ac:dyDescent="0.3"/>
    <row r="392" s="2" customFormat="1" x14ac:dyDescent="0.3"/>
    <row r="393" s="2" customFormat="1" x14ac:dyDescent="0.3"/>
    <row r="394" s="2" customFormat="1" x14ac:dyDescent="0.3"/>
    <row r="395" s="2" customFormat="1" x14ac:dyDescent="0.3"/>
    <row r="396" s="2" customFormat="1" x14ac:dyDescent="0.3"/>
    <row r="397" s="2" customFormat="1" x14ac:dyDescent="0.3"/>
    <row r="398" s="2" customFormat="1" x14ac:dyDescent="0.3"/>
    <row r="399" s="2" customFormat="1" x14ac:dyDescent="0.3"/>
    <row r="400" s="2" customFormat="1" x14ac:dyDescent="0.3"/>
    <row r="401" s="2" customFormat="1" x14ac:dyDescent="0.3"/>
    <row r="402" s="2" customFormat="1" x14ac:dyDescent="0.3"/>
    <row r="403" s="2" customFormat="1" x14ac:dyDescent="0.3"/>
    <row r="404" s="2" customFormat="1" x14ac:dyDescent="0.3"/>
    <row r="405" s="2" customFormat="1" x14ac:dyDescent="0.3"/>
    <row r="406" s="2" customFormat="1" x14ac:dyDescent="0.3"/>
    <row r="407" s="2" customFormat="1" x14ac:dyDescent="0.3"/>
    <row r="408" s="2" customFormat="1" x14ac:dyDescent="0.3"/>
    <row r="409" s="2" customFormat="1" x14ac:dyDescent="0.3"/>
    <row r="410" s="2" customFormat="1" x14ac:dyDescent="0.3"/>
    <row r="411" s="2" customFormat="1" x14ac:dyDescent="0.3"/>
    <row r="412" s="2" customFormat="1" x14ac:dyDescent="0.3"/>
    <row r="413" s="2" customFormat="1" x14ac:dyDescent="0.3"/>
    <row r="414" s="2" customFormat="1" x14ac:dyDescent="0.3"/>
    <row r="415" s="2" customFormat="1" x14ac:dyDescent="0.3"/>
    <row r="416" s="2" customFormat="1" x14ac:dyDescent="0.3"/>
    <row r="417" s="2" customFormat="1" x14ac:dyDescent="0.3"/>
    <row r="418" s="2" customFormat="1" x14ac:dyDescent="0.3"/>
    <row r="419" s="2" customFormat="1" x14ac:dyDescent="0.3"/>
    <row r="420" s="2" customFormat="1" x14ac:dyDescent="0.3"/>
    <row r="421" s="2" customFormat="1" x14ac:dyDescent="0.3"/>
    <row r="422" s="2" customFormat="1" x14ac:dyDescent="0.3"/>
    <row r="423" s="2" customFormat="1" x14ac:dyDescent="0.3"/>
    <row r="424" s="2" customFormat="1" x14ac:dyDescent="0.3"/>
    <row r="425" s="2" customFormat="1" x14ac:dyDescent="0.3"/>
    <row r="426" s="2" customFormat="1" x14ac:dyDescent="0.3"/>
    <row r="427" s="2" customFormat="1" x14ac:dyDescent="0.3"/>
    <row r="428" s="2" customFormat="1" x14ac:dyDescent="0.3"/>
    <row r="429" s="2" customFormat="1" x14ac:dyDescent="0.3"/>
    <row r="430" s="2" customFormat="1" x14ac:dyDescent="0.3"/>
    <row r="431" s="2" customFormat="1" x14ac:dyDescent="0.3"/>
    <row r="432" s="2" customFormat="1" x14ac:dyDescent="0.3"/>
    <row r="433" s="2" customFormat="1" x14ac:dyDescent="0.3"/>
    <row r="434" s="2" customFormat="1" x14ac:dyDescent="0.3"/>
    <row r="435" s="2" customFormat="1" x14ac:dyDescent="0.3"/>
    <row r="436" s="2" customFormat="1" x14ac:dyDescent="0.3"/>
    <row r="437" s="2" customFormat="1" x14ac:dyDescent="0.3"/>
    <row r="438" s="2" customFormat="1" x14ac:dyDescent="0.3"/>
    <row r="439" s="2" customFormat="1" x14ac:dyDescent="0.3"/>
    <row r="440" s="2" customFormat="1" x14ac:dyDescent="0.3"/>
    <row r="441" s="2" customFormat="1" x14ac:dyDescent="0.3"/>
    <row r="442" s="2" customFormat="1" x14ac:dyDescent="0.3"/>
    <row r="443" s="2" customFormat="1" x14ac:dyDescent="0.3"/>
    <row r="444" s="2" customFormat="1" x14ac:dyDescent="0.3"/>
    <row r="445" s="2" customFormat="1" x14ac:dyDescent="0.3"/>
    <row r="446" s="2" customFormat="1" x14ac:dyDescent="0.3"/>
    <row r="447" s="2" customFormat="1" x14ac:dyDescent="0.3"/>
    <row r="448" s="2" customFormat="1" x14ac:dyDescent="0.3"/>
    <row r="449" s="2" customFormat="1" x14ac:dyDescent="0.3"/>
    <row r="450" s="2" customFormat="1" x14ac:dyDescent="0.3"/>
    <row r="451" s="2" customFormat="1" x14ac:dyDescent="0.3"/>
    <row r="452" s="2" customFormat="1" x14ac:dyDescent="0.3"/>
    <row r="453" s="2" customFormat="1" x14ac:dyDescent="0.3"/>
    <row r="454" s="2" customFormat="1" x14ac:dyDescent="0.3"/>
    <row r="455" s="2" customFormat="1" x14ac:dyDescent="0.3"/>
    <row r="456" s="2" customFormat="1" x14ac:dyDescent="0.3"/>
    <row r="457" s="2" customFormat="1" x14ac:dyDescent="0.3"/>
    <row r="458" s="2" customFormat="1" x14ac:dyDescent="0.3"/>
    <row r="459" s="2" customFormat="1" x14ac:dyDescent="0.3"/>
    <row r="460" s="2" customFormat="1" x14ac:dyDescent="0.3"/>
    <row r="461" s="2" customFormat="1" x14ac:dyDescent="0.3"/>
    <row r="462" s="2" customFormat="1" x14ac:dyDescent="0.3"/>
    <row r="463" s="2" customFormat="1" x14ac:dyDescent="0.3"/>
    <row r="464" s="2" customFormat="1" x14ac:dyDescent="0.3"/>
    <row r="465" s="2" customFormat="1" x14ac:dyDescent="0.3"/>
    <row r="466" s="2" customFormat="1" x14ac:dyDescent="0.3"/>
    <row r="467" s="2" customFormat="1" x14ac:dyDescent="0.3"/>
    <row r="468" s="2" customFormat="1" x14ac:dyDescent="0.3"/>
    <row r="469" s="2" customFormat="1" x14ac:dyDescent="0.3"/>
    <row r="470" s="2" customFormat="1" x14ac:dyDescent="0.3"/>
    <row r="471" s="2" customFormat="1" x14ac:dyDescent="0.3"/>
    <row r="472" s="2" customFormat="1" x14ac:dyDescent="0.3"/>
    <row r="473" s="2" customFormat="1" x14ac:dyDescent="0.3"/>
    <row r="474" s="2" customFormat="1" x14ac:dyDescent="0.3"/>
    <row r="475" s="2" customFormat="1" x14ac:dyDescent="0.3"/>
    <row r="476" s="2" customFormat="1" x14ac:dyDescent="0.3"/>
    <row r="477" s="2" customFormat="1" x14ac:dyDescent="0.3"/>
    <row r="478" s="2" customFormat="1" x14ac:dyDescent="0.3"/>
    <row r="479" s="2" customFormat="1" x14ac:dyDescent="0.3"/>
    <row r="480" s="2" customFormat="1" x14ac:dyDescent="0.3"/>
    <row r="481" s="2" customFormat="1" x14ac:dyDescent="0.3"/>
    <row r="482" s="2" customFormat="1" x14ac:dyDescent="0.3"/>
    <row r="483" s="2" customFormat="1" x14ac:dyDescent="0.3"/>
    <row r="484" s="2" customFormat="1" x14ac:dyDescent="0.3"/>
    <row r="485" s="2" customFormat="1" x14ac:dyDescent="0.3"/>
    <row r="486" s="2" customFormat="1" x14ac:dyDescent="0.3"/>
    <row r="487" s="2" customFormat="1" x14ac:dyDescent="0.3"/>
    <row r="488" s="2" customFormat="1" x14ac:dyDescent="0.3"/>
    <row r="489" s="2" customFormat="1" x14ac:dyDescent="0.3"/>
    <row r="490" s="2" customFormat="1" x14ac:dyDescent="0.3"/>
    <row r="491" s="2" customFormat="1" x14ac:dyDescent="0.3"/>
    <row r="492" s="2" customFormat="1" x14ac:dyDescent="0.3"/>
    <row r="493" s="2" customFormat="1" x14ac:dyDescent="0.3"/>
    <row r="494" s="2" customFormat="1" x14ac:dyDescent="0.3"/>
    <row r="495" s="2" customFormat="1" x14ac:dyDescent="0.3"/>
    <row r="496" s="2" customFormat="1" x14ac:dyDescent="0.3"/>
    <row r="497" s="2" customFormat="1" x14ac:dyDescent="0.3"/>
    <row r="498" s="2" customFormat="1" x14ac:dyDescent="0.3"/>
    <row r="499" s="2" customFormat="1" x14ac:dyDescent="0.3"/>
    <row r="500" s="2" customFormat="1" x14ac:dyDescent="0.3"/>
    <row r="501" s="2" customFormat="1" x14ac:dyDescent="0.3"/>
    <row r="502" s="2" customFormat="1" x14ac:dyDescent="0.3"/>
    <row r="503" s="2" customFormat="1" x14ac:dyDescent="0.3"/>
    <row r="504" s="2" customFormat="1" x14ac:dyDescent="0.3"/>
    <row r="505" s="2" customFormat="1" x14ac:dyDescent="0.3"/>
    <row r="506" s="2" customFormat="1" x14ac:dyDescent="0.3"/>
    <row r="507" s="2" customFormat="1" x14ac:dyDescent="0.3"/>
    <row r="508" s="2" customFormat="1" x14ac:dyDescent="0.3"/>
    <row r="509" s="2" customFormat="1" x14ac:dyDescent="0.3"/>
    <row r="510" s="2" customFormat="1" x14ac:dyDescent="0.3"/>
    <row r="511" s="2" customFormat="1" x14ac:dyDescent="0.3"/>
    <row r="512" s="2" customFormat="1" x14ac:dyDescent="0.3"/>
    <row r="513" s="2" customFormat="1" x14ac:dyDescent="0.3"/>
    <row r="514" s="2" customFormat="1" x14ac:dyDescent="0.3"/>
    <row r="515" s="2" customFormat="1" x14ac:dyDescent="0.3"/>
    <row r="516" s="2" customFormat="1" x14ac:dyDescent="0.3"/>
    <row r="517" s="2" customFormat="1" x14ac:dyDescent="0.3"/>
    <row r="518" s="2" customFormat="1" x14ac:dyDescent="0.3"/>
    <row r="519" s="2" customFormat="1" x14ac:dyDescent="0.3"/>
    <row r="520" s="2" customFormat="1" x14ac:dyDescent="0.3"/>
    <row r="521" s="2" customFormat="1" x14ac:dyDescent="0.3"/>
    <row r="522" s="2" customFormat="1" x14ac:dyDescent="0.3"/>
    <row r="523" s="2" customFormat="1" x14ac:dyDescent="0.3"/>
    <row r="524" s="2" customFormat="1" x14ac:dyDescent="0.3"/>
    <row r="525" s="2" customFormat="1" x14ac:dyDescent="0.3"/>
    <row r="526" s="2" customFormat="1" x14ac:dyDescent="0.3"/>
    <row r="527" s="2" customFormat="1" x14ac:dyDescent="0.3"/>
    <row r="528" s="2" customFormat="1" x14ac:dyDescent="0.3"/>
    <row r="529" s="2" customFormat="1" x14ac:dyDescent="0.3"/>
    <row r="530" s="2" customFormat="1" x14ac:dyDescent="0.3"/>
    <row r="531" s="2" customFormat="1" x14ac:dyDescent="0.3"/>
    <row r="532" s="2" customFormat="1" x14ac:dyDescent="0.3"/>
    <row r="533" s="2" customFormat="1" x14ac:dyDescent="0.3"/>
    <row r="534" s="2" customFormat="1" x14ac:dyDescent="0.3"/>
    <row r="535" s="2" customFormat="1" x14ac:dyDescent="0.3"/>
    <row r="536" s="2" customFormat="1" x14ac:dyDescent="0.3"/>
    <row r="537" s="2" customFormat="1" x14ac:dyDescent="0.3"/>
    <row r="538" s="2" customFormat="1" x14ac:dyDescent="0.3"/>
    <row r="539" s="2" customFormat="1" x14ac:dyDescent="0.3"/>
    <row r="540" s="2" customFormat="1" x14ac:dyDescent="0.3"/>
    <row r="541" s="2" customFormat="1" x14ac:dyDescent="0.3"/>
    <row r="542" s="2" customFormat="1" x14ac:dyDescent="0.3"/>
    <row r="543" s="2" customFormat="1" x14ac:dyDescent="0.3"/>
    <row r="544" s="2" customFormat="1" x14ac:dyDescent="0.3"/>
    <row r="545" s="2" customFormat="1" x14ac:dyDescent="0.3"/>
    <row r="546" s="2" customFormat="1" x14ac:dyDescent="0.3"/>
    <row r="547" s="2" customFormat="1" x14ac:dyDescent="0.3"/>
    <row r="548" s="2" customFormat="1" x14ac:dyDescent="0.3"/>
    <row r="549" s="2" customFormat="1" x14ac:dyDescent="0.3"/>
    <row r="550" s="2" customFormat="1" x14ac:dyDescent="0.3"/>
    <row r="551" s="2" customFormat="1" x14ac:dyDescent="0.3"/>
    <row r="552" s="2" customFormat="1" x14ac:dyDescent="0.3"/>
    <row r="553" s="2" customFormat="1" x14ac:dyDescent="0.3"/>
    <row r="554" s="2" customFormat="1" x14ac:dyDescent="0.3"/>
    <row r="555" s="2" customFormat="1" x14ac:dyDescent="0.3"/>
    <row r="556" s="2" customFormat="1" x14ac:dyDescent="0.3"/>
    <row r="557" s="2" customFormat="1" x14ac:dyDescent="0.3"/>
    <row r="558" s="2" customFormat="1" x14ac:dyDescent="0.3"/>
    <row r="559" s="2" customFormat="1" x14ac:dyDescent="0.3"/>
    <row r="560" s="2" customFormat="1" x14ac:dyDescent="0.3"/>
    <row r="561" s="2" customFormat="1" x14ac:dyDescent="0.3"/>
    <row r="562" s="2" customFormat="1" x14ac:dyDescent="0.3"/>
    <row r="563" s="2" customFormat="1" x14ac:dyDescent="0.3"/>
    <row r="564" s="2" customFormat="1" x14ac:dyDescent="0.3"/>
    <row r="565" s="2" customFormat="1" x14ac:dyDescent="0.3"/>
    <row r="566" s="2" customFormat="1" x14ac:dyDescent="0.3"/>
    <row r="567" s="2" customFormat="1" x14ac:dyDescent="0.3"/>
    <row r="568" s="2" customFormat="1" x14ac:dyDescent="0.3"/>
    <row r="569" s="2" customFormat="1" x14ac:dyDescent="0.3"/>
    <row r="570" s="2" customFormat="1" x14ac:dyDescent="0.3"/>
    <row r="571" s="2" customFormat="1" x14ac:dyDescent="0.3"/>
    <row r="572" s="2" customFormat="1" x14ac:dyDescent="0.3"/>
    <row r="573" s="2" customFormat="1" x14ac:dyDescent="0.3"/>
    <row r="574" s="2" customFormat="1" x14ac:dyDescent="0.3"/>
    <row r="575" s="2" customFormat="1" x14ac:dyDescent="0.3"/>
    <row r="576" s="2" customFormat="1" x14ac:dyDescent="0.3"/>
    <row r="577" s="2" customFormat="1" x14ac:dyDescent="0.3"/>
    <row r="578" s="2" customFormat="1" x14ac:dyDescent="0.3"/>
    <row r="579" s="2" customFormat="1" x14ac:dyDescent="0.3"/>
    <row r="580" s="2" customFormat="1" x14ac:dyDescent="0.3"/>
    <row r="581" s="2" customFormat="1" x14ac:dyDescent="0.3"/>
    <row r="582" s="2" customFormat="1" x14ac:dyDescent="0.3"/>
    <row r="583" s="2" customFormat="1" x14ac:dyDescent="0.3"/>
    <row r="584" s="2" customFormat="1" x14ac:dyDescent="0.3"/>
    <row r="585" s="2" customFormat="1" x14ac:dyDescent="0.3"/>
    <row r="586" s="2" customFormat="1" x14ac:dyDescent="0.3"/>
    <row r="587" s="2" customFormat="1" x14ac:dyDescent="0.3"/>
    <row r="588" s="2" customFormat="1" x14ac:dyDescent="0.3"/>
    <row r="589" s="2" customFormat="1" x14ac:dyDescent="0.3"/>
    <row r="590" s="2" customFormat="1" x14ac:dyDescent="0.3"/>
    <row r="591" s="2" customFormat="1" x14ac:dyDescent="0.3"/>
    <row r="592" s="2" customFormat="1" x14ac:dyDescent="0.3"/>
    <row r="593" s="2" customFormat="1" x14ac:dyDescent="0.3"/>
    <row r="594" s="2" customFormat="1" x14ac:dyDescent="0.3"/>
    <row r="595" s="2" customFormat="1" x14ac:dyDescent="0.3"/>
    <row r="596" s="2" customFormat="1" x14ac:dyDescent="0.3"/>
    <row r="597" s="2" customFormat="1" x14ac:dyDescent="0.3"/>
    <row r="598" s="2" customFormat="1" x14ac:dyDescent="0.3"/>
    <row r="599" s="2" customFormat="1" x14ac:dyDescent="0.3"/>
    <row r="600" s="2" customFormat="1" x14ac:dyDescent="0.3"/>
    <row r="601" s="2" customFormat="1" x14ac:dyDescent="0.3"/>
    <row r="602" s="2" customFormat="1" x14ac:dyDescent="0.3"/>
    <row r="603" s="2" customFormat="1" x14ac:dyDescent="0.3"/>
    <row r="604" s="2" customFormat="1" x14ac:dyDescent="0.3"/>
    <row r="605" s="2" customFormat="1" x14ac:dyDescent="0.3"/>
    <row r="606" s="2" customFormat="1" x14ac:dyDescent="0.3"/>
    <row r="607" s="2" customFormat="1" x14ac:dyDescent="0.3"/>
    <row r="608" s="2" customFormat="1" x14ac:dyDescent="0.3"/>
    <row r="609" s="2" customFormat="1" x14ac:dyDescent="0.3"/>
    <row r="610" s="2" customFormat="1" x14ac:dyDescent="0.3"/>
    <row r="611" s="2" customFormat="1" x14ac:dyDescent="0.3"/>
    <row r="612" s="2" customFormat="1" x14ac:dyDescent="0.3"/>
    <row r="613" s="2" customFormat="1" x14ac:dyDescent="0.3"/>
    <row r="614" s="2" customFormat="1" x14ac:dyDescent="0.3"/>
    <row r="615" s="2" customFormat="1" x14ac:dyDescent="0.3"/>
    <row r="616" s="2" customFormat="1" x14ac:dyDescent="0.3"/>
    <row r="617" s="2" customFormat="1" x14ac:dyDescent="0.3"/>
    <row r="618" s="2" customFormat="1" x14ac:dyDescent="0.3"/>
    <row r="619" s="2" customFormat="1" x14ac:dyDescent="0.3"/>
    <row r="620" s="2" customFormat="1" x14ac:dyDescent="0.3"/>
    <row r="621" s="2" customFormat="1" x14ac:dyDescent="0.3"/>
    <row r="622" s="2" customFormat="1" x14ac:dyDescent="0.3"/>
    <row r="623" s="2" customFormat="1" x14ac:dyDescent="0.3"/>
    <row r="624" s="2" customFormat="1" x14ac:dyDescent="0.3"/>
    <row r="625" s="2" customFormat="1" x14ac:dyDescent="0.3"/>
    <row r="626" s="2" customFormat="1" x14ac:dyDescent="0.3"/>
    <row r="627" s="2" customFormat="1" x14ac:dyDescent="0.3"/>
    <row r="628" s="2" customFormat="1" x14ac:dyDescent="0.3"/>
    <row r="629" s="2" customFormat="1" x14ac:dyDescent="0.3"/>
    <row r="630" s="2" customFormat="1" x14ac:dyDescent="0.3"/>
    <row r="631" s="2" customFormat="1" x14ac:dyDescent="0.3"/>
    <row r="632" s="2" customFormat="1" x14ac:dyDescent="0.3"/>
    <row r="633" s="2" customFormat="1" x14ac:dyDescent="0.3"/>
    <row r="634" s="2" customFormat="1" x14ac:dyDescent="0.3"/>
    <row r="635" s="2" customFormat="1" x14ac:dyDescent="0.3"/>
    <row r="636" s="2" customFormat="1" x14ac:dyDescent="0.3"/>
    <row r="637" s="2" customFormat="1" x14ac:dyDescent="0.3"/>
    <row r="638" s="2" customFormat="1" x14ac:dyDescent="0.3"/>
    <row r="639" s="2" customFormat="1" x14ac:dyDescent="0.3"/>
    <row r="640" s="2" customFormat="1" x14ac:dyDescent="0.3"/>
    <row r="641" s="2" customFormat="1" x14ac:dyDescent="0.3"/>
    <row r="642" s="2" customFormat="1" x14ac:dyDescent="0.3"/>
    <row r="643" s="2" customFormat="1" x14ac:dyDescent="0.3"/>
    <row r="644" s="2" customFormat="1" x14ac:dyDescent="0.3"/>
    <row r="645" s="2" customFormat="1" x14ac:dyDescent="0.3"/>
    <row r="646" s="2" customFormat="1" x14ac:dyDescent="0.3"/>
  </sheetData>
  <sheetProtection sheet="1" objects="1" scenarios="1"/>
  <mergeCells count="4">
    <mergeCell ref="A1:H1"/>
    <mergeCell ref="A2:H2"/>
    <mergeCell ref="A3:H3"/>
    <mergeCell ref="A4:H4"/>
  </mergeCells>
  <pageMargins left="0.7" right="0.7" top="0.75" bottom="0.75" header="0.3" footer="0.3"/>
  <pageSetup orientation="portrait" horizontalDpi="0" verticalDpi="0" r:id="rId1"/>
  <headerFooter>
    <oddHeader>&amp;L&amp;16&amp;F&amp;R&amp;G</oddHead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46"/>
  <sheetViews>
    <sheetView zoomScaleNormal="100" workbookViewId="0">
      <selection sqref="A1:H1"/>
    </sheetView>
  </sheetViews>
  <sheetFormatPr defaultRowHeight="14.4" x14ac:dyDescent="0.3"/>
  <cols>
    <col min="1" max="1" width="6" style="3" customWidth="1"/>
    <col min="2" max="2" width="53.5546875" style="3" customWidth="1"/>
    <col min="3" max="3" width="12.44140625" style="3" customWidth="1"/>
    <col min="4" max="9" width="8.88671875" style="3"/>
    <col min="10" max="21" width="8.6640625" style="3" customWidth="1"/>
    <col min="22" max="16384" width="8.88671875" style="3"/>
  </cols>
  <sheetData>
    <row r="1" spans="1:8" s="19" customFormat="1" ht="21" customHeight="1" x14ac:dyDescent="0.4">
      <c r="A1" s="41" t="s">
        <v>48</v>
      </c>
      <c r="B1" s="41"/>
      <c r="C1" s="41"/>
      <c r="D1" s="41"/>
      <c r="E1" s="41"/>
      <c r="F1" s="41"/>
      <c r="G1" s="41"/>
      <c r="H1" s="41"/>
    </row>
    <row r="2" spans="1:8" s="20" customFormat="1" ht="15.6" customHeight="1" x14ac:dyDescent="0.3">
      <c r="A2" s="42" t="s">
        <v>49</v>
      </c>
      <c r="B2" s="42"/>
      <c r="C2" s="42"/>
      <c r="D2" s="42"/>
      <c r="E2" s="42"/>
      <c r="F2" s="42"/>
      <c r="G2" s="42"/>
      <c r="H2" s="42"/>
    </row>
    <row r="3" spans="1:8" s="19" customFormat="1" ht="36.6" customHeight="1" x14ac:dyDescent="0.4">
      <c r="A3" s="39" t="s">
        <v>67</v>
      </c>
      <c r="B3" s="39"/>
      <c r="C3" s="39"/>
      <c r="D3" s="39"/>
      <c r="E3" s="39"/>
      <c r="F3" s="39"/>
      <c r="G3" s="39"/>
      <c r="H3" s="39"/>
    </row>
    <row r="4" spans="1:8" ht="57.6" customHeight="1" x14ac:dyDescent="0.3">
      <c r="A4" s="40" t="s">
        <v>52</v>
      </c>
      <c r="B4" s="40"/>
      <c r="C4" s="40"/>
      <c r="D4" s="40"/>
      <c r="E4" s="40"/>
      <c r="F4" s="40"/>
      <c r="G4" s="40"/>
      <c r="H4" s="40"/>
    </row>
    <row r="5" spans="1:8" x14ac:dyDescent="0.3">
      <c r="A5" s="21" t="s">
        <v>20</v>
      </c>
      <c r="B5" s="21" t="s">
        <v>19</v>
      </c>
      <c r="C5" s="21" t="s">
        <v>18</v>
      </c>
      <c r="D5" s="21" t="s">
        <v>1</v>
      </c>
      <c r="E5" s="1"/>
    </row>
    <row r="6" spans="1:8" x14ac:dyDescent="0.3">
      <c r="A6" s="3">
        <v>1</v>
      </c>
      <c r="B6" s="3" t="s">
        <v>24</v>
      </c>
      <c r="C6" s="22">
        <v>14</v>
      </c>
      <c r="D6" s="3" t="s">
        <v>2</v>
      </c>
    </row>
    <row r="7" spans="1:8" x14ac:dyDescent="0.3">
      <c r="A7" s="3">
        <v>2</v>
      </c>
      <c r="B7" s="3" t="s">
        <v>35</v>
      </c>
      <c r="C7" s="22">
        <v>83</v>
      </c>
      <c r="D7" s="3" t="s">
        <v>3</v>
      </c>
    </row>
    <row r="8" spans="1:8" x14ac:dyDescent="0.3">
      <c r="A8" s="3">
        <v>3</v>
      </c>
      <c r="B8" s="3" t="s">
        <v>27</v>
      </c>
      <c r="C8" s="22">
        <v>30</v>
      </c>
      <c r="D8" s="3" t="s">
        <v>3</v>
      </c>
    </row>
    <row r="9" spans="1:8" x14ac:dyDescent="0.3">
      <c r="A9" s="3">
        <v>4</v>
      </c>
      <c r="B9" s="3" t="s">
        <v>4</v>
      </c>
      <c r="C9" s="22">
        <v>4250</v>
      </c>
      <c r="D9" s="3" t="s">
        <v>5</v>
      </c>
    </row>
    <row r="10" spans="1:8" x14ac:dyDescent="0.3">
      <c r="A10" s="3">
        <v>5</v>
      </c>
      <c r="B10" s="3" t="s">
        <v>42</v>
      </c>
      <c r="C10" s="22">
        <v>100</v>
      </c>
      <c r="D10" s="3" t="s">
        <v>77</v>
      </c>
    </row>
    <row r="11" spans="1:8" x14ac:dyDescent="0.3">
      <c r="A11" s="3">
        <v>6</v>
      </c>
      <c r="B11" s="3" t="s">
        <v>43</v>
      </c>
      <c r="C11" s="22">
        <v>4</v>
      </c>
      <c r="D11" s="3" t="s">
        <v>6</v>
      </c>
    </row>
    <row r="12" spans="1:8" x14ac:dyDescent="0.3">
      <c r="A12" s="3">
        <v>7</v>
      </c>
      <c r="B12" s="3" t="s">
        <v>74</v>
      </c>
      <c r="C12" s="22">
        <v>4</v>
      </c>
      <c r="D12" s="3" t="s">
        <v>21</v>
      </c>
    </row>
    <row r="13" spans="1:8" x14ac:dyDescent="0.3">
      <c r="A13" s="3">
        <v>8</v>
      </c>
      <c r="B13" s="3" t="s">
        <v>44</v>
      </c>
      <c r="C13" s="22">
        <v>350</v>
      </c>
      <c r="D13" s="3" t="s">
        <v>7</v>
      </c>
    </row>
    <row r="14" spans="1:8" x14ac:dyDescent="0.3">
      <c r="A14" s="3">
        <v>9</v>
      </c>
      <c r="B14" s="3" t="s">
        <v>45</v>
      </c>
      <c r="C14" s="22">
        <v>120</v>
      </c>
      <c r="D14" s="3" t="s">
        <v>86</v>
      </c>
    </row>
    <row r="15" spans="1:8" x14ac:dyDescent="0.3">
      <c r="A15" s="3">
        <v>10</v>
      </c>
      <c r="B15" s="3" t="s">
        <v>14</v>
      </c>
      <c r="C15" s="22">
        <v>50</v>
      </c>
      <c r="D15" s="3" t="s">
        <v>78</v>
      </c>
    </row>
    <row r="16" spans="1:8" x14ac:dyDescent="0.3">
      <c r="A16" s="3">
        <v>11</v>
      </c>
      <c r="B16" s="3" t="s">
        <v>36</v>
      </c>
      <c r="C16" s="22">
        <v>100</v>
      </c>
      <c r="D16" s="3" t="s">
        <v>17</v>
      </c>
    </row>
    <row r="17" spans="1:22" x14ac:dyDescent="0.3">
      <c r="A17" s="3">
        <v>12</v>
      </c>
      <c r="B17" s="3" t="s">
        <v>16</v>
      </c>
      <c r="C17" s="22">
        <v>100</v>
      </c>
      <c r="D17" s="3" t="s">
        <v>17</v>
      </c>
    </row>
    <row r="18" spans="1:22" x14ac:dyDescent="0.3">
      <c r="A18" s="3">
        <v>13</v>
      </c>
      <c r="B18" s="3" t="s">
        <v>73</v>
      </c>
      <c r="C18" s="22">
        <v>0</v>
      </c>
      <c r="D18" s="3" t="s">
        <v>15</v>
      </c>
    </row>
    <row r="19" spans="1:22" x14ac:dyDescent="0.3">
      <c r="A19" s="3">
        <v>14</v>
      </c>
      <c r="B19" s="3" t="s">
        <v>41</v>
      </c>
      <c r="C19" s="22">
        <v>15</v>
      </c>
      <c r="D19" s="3" t="s">
        <v>21</v>
      </c>
    </row>
    <row r="20" spans="1:22" s="16" customFormat="1" x14ac:dyDescent="0.3"/>
    <row r="21" spans="1:22" s="4" customFormat="1" x14ac:dyDescent="0.3">
      <c r="B21" s="5" t="s">
        <v>0</v>
      </c>
      <c r="C21" s="4">
        <v>1</v>
      </c>
      <c r="D21" s="4">
        <v>2</v>
      </c>
      <c r="E21" s="4">
        <v>3</v>
      </c>
      <c r="F21" s="4">
        <v>4</v>
      </c>
      <c r="G21" s="4">
        <v>5</v>
      </c>
      <c r="H21" s="4">
        <v>6</v>
      </c>
      <c r="I21" s="4">
        <v>7</v>
      </c>
      <c r="J21" s="4">
        <v>8</v>
      </c>
      <c r="K21" s="4">
        <v>9</v>
      </c>
      <c r="L21" s="4">
        <v>10</v>
      </c>
      <c r="M21" s="4">
        <v>11</v>
      </c>
      <c r="N21" s="4">
        <v>12</v>
      </c>
      <c r="O21" s="4">
        <v>13</v>
      </c>
      <c r="P21" s="4">
        <v>14</v>
      </c>
      <c r="Q21" s="4">
        <v>15</v>
      </c>
      <c r="R21" s="4">
        <v>16</v>
      </c>
      <c r="S21" s="4">
        <v>17</v>
      </c>
      <c r="T21" s="4">
        <v>18</v>
      </c>
      <c r="U21" s="4">
        <v>19</v>
      </c>
      <c r="V21" s="4">
        <v>20</v>
      </c>
    </row>
    <row r="22" spans="1:22" s="7" customFormat="1" x14ac:dyDescent="0.3">
      <c r="A22" s="6" t="s">
        <v>37</v>
      </c>
    </row>
    <row r="23" spans="1:22" s="7" customFormat="1" x14ac:dyDescent="0.3"/>
    <row r="24" spans="1:22" s="7" customFormat="1" ht="14.4" customHeight="1" x14ac:dyDescent="0.3">
      <c r="A24" s="7">
        <v>20</v>
      </c>
      <c r="B24" s="7" t="s">
        <v>8</v>
      </c>
      <c r="C24" s="7">
        <f>C16*C6*C7*C9 /(100*1000)</f>
        <v>4938.5</v>
      </c>
      <c r="D24" s="7">
        <f>C$24</f>
        <v>4938.5</v>
      </c>
      <c r="E24" s="7">
        <f t="shared" ref="E24:V24" si="0">D$24</f>
        <v>4938.5</v>
      </c>
      <c r="F24" s="7">
        <f t="shared" si="0"/>
        <v>4938.5</v>
      </c>
      <c r="G24" s="7">
        <f t="shared" si="0"/>
        <v>4938.5</v>
      </c>
      <c r="H24" s="7">
        <f t="shared" si="0"/>
        <v>4938.5</v>
      </c>
      <c r="I24" s="7">
        <f t="shared" si="0"/>
        <v>4938.5</v>
      </c>
      <c r="J24" s="7">
        <f t="shared" si="0"/>
        <v>4938.5</v>
      </c>
      <c r="K24" s="7">
        <f t="shared" si="0"/>
        <v>4938.5</v>
      </c>
      <c r="L24" s="7">
        <f t="shared" si="0"/>
        <v>4938.5</v>
      </c>
      <c r="M24" s="7">
        <f t="shared" si="0"/>
        <v>4938.5</v>
      </c>
      <c r="N24" s="7">
        <f t="shared" si="0"/>
        <v>4938.5</v>
      </c>
      <c r="O24" s="7">
        <f t="shared" si="0"/>
        <v>4938.5</v>
      </c>
      <c r="P24" s="7">
        <f t="shared" si="0"/>
        <v>4938.5</v>
      </c>
      <c r="Q24" s="7">
        <f t="shared" si="0"/>
        <v>4938.5</v>
      </c>
      <c r="R24" s="7">
        <f t="shared" si="0"/>
        <v>4938.5</v>
      </c>
      <c r="S24" s="7">
        <f t="shared" si="0"/>
        <v>4938.5</v>
      </c>
      <c r="T24" s="7">
        <f t="shared" si="0"/>
        <v>4938.5</v>
      </c>
      <c r="U24" s="7">
        <f t="shared" si="0"/>
        <v>4938.5</v>
      </c>
      <c r="V24" s="7">
        <f t="shared" si="0"/>
        <v>4938.5</v>
      </c>
    </row>
    <row r="25" spans="1:22" s="8" customFormat="1" x14ac:dyDescent="0.3">
      <c r="A25" s="8">
        <v>21</v>
      </c>
      <c r="B25" s="8" t="s">
        <v>40</v>
      </c>
      <c r="C25" s="8">
        <f>C16*C10/C11</f>
        <v>2500</v>
      </c>
      <c r="D25" s="8">
        <f>$C25</f>
        <v>2500</v>
      </c>
      <c r="E25" s="8">
        <f t="shared" ref="E25:V26" si="1">$C25</f>
        <v>2500</v>
      </c>
      <c r="F25" s="8">
        <f t="shared" si="1"/>
        <v>2500</v>
      </c>
      <c r="G25" s="8">
        <f t="shared" si="1"/>
        <v>2500</v>
      </c>
      <c r="H25" s="8">
        <f t="shared" si="1"/>
        <v>2500</v>
      </c>
      <c r="I25" s="8">
        <f t="shared" si="1"/>
        <v>2500</v>
      </c>
      <c r="J25" s="8">
        <f t="shared" si="1"/>
        <v>2500</v>
      </c>
      <c r="K25" s="8">
        <f t="shared" si="1"/>
        <v>2500</v>
      </c>
      <c r="L25" s="8">
        <f t="shared" si="1"/>
        <v>2500</v>
      </c>
      <c r="M25" s="8">
        <f t="shared" si="1"/>
        <v>2500</v>
      </c>
      <c r="N25" s="8">
        <f t="shared" si="1"/>
        <v>2500</v>
      </c>
      <c r="O25" s="8">
        <f t="shared" si="1"/>
        <v>2500</v>
      </c>
      <c r="P25" s="8">
        <f t="shared" si="1"/>
        <v>2500</v>
      </c>
      <c r="Q25" s="8">
        <f t="shared" si="1"/>
        <v>2500</v>
      </c>
      <c r="R25" s="8">
        <f t="shared" si="1"/>
        <v>2500</v>
      </c>
      <c r="S25" s="8">
        <f t="shared" si="1"/>
        <v>2500</v>
      </c>
      <c r="T25" s="8">
        <f t="shared" si="1"/>
        <v>2500</v>
      </c>
      <c r="U25" s="8">
        <f t="shared" si="1"/>
        <v>2500</v>
      </c>
      <c r="V25" s="8">
        <f t="shared" si="1"/>
        <v>2500</v>
      </c>
    </row>
    <row r="26" spans="1:22" s="9" customFormat="1" x14ac:dyDescent="0.3">
      <c r="A26" s="9">
        <v>22</v>
      </c>
      <c r="B26" s="9" t="s">
        <v>76</v>
      </c>
      <c r="C26" s="9">
        <f>C16*(C13+C14)*(C12/100)</f>
        <v>1880</v>
      </c>
      <c r="D26" s="9">
        <f>$C26</f>
        <v>1880</v>
      </c>
      <c r="E26" s="9">
        <f t="shared" si="1"/>
        <v>1880</v>
      </c>
      <c r="F26" s="9">
        <f t="shared" si="1"/>
        <v>1880</v>
      </c>
      <c r="G26" s="9">
        <f t="shared" si="1"/>
        <v>1880</v>
      </c>
      <c r="H26" s="9">
        <f t="shared" si="1"/>
        <v>1880</v>
      </c>
      <c r="I26" s="9">
        <f t="shared" si="1"/>
        <v>1880</v>
      </c>
      <c r="J26" s="9">
        <f t="shared" si="1"/>
        <v>1880</v>
      </c>
      <c r="K26" s="9">
        <f t="shared" si="1"/>
        <v>1880</v>
      </c>
      <c r="L26" s="9">
        <f t="shared" si="1"/>
        <v>1880</v>
      </c>
      <c r="M26" s="9">
        <f t="shared" si="1"/>
        <v>1880</v>
      </c>
      <c r="N26" s="9">
        <f t="shared" si="1"/>
        <v>1880</v>
      </c>
      <c r="O26" s="9">
        <f t="shared" si="1"/>
        <v>1880</v>
      </c>
      <c r="P26" s="9">
        <f t="shared" si="1"/>
        <v>1880</v>
      </c>
      <c r="Q26" s="9">
        <f t="shared" si="1"/>
        <v>1880</v>
      </c>
      <c r="R26" s="9">
        <f t="shared" si="1"/>
        <v>1880</v>
      </c>
      <c r="S26" s="9">
        <f t="shared" si="1"/>
        <v>1880</v>
      </c>
      <c r="T26" s="9">
        <f t="shared" si="1"/>
        <v>1880</v>
      </c>
      <c r="U26" s="9">
        <f t="shared" si="1"/>
        <v>1880</v>
      </c>
      <c r="V26" s="9">
        <f t="shared" si="1"/>
        <v>1880</v>
      </c>
    </row>
    <row r="27" spans="1:22" s="7" customFormat="1" x14ac:dyDescent="0.3">
      <c r="B27" s="7" t="s">
        <v>9</v>
      </c>
      <c r="C27" s="7">
        <f>SUM(C24:C26)</f>
        <v>9318.5</v>
      </c>
      <c r="D27" s="7">
        <f>SUM(D24:D26)</f>
        <v>9318.5</v>
      </c>
      <c r="E27" s="7">
        <f t="shared" ref="E27:V27" si="2">SUM(E24:E26)</f>
        <v>9318.5</v>
      </c>
      <c r="F27" s="7">
        <f t="shared" si="2"/>
        <v>9318.5</v>
      </c>
      <c r="G27" s="7">
        <f t="shared" si="2"/>
        <v>9318.5</v>
      </c>
      <c r="H27" s="7">
        <f t="shared" si="2"/>
        <v>9318.5</v>
      </c>
      <c r="I27" s="7">
        <f t="shared" si="2"/>
        <v>9318.5</v>
      </c>
      <c r="J27" s="7">
        <f t="shared" si="2"/>
        <v>9318.5</v>
      </c>
      <c r="K27" s="7">
        <f t="shared" si="2"/>
        <v>9318.5</v>
      </c>
      <c r="L27" s="7">
        <f t="shared" si="2"/>
        <v>9318.5</v>
      </c>
      <c r="M27" s="7">
        <f t="shared" si="2"/>
        <v>9318.5</v>
      </c>
      <c r="N27" s="7">
        <f t="shared" si="2"/>
        <v>9318.5</v>
      </c>
      <c r="O27" s="7">
        <f t="shared" si="2"/>
        <v>9318.5</v>
      </c>
      <c r="P27" s="7">
        <f t="shared" si="2"/>
        <v>9318.5</v>
      </c>
      <c r="Q27" s="7">
        <f t="shared" si="2"/>
        <v>9318.5</v>
      </c>
      <c r="R27" s="7">
        <f t="shared" si="2"/>
        <v>9318.5</v>
      </c>
      <c r="S27" s="7">
        <f t="shared" si="2"/>
        <v>9318.5</v>
      </c>
      <c r="T27" s="7">
        <f t="shared" si="2"/>
        <v>9318.5</v>
      </c>
      <c r="U27" s="7">
        <f t="shared" si="2"/>
        <v>9318.5</v>
      </c>
      <c r="V27" s="7">
        <f t="shared" si="2"/>
        <v>9318.5</v>
      </c>
    </row>
    <row r="28" spans="1:22" s="9" customFormat="1" x14ac:dyDescent="0.3">
      <c r="B28" s="9" t="s">
        <v>10</v>
      </c>
      <c r="C28" s="9">
        <f>C27</f>
        <v>9318.5</v>
      </c>
      <c r="D28" s="9">
        <f>C28+D27</f>
        <v>18637</v>
      </c>
      <c r="E28" s="9">
        <f t="shared" ref="E28:V28" si="3">D28+E27</f>
        <v>27955.5</v>
      </c>
      <c r="F28" s="10">
        <f t="shared" si="3"/>
        <v>37274</v>
      </c>
      <c r="G28" s="10">
        <f t="shared" si="3"/>
        <v>46592.5</v>
      </c>
      <c r="H28" s="9">
        <f t="shared" si="3"/>
        <v>55911</v>
      </c>
      <c r="I28" s="9">
        <f t="shared" si="3"/>
        <v>65229.5</v>
      </c>
      <c r="J28" s="10">
        <f t="shared" si="3"/>
        <v>74548</v>
      </c>
      <c r="K28" s="9">
        <f t="shared" si="3"/>
        <v>83866.5</v>
      </c>
      <c r="L28" s="9">
        <f t="shared" si="3"/>
        <v>93185</v>
      </c>
      <c r="M28" s="9">
        <f t="shared" si="3"/>
        <v>102503.5</v>
      </c>
      <c r="N28" s="9">
        <f t="shared" si="3"/>
        <v>111822</v>
      </c>
      <c r="O28" s="9">
        <f t="shared" si="3"/>
        <v>121140.5</v>
      </c>
      <c r="P28" s="9">
        <f t="shared" si="3"/>
        <v>130459</v>
      </c>
      <c r="Q28" s="9">
        <f t="shared" si="3"/>
        <v>139777.5</v>
      </c>
      <c r="R28" s="9">
        <f t="shared" si="3"/>
        <v>149096</v>
      </c>
      <c r="S28" s="9">
        <f t="shared" si="3"/>
        <v>158414.5</v>
      </c>
      <c r="T28" s="9">
        <f t="shared" si="3"/>
        <v>167733</v>
      </c>
      <c r="U28" s="9">
        <f t="shared" si="3"/>
        <v>177051.5</v>
      </c>
      <c r="V28" s="9">
        <f t="shared" si="3"/>
        <v>186370</v>
      </c>
    </row>
    <row r="29" spans="1:22" s="7" customFormat="1" ht="28.8" x14ac:dyDescent="0.3">
      <c r="B29" s="11" t="s">
        <v>38</v>
      </c>
      <c r="C29" s="12">
        <f>NPV(0.06,C27:V27)</f>
        <v>106882.46087520033</v>
      </c>
      <c r="D29" s="13" t="s">
        <v>11</v>
      </c>
    </row>
    <row r="30" spans="1:22" s="7" customFormat="1" x14ac:dyDescent="0.3">
      <c r="B30" s="7" t="s">
        <v>22</v>
      </c>
      <c r="C30" s="7">
        <f>V28/20</f>
        <v>9318.5</v>
      </c>
      <c r="D30" s="14"/>
    </row>
    <row r="31" spans="1:22" s="7" customFormat="1" x14ac:dyDescent="0.3">
      <c r="B31" s="7" t="s">
        <v>29</v>
      </c>
      <c r="C31" s="15">
        <f>NPV(0.08,C27:V27)</f>
        <v>91490.406616316206</v>
      </c>
      <c r="D31" s="14"/>
    </row>
    <row r="32" spans="1:22" s="7" customFormat="1" x14ac:dyDescent="0.3">
      <c r="B32" s="7" t="s">
        <v>30</v>
      </c>
      <c r="C32" s="15">
        <f>NPV(0.04,C27:V27)</f>
        <v>126641.45604558138</v>
      </c>
      <c r="D32" s="14"/>
    </row>
    <row r="33" spans="1:22" s="7" customFormat="1" x14ac:dyDescent="0.3"/>
    <row r="34" spans="1:22" s="7" customFormat="1" x14ac:dyDescent="0.3">
      <c r="A34" s="4"/>
      <c r="B34" s="5" t="s">
        <v>0</v>
      </c>
      <c r="C34" s="4">
        <v>1</v>
      </c>
      <c r="D34" s="4">
        <v>2</v>
      </c>
      <c r="E34" s="4">
        <v>3</v>
      </c>
      <c r="F34" s="4">
        <v>4</v>
      </c>
      <c r="G34" s="4">
        <v>5</v>
      </c>
      <c r="H34" s="4">
        <v>6</v>
      </c>
      <c r="I34" s="4">
        <v>7</v>
      </c>
      <c r="J34" s="4">
        <v>8</v>
      </c>
      <c r="K34" s="4">
        <v>9</v>
      </c>
      <c r="L34" s="4">
        <v>10</v>
      </c>
      <c r="M34" s="4">
        <v>11</v>
      </c>
      <c r="N34" s="4">
        <v>12</v>
      </c>
      <c r="O34" s="4">
        <v>13</v>
      </c>
      <c r="P34" s="4">
        <v>14</v>
      </c>
      <c r="Q34" s="4">
        <v>15</v>
      </c>
      <c r="R34" s="4">
        <v>16</v>
      </c>
      <c r="S34" s="4">
        <v>17</v>
      </c>
      <c r="T34" s="4">
        <v>18</v>
      </c>
      <c r="U34" s="4">
        <v>19</v>
      </c>
      <c r="V34" s="4">
        <v>20</v>
      </c>
    </row>
    <row r="35" spans="1:22" s="7" customFormat="1" x14ac:dyDescent="0.3">
      <c r="A35" s="6" t="s">
        <v>34</v>
      </c>
    </row>
    <row r="36" spans="1:22" s="7" customFormat="1" ht="6.6" customHeight="1" x14ac:dyDescent="0.3">
      <c r="A36" s="6"/>
    </row>
    <row r="37" spans="1:22" s="7" customFormat="1" x14ac:dyDescent="0.3">
      <c r="A37" s="7">
        <v>30</v>
      </c>
      <c r="B37" s="7" t="s">
        <v>46</v>
      </c>
      <c r="C37" s="7">
        <f>C17*(C13+C14)</f>
        <v>47000</v>
      </c>
    </row>
    <row r="38" spans="1:22" s="8" customFormat="1" x14ac:dyDescent="0.3">
      <c r="A38" s="8">
        <v>31</v>
      </c>
      <c r="B38" s="8" t="s">
        <v>28</v>
      </c>
      <c r="C38" s="8">
        <f>C17*C9*C8*C6/(100*1000)</f>
        <v>1785</v>
      </c>
      <c r="D38" s="8">
        <f>$C38</f>
        <v>1785</v>
      </c>
      <c r="E38" s="8">
        <f t="shared" ref="E38:V39" si="4">$C38</f>
        <v>1785</v>
      </c>
      <c r="F38" s="8">
        <f t="shared" si="4"/>
        <v>1785</v>
      </c>
      <c r="G38" s="8">
        <f t="shared" si="4"/>
        <v>1785</v>
      </c>
      <c r="H38" s="8">
        <f t="shared" si="4"/>
        <v>1785</v>
      </c>
      <c r="I38" s="8">
        <f t="shared" si="4"/>
        <v>1785</v>
      </c>
      <c r="J38" s="8">
        <f t="shared" si="4"/>
        <v>1785</v>
      </c>
      <c r="K38" s="8">
        <f t="shared" si="4"/>
        <v>1785</v>
      </c>
      <c r="L38" s="8">
        <f t="shared" si="4"/>
        <v>1785</v>
      </c>
      <c r="M38" s="8">
        <f t="shared" si="4"/>
        <v>1785</v>
      </c>
      <c r="N38" s="8">
        <f t="shared" si="4"/>
        <v>1785</v>
      </c>
      <c r="O38" s="8">
        <f t="shared" si="4"/>
        <v>1785</v>
      </c>
      <c r="P38" s="8">
        <f t="shared" si="4"/>
        <v>1785</v>
      </c>
      <c r="Q38" s="8">
        <f t="shared" si="4"/>
        <v>1785</v>
      </c>
      <c r="R38" s="8">
        <f t="shared" si="4"/>
        <v>1785</v>
      </c>
      <c r="S38" s="8">
        <f t="shared" si="4"/>
        <v>1785</v>
      </c>
      <c r="T38" s="8">
        <f t="shared" si="4"/>
        <v>1785</v>
      </c>
      <c r="U38" s="8">
        <f t="shared" si="4"/>
        <v>1785</v>
      </c>
      <c r="V38" s="8">
        <f t="shared" si="4"/>
        <v>1785</v>
      </c>
    </row>
    <row r="39" spans="1:22" s="8" customFormat="1" x14ac:dyDescent="0.3">
      <c r="A39" s="7">
        <v>32</v>
      </c>
      <c r="B39" s="16" t="s">
        <v>23</v>
      </c>
      <c r="C39" s="17">
        <f>-C17*C18</f>
        <v>0</v>
      </c>
      <c r="D39" s="17">
        <f>$C39</f>
        <v>0</v>
      </c>
      <c r="E39" s="17">
        <f t="shared" si="4"/>
        <v>0</v>
      </c>
      <c r="F39" s="17">
        <f t="shared" si="4"/>
        <v>0</v>
      </c>
      <c r="G39" s="17">
        <f t="shared" si="4"/>
        <v>0</v>
      </c>
      <c r="H39" s="17">
        <f t="shared" si="4"/>
        <v>0</v>
      </c>
      <c r="I39" s="17">
        <f t="shared" si="4"/>
        <v>0</v>
      </c>
      <c r="J39" s="17">
        <f t="shared" si="4"/>
        <v>0</v>
      </c>
      <c r="K39" s="17">
        <f t="shared" si="4"/>
        <v>0</v>
      </c>
      <c r="L39" s="17">
        <f t="shared" si="4"/>
        <v>0</v>
      </c>
      <c r="M39" s="17">
        <f t="shared" si="4"/>
        <v>0</v>
      </c>
      <c r="N39" s="17">
        <f t="shared" si="4"/>
        <v>0</v>
      </c>
      <c r="O39" s="17">
        <f t="shared" si="4"/>
        <v>0</v>
      </c>
      <c r="P39" s="17">
        <f t="shared" si="4"/>
        <v>0</v>
      </c>
      <c r="Q39" s="17">
        <f t="shared" si="4"/>
        <v>0</v>
      </c>
      <c r="R39" s="17">
        <f t="shared" si="4"/>
        <v>0</v>
      </c>
      <c r="S39" s="17">
        <f t="shared" si="4"/>
        <v>0</v>
      </c>
      <c r="T39" s="17">
        <f t="shared" si="4"/>
        <v>0</v>
      </c>
      <c r="U39" s="17">
        <f t="shared" si="4"/>
        <v>0</v>
      </c>
      <c r="V39" s="17">
        <f t="shared" si="4"/>
        <v>0</v>
      </c>
    </row>
    <row r="40" spans="1:22" s="8" customFormat="1" x14ac:dyDescent="0.3">
      <c r="A40" s="8">
        <v>33</v>
      </c>
      <c r="B40" s="8" t="s">
        <v>13</v>
      </c>
      <c r="H40" s="8">
        <f>$C17*$C15</f>
        <v>5000</v>
      </c>
      <c r="N40" s="8">
        <f>$C17*$C15</f>
        <v>5000</v>
      </c>
      <c r="T40" s="8">
        <f>$C17*$C15</f>
        <v>5000</v>
      </c>
    </row>
    <row r="41" spans="1:22" s="9" customFormat="1" x14ac:dyDescent="0.3">
      <c r="A41" s="8">
        <v>34</v>
      </c>
      <c r="B41" s="9" t="s">
        <v>25</v>
      </c>
      <c r="C41" s="18">
        <f>-C38*C19/100</f>
        <v>-267.75</v>
      </c>
      <c r="D41" s="18">
        <f>$C41</f>
        <v>-267.75</v>
      </c>
      <c r="E41" s="18">
        <f t="shared" ref="E41:V41" si="5">$C41</f>
        <v>-267.75</v>
      </c>
      <c r="F41" s="18">
        <f t="shared" si="5"/>
        <v>-267.75</v>
      </c>
      <c r="G41" s="18">
        <f t="shared" si="5"/>
        <v>-267.75</v>
      </c>
      <c r="H41" s="18">
        <f t="shared" si="5"/>
        <v>-267.75</v>
      </c>
      <c r="I41" s="18">
        <f t="shared" si="5"/>
        <v>-267.75</v>
      </c>
      <c r="J41" s="18">
        <f t="shared" si="5"/>
        <v>-267.75</v>
      </c>
      <c r="K41" s="18">
        <f t="shared" si="5"/>
        <v>-267.75</v>
      </c>
      <c r="L41" s="18">
        <f t="shared" si="5"/>
        <v>-267.75</v>
      </c>
      <c r="M41" s="18">
        <f t="shared" si="5"/>
        <v>-267.75</v>
      </c>
      <c r="N41" s="18">
        <f t="shared" si="5"/>
        <v>-267.75</v>
      </c>
      <c r="O41" s="18">
        <f t="shared" si="5"/>
        <v>-267.75</v>
      </c>
      <c r="P41" s="18">
        <f t="shared" si="5"/>
        <v>-267.75</v>
      </c>
      <c r="Q41" s="18">
        <f t="shared" si="5"/>
        <v>-267.75</v>
      </c>
      <c r="R41" s="18">
        <f t="shared" si="5"/>
        <v>-267.75</v>
      </c>
      <c r="S41" s="18">
        <f t="shared" si="5"/>
        <v>-267.75</v>
      </c>
      <c r="T41" s="18">
        <f t="shared" si="5"/>
        <v>-267.75</v>
      </c>
      <c r="U41" s="18">
        <f t="shared" si="5"/>
        <v>-267.75</v>
      </c>
      <c r="V41" s="18">
        <f t="shared" si="5"/>
        <v>-267.75</v>
      </c>
    </row>
    <row r="42" spans="1:22" s="7" customFormat="1" x14ac:dyDescent="0.3">
      <c r="B42" s="7" t="s">
        <v>9</v>
      </c>
      <c r="C42" s="7">
        <f t="shared" ref="C42:V42" si="6">SUM(C37:C41)</f>
        <v>48517.25</v>
      </c>
      <c r="D42" s="7">
        <f t="shared" si="6"/>
        <v>1517.25</v>
      </c>
      <c r="E42" s="7">
        <f t="shared" si="6"/>
        <v>1517.25</v>
      </c>
      <c r="F42" s="7">
        <f t="shared" si="6"/>
        <v>1517.25</v>
      </c>
      <c r="G42" s="7">
        <f t="shared" si="6"/>
        <v>1517.25</v>
      </c>
      <c r="H42" s="7">
        <f t="shared" si="6"/>
        <v>6517.25</v>
      </c>
      <c r="I42" s="7">
        <f t="shared" si="6"/>
        <v>1517.25</v>
      </c>
      <c r="J42" s="7">
        <f t="shared" si="6"/>
        <v>1517.25</v>
      </c>
      <c r="K42" s="7">
        <f t="shared" si="6"/>
        <v>1517.25</v>
      </c>
      <c r="L42" s="7">
        <f t="shared" si="6"/>
        <v>1517.25</v>
      </c>
      <c r="M42" s="7">
        <f t="shared" si="6"/>
        <v>1517.25</v>
      </c>
      <c r="N42" s="7">
        <f t="shared" si="6"/>
        <v>6517.25</v>
      </c>
      <c r="O42" s="7">
        <f t="shared" si="6"/>
        <v>1517.25</v>
      </c>
      <c r="P42" s="7">
        <f t="shared" si="6"/>
        <v>1517.25</v>
      </c>
      <c r="Q42" s="7">
        <f t="shared" si="6"/>
        <v>1517.25</v>
      </c>
      <c r="R42" s="7">
        <f t="shared" si="6"/>
        <v>1517.25</v>
      </c>
      <c r="S42" s="7">
        <f t="shared" si="6"/>
        <v>1517.25</v>
      </c>
      <c r="T42" s="7">
        <f t="shared" si="6"/>
        <v>6517.25</v>
      </c>
      <c r="U42" s="7">
        <f t="shared" si="6"/>
        <v>1517.25</v>
      </c>
      <c r="V42" s="7">
        <f t="shared" si="6"/>
        <v>1517.25</v>
      </c>
    </row>
    <row r="43" spans="1:22" s="7" customFormat="1" x14ac:dyDescent="0.3">
      <c r="A43" s="9"/>
      <c r="B43" s="9" t="s">
        <v>10</v>
      </c>
      <c r="C43" s="9">
        <f>C42</f>
        <v>48517.25</v>
      </c>
      <c r="D43" s="9">
        <f>C43+D42</f>
        <v>50034.5</v>
      </c>
      <c r="E43" s="9">
        <f t="shared" ref="E43:V43" si="7">D43+E42</f>
        <v>51551.75</v>
      </c>
      <c r="F43" s="10">
        <f t="shared" si="7"/>
        <v>53069</v>
      </c>
      <c r="G43" s="10">
        <f t="shared" si="7"/>
        <v>54586.25</v>
      </c>
      <c r="H43" s="9">
        <f t="shared" si="7"/>
        <v>61103.5</v>
      </c>
      <c r="I43" s="9">
        <f t="shared" si="7"/>
        <v>62620.75</v>
      </c>
      <c r="J43" s="10">
        <f t="shared" si="7"/>
        <v>64138</v>
      </c>
      <c r="K43" s="9">
        <f t="shared" si="7"/>
        <v>65655.25</v>
      </c>
      <c r="L43" s="9">
        <f t="shared" si="7"/>
        <v>67172.5</v>
      </c>
      <c r="M43" s="9">
        <f t="shared" si="7"/>
        <v>68689.75</v>
      </c>
      <c r="N43" s="9">
        <f t="shared" si="7"/>
        <v>75207</v>
      </c>
      <c r="O43" s="9">
        <f t="shared" si="7"/>
        <v>76724.25</v>
      </c>
      <c r="P43" s="9">
        <f t="shared" si="7"/>
        <v>78241.5</v>
      </c>
      <c r="Q43" s="9">
        <f t="shared" si="7"/>
        <v>79758.75</v>
      </c>
      <c r="R43" s="9">
        <f t="shared" si="7"/>
        <v>81276</v>
      </c>
      <c r="S43" s="9">
        <f t="shared" si="7"/>
        <v>82793.25</v>
      </c>
      <c r="T43" s="9">
        <f t="shared" si="7"/>
        <v>89310.5</v>
      </c>
      <c r="U43" s="9">
        <f t="shared" si="7"/>
        <v>90827.75</v>
      </c>
      <c r="V43" s="9">
        <f t="shared" si="7"/>
        <v>92345</v>
      </c>
    </row>
    <row r="44" spans="1:22" s="7" customFormat="1" ht="28.8" x14ac:dyDescent="0.3">
      <c r="B44" s="11" t="s">
        <v>39</v>
      </c>
      <c r="C44" s="12">
        <f>NPV(0.06,C42:V42)</f>
        <v>69503.729086106963</v>
      </c>
      <c r="D44" s="13" t="s">
        <v>12</v>
      </c>
    </row>
    <row r="45" spans="1:22" s="7" customFormat="1" x14ac:dyDescent="0.3">
      <c r="B45" s="7" t="s">
        <v>22</v>
      </c>
      <c r="C45" s="7">
        <f>V43/20</f>
        <v>4617.25</v>
      </c>
    </row>
    <row r="46" spans="1:22" s="7" customFormat="1" x14ac:dyDescent="0.3">
      <c r="B46" s="7" t="s">
        <v>29</v>
      </c>
      <c r="C46" s="15">
        <f>NPV(0.08,C42:V42)</f>
        <v>64802.764745696884</v>
      </c>
    </row>
    <row r="47" spans="1:22" s="7" customFormat="1" x14ac:dyDescent="0.3">
      <c r="B47" s="7" t="s">
        <v>30</v>
      </c>
      <c r="C47" s="15">
        <f>NPV(0.04,C42:V42)</f>
        <v>75354.928820817557</v>
      </c>
    </row>
    <row r="48" spans="1:22" s="7" customFormat="1" x14ac:dyDescent="0.3">
      <c r="A48" s="7">
        <v>40</v>
      </c>
      <c r="B48" s="7" t="s">
        <v>26</v>
      </c>
      <c r="C48" s="7">
        <f>-NPV(0.06,C41:V41)</f>
        <v>3071.0714062708457</v>
      </c>
    </row>
    <row r="49" spans="1:22" s="9" customFormat="1" x14ac:dyDescent="0.3"/>
    <row r="50" spans="1:22" s="7" customFormat="1" x14ac:dyDescent="0.3">
      <c r="A50" s="6" t="s">
        <v>53</v>
      </c>
    </row>
    <row r="51" spans="1:22" s="7" customFormat="1" x14ac:dyDescent="0.3">
      <c r="A51" s="6"/>
    </row>
    <row r="52" spans="1:22" s="7" customFormat="1" ht="14.4" customHeight="1" x14ac:dyDescent="0.3">
      <c r="A52" s="7">
        <v>41</v>
      </c>
      <c r="B52" s="7" t="s">
        <v>71</v>
      </c>
      <c r="C52" s="15">
        <f ca="1">21-SUM(C53:V53)</f>
        <v>7</v>
      </c>
      <c r="D52" s="15" t="str">
        <f t="shared" ref="D52:V52" si="8">IF((D43&lt;D28),"Paid back","")</f>
        <v/>
      </c>
      <c r="E52" s="15" t="str">
        <f t="shared" si="8"/>
        <v/>
      </c>
      <c r="F52" s="15" t="str">
        <f t="shared" si="8"/>
        <v/>
      </c>
      <c r="G52" s="15" t="str">
        <f t="shared" si="8"/>
        <v/>
      </c>
      <c r="H52" s="15" t="str">
        <f t="shared" si="8"/>
        <v/>
      </c>
      <c r="I52" s="15" t="str">
        <f t="shared" si="8"/>
        <v>Paid back</v>
      </c>
      <c r="J52" s="15" t="str">
        <f t="shared" si="8"/>
        <v>Paid back</v>
      </c>
      <c r="K52" s="15" t="str">
        <f t="shared" si="8"/>
        <v>Paid back</v>
      </c>
      <c r="L52" s="15" t="str">
        <f t="shared" si="8"/>
        <v>Paid back</v>
      </c>
      <c r="M52" s="15" t="str">
        <f t="shared" si="8"/>
        <v>Paid back</v>
      </c>
      <c r="N52" s="15" t="str">
        <f t="shared" si="8"/>
        <v>Paid back</v>
      </c>
      <c r="O52" s="15" t="str">
        <f t="shared" si="8"/>
        <v>Paid back</v>
      </c>
      <c r="P52" s="15" t="str">
        <f t="shared" si="8"/>
        <v>Paid back</v>
      </c>
      <c r="Q52" s="15" t="str">
        <f t="shared" si="8"/>
        <v>Paid back</v>
      </c>
      <c r="R52" s="15" t="str">
        <f t="shared" si="8"/>
        <v>Paid back</v>
      </c>
      <c r="S52" s="15" t="str">
        <f t="shared" si="8"/>
        <v>Paid back</v>
      </c>
      <c r="T52" s="15" t="str">
        <f t="shared" si="8"/>
        <v>Paid back</v>
      </c>
      <c r="U52" s="15" t="str">
        <f t="shared" si="8"/>
        <v>Paid back</v>
      </c>
      <c r="V52" s="15" t="str">
        <f t="shared" si="8"/>
        <v>Paid back</v>
      </c>
    </row>
    <row r="53" spans="1:22" s="7" customFormat="1" x14ac:dyDescent="0.3">
      <c r="C53" s="15">
        <f t="shared" ref="C53:V53" ca="1" si="9">IF(C52="Paid back",1,0)</f>
        <v>0</v>
      </c>
      <c r="D53" s="15">
        <f t="shared" si="9"/>
        <v>0</v>
      </c>
      <c r="E53" s="15">
        <f t="shared" si="9"/>
        <v>0</v>
      </c>
      <c r="F53" s="15">
        <f t="shared" si="9"/>
        <v>0</v>
      </c>
      <c r="G53" s="15">
        <f t="shared" si="9"/>
        <v>0</v>
      </c>
      <c r="H53" s="15">
        <f t="shared" si="9"/>
        <v>0</v>
      </c>
      <c r="I53" s="15">
        <f t="shared" si="9"/>
        <v>1</v>
      </c>
      <c r="J53" s="15">
        <f t="shared" si="9"/>
        <v>1</v>
      </c>
      <c r="K53" s="15">
        <f t="shared" si="9"/>
        <v>1</v>
      </c>
      <c r="L53" s="15">
        <f t="shared" si="9"/>
        <v>1</v>
      </c>
      <c r="M53" s="15">
        <f t="shared" si="9"/>
        <v>1</v>
      </c>
      <c r="N53" s="15">
        <f t="shared" si="9"/>
        <v>1</v>
      </c>
      <c r="O53" s="15">
        <f t="shared" si="9"/>
        <v>1</v>
      </c>
      <c r="P53" s="15">
        <f t="shared" si="9"/>
        <v>1</v>
      </c>
      <c r="Q53" s="15">
        <f t="shared" si="9"/>
        <v>1</v>
      </c>
      <c r="R53" s="15">
        <f t="shared" si="9"/>
        <v>1</v>
      </c>
      <c r="S53" s="15">
        <f t="shared" si="9"/>
        <v>1</v>
      </c>
      <c r="T53" s="15">
        <f t="shared" si="9"/>
        <v>1</v>
      </c>
      <c r="U53" s="15">
        <f t="shared" si="9"/>
        <v>1</v>
      </c>
      <c r="V53" s="15">
        <f t="shared" si="9"/>
        <v>1</v>
      </c>
    </row>
    <row r="54" spans="1:22" s="16" customFormat="1" x14ac:dyDescent="0.3">
      <c r="A54" s="16">
        <v>42</v>
      </c>
      <c r="B54" s="6" t="s">
        <v>31</v>
      </c>
      <c r="C54" s="12">
        <f>C29-C44</f>
        <v>37378.731789093363</v>
      </c>
    </row>
    <row r="55" spans="1:22" s="7" customFormat="1" x14ac:dyDescent="0.3">
      <c r="A55" s="7">
        <v>43</v>
      </c>
      <c r="B55" s="15" t="s">
        <v>32</v>
      </c>
      <c r="C55" s="15">
        <f>C31-C46</f>
        <v>26687.641870619322</v>
      </c>
    </row>
    <row r="56" spans="1:22" s="7" customFormat="1" x14ac:dyDescent="0.3">
      <c r="A56" s="7">
        <v>44</v>
      </c>
      <c r="B56" s="15" t="s">
        <v>33</v>
      </c>
      <c r="C56" s="15">
        <f>C32-C47</f>
        <v>51286.52722476382</v>
      </c>
    </row>
    <row r="57" spans="1:22" s="7" customFormat="1" x14ac:dyDescent="0.3"/>
    <row r="58" spans="1:22" s="7" customFormat="1" x14ac:dyDescent="0.3">
      <c r="A58" s="7">
        <v>45</v>
      </c>
      <c r="B58" s="7" t="s">
        <v>69</v>
      </c>
      <c r="C58" s="7">
        <f>C30-C45</f>
        <v>4701.25</v>
      </c>
    </row>
    <row r="59" spans="1:22" s="7" customFormat="1" x14ac:dyDescent="0.3"/>
    <row r="60" spans="1:22" s="7" customFormat="1" x14ac:dyDescent="0.3"/>
    <row r="61" spans="1:22" s="7" customFormat="1" x14ac:dyDescent="0.3"/>
    <row r="62" spans="1:22" s="7" customFormat="1" x14ac:dyDescent="0.3"/>
    <row r="63" spans="1:22" s="7" customFormat="1" x14ac:dyDescent="0.3"/>
    <row r="64" spans="1:22" s="7" customFormat="1" x14ac:dyDescent="0.3"/>
    <row r="65" s="7" customFormat="1" x14ac:dyDescent="0.3"/>
    <row r="66" s="7" customFormat="1" x14ac:dyDescent="0.3"/>
    <row r="67" s="2" customFormat="1" x14ac:dyDescent="0.3"/>
    <row r="68" s="2" customFormat="1" x14ac:dyDescent="0.3"/>
    <row r="69" s="2" customFormat="1" x14ac:dyDescent="0.3"/>
    <row r="70" s="2" customFormat="1" x14ac:dyDescent="0.3"/>
    <row r="71" s="2" customFormat="1" x14ac:dyDescent="0.3"/>
    <row r="72" s="2" customFormat="1" x14ac:dyDescent="0.3"/>
    <row r="73" s="2" customFormat="1" x14ac:dyDescent="0.3"/>
    <row r="74" s="2" customFormat="1" x14ac:dyDescent="0.3"/>
    <row r="75" s="2" customFormat="1" x14ac:dyDescent="0.3"/>
    <row r="76" s="2" customFormat="1" x14ac:dyDescent="0.3"/>
    <row r="77" s="2" customFormat="1" x14ac:dyDescent="0.3"/>
    <row r="78" s="2" customFormat="1" x14ac:dyDescent="0.3"/>
    <row r="79" s="2" customFormat="1" x14ac:dyDescent="0.3"/>
    <row r="80" s="2" customFormat="1" x14ac:dyDescent="0.3"/>
    <row r="81" s="2" customFormat="1" x14ac:dyDescent="0.3"/>
    <row r="82" s="2" customFormat="1" x14ac:dyDescent="0.3"/>
    <row r="83" s="2" customFormat="1" x14ac:dyDescent="0.3"/>
    <row r="84" s="2" customFormat="1" x14ac:dyDescent="0.3"/>
    <row r="85" s="2" customFormat="1" x14ac:dyDescent="0.3"/>
    <row r="86" s="2" customFormat="1" x14ac:dyDescent="0.3"/>
    <row r="87" s="2" customFormat="1" x14ac:dyDescent="0.3"/>
    <row r="88" s="2" customFormat="1" x14ac:dyDescent="0.3"/>
    <row r="89" s="2" customFormat="1" x14ac:dyDescent="0.3"/>
    <row r="90" s="2" customFormat="1" x14ac:dyDescent="0.3"/>
    <row r="91" s="2" customFormat="1" x14ac:dyDescent="0.3"/>
    <row r="92" s="2" customFormat="1" x14ac:dyDescent="0.3"/>
    <row r="93" s="2" customFormat="1" x14ac:dyDescent="0.3"/>
    <row r="94" s="2" customFormat="1" x14ac:dyDescent="0.3"/>
    <row r="95" s="2" customFormat="1" x14ac:dyDescent="0.3"/>
    <row r="96"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row r="156" s="2" customFormat="1" x14ac:dyDescent="0.3"/>
    <row r="157" s="2" customFormat="1" x14ac:dyDescent="0.3"/>
    <row r="158" s="2" customFormat="1" x14ac:dyDescent="0.3"/>
    <row r="159" s="2" customFormat="1" x14ac:dyDescent="0.3"/>
    <row r="160" s="2" customFormat="1" x14ac:dyDescent="0.3"/>
    <row r="161" s="2" customFormat="1" x14ac:dyDescent="0.3"/>
    <row r="162" s="2" customFormat="1" x14ac:dyDescent="0.3"/>
    <row r="163" s="2" customFormat="1" x14ac:dyDescent="0.3"/>
    <row r="164" s="2" customFormat="1" x14ac:dyDescent="0.3"/>
    <row r="165" s="2" customFormat="1" x14ac:dyDescent="0.3"/>
    <row r="166" s="2" customFormat="1" x14ac:dyDescent="0.3"/>
    <row r="167" s="2" customFormat="1" x14ac:dyDescent="0.3"/>
    <row r="168" s="2" customFormat="1" x14ac:dyDescent="0.3"/>
    <row r="169" s="2" customFormat="1" x14ac:dyDescent="0.3"/>
    <row r="170" s="2" customFormat="1" x14ac:dyDescent="0.3"/>
    <row r="171" s="2" customFormat="1" x14ac:dyDescent="0.3"/>
    <row r="172" s="2" customFormat="1" x14ac:dyDescent="0.3"/>
    <row r="173" s="2" customFormat="1" x14ac:dyDescent="0.3"/>
    <row r="174" s="2" customFormat="1" x14ac:dyDescent="0.3"/>
    <row r="175" s="2" customFormat="1" x14ac:dyDescent="0.3"/>
    <row r="176" s="2" customFormat="1" x14ac:dyDescent="0.3"/>
    <row r="177" s="2" customFormat="1" x14ac:dyDescent="0.3"/>
    <row r="178" s="2" customFormat="1" x14ac:dyDescent="0.3"/>
    <row r="179" s="2" customFormat="1" x14ac:dyDescent="0.3"/>
    <row r="180" s="2" customFormat="1" x14ac:dyDescent="0.3"/>
    <row r="181" s="2" customFormat="1" x14ac:dyDescent="0.3"/>
    <row r="182" s="2" customFormat="1" x14ac:dyDescent="0.3"/>
    <row r="183" s="2" customFormat="1" x14ac:dyDescent="0.3"/>
    <row r="184" s="2" customFormat="1" x14ac:dyDescent="0.3"/>
    <row r="185" s="2" customFormat="1" x14ac:dyDescent="0.3"/>
    <row r="186" s="2" customFormat="1" x14ac:dyDescent="0.3"/>
    <row r="187" s="2" customFormat="1" x14ac:dyDescent="0.3"/>
    <row r="188" s="2" customFormat="1" x14ac:dyDescent="0.3"/>
    <row r="189" s="2" customFormat="1" x14ac:dyDescent="0.3"/>
    <row r="190" s="2" customFormat="1" x14ac:dyDescent="0.3"/>
    <row r="191" s="2" customFormat="1" x14ac:dyDescent="0.3"/>
    <row r="192" s="2" customFormat="1" x14ac:dyDescent="0.3"/>
    <row r="193" s="2" customFormat="1" x14ac:dyDescent="0.3"/>
    <row r="194" s="2" customFormat="1" x14ac:dyDescent="0.3"/>
    <row r="195" s="2" customFormat="1" x14ac:dyDescent="0.3"/>
    <row r="196" s="2" customFormat="1" x14ac:dyDescent="0.3"/>
    <row r="197" s="2" customFormat="1" x14ac:dyDescent="0.3"/>
    <row r="198" s="2" customFormat="1" x14ac:dyDescent="0.3"/>
    <row r="199" s="2" customFormat="1" x14ac:dyDescent="0.3"/>
    <row r="200" s="2" customFormat="1" x14ac:dyDescent="0.3"/>
    <row r="201" s="2" customFormat="1" x14ac:dyDescent="0.3"/>
    <row r="202" s="2" customFormat="1" x14ac:dyDescent="0.3"/>
    <row r="203" s="2" customFormat="1" x14ac:dyDescent="0.3"/>
    <row r="204" s="2" customFormat="1" x14ac:dyDescent="0.3"/>
    <row r="205" s="2" customFormat="1" x14ac:dyDescent="0.3"/>
    <row r="206" s="2" customFormat="1" x14ac:dyDescent="0.3"/>
    <row r="207" s="2" customFormat="1" x14ac:dyDescent="0.3"/>
    <row r="208" s="2" customFormat="1" x14ac:dyDescent="0.3"/>
    <row r="209" s="2" customFormat="1" x14ac:dyDescent="0.3"/>
    <row r="210" s="2" customFormat="1" x14ac:dyDescent="0.3"/>
    <row r="211" s="2" customFormat="1" x14ac:dyDescent="0.3"/>
    <row r="212" s="2" customFormat="1" x14ac:dyDescent="0.3"/>
    <row r="213" s="2" customFormat="1" x14ac:dyDescent="0.3"/>
    <row r="214" s="2" customFormat="1" x14ac:dyDescent="0.3"/>
    <row r="215" s="2" customFormat="1" x14ac:dyDescent="0.3"/>
    <row r="216" s="2" customFormat="1" x14ac:dyDescent="0.3"/>
    <row r="217" s="2" customFormat="1" x14ac:dyDescent="0.3"/>
    <row r="218" s="2" customFormat="1" x14ac:dyDescent="0.3"/>
    <row r="219" s="2" customFormat="1" x14ac:dyDescent="0.3"/>
    <row r="220" s="2" customFormat="1" x14ac:dyDescent="0.3"/>
    <row r="221" s="2" customFormat="1" x14ac:dyDescent="0.3"/>
    <row r="222" s="2" customFormat="1" x14ac:dyDescent="0.3"/>
    <row r="223" s="2" customFormat="1" x14ac:dyDescent="0.3"/>
    <row r="224" s="2" customFormat="1" x14ac:dyDescent="0.3"/>
    <row r="225" s="2" customFormat="1" x14ac:dyDescent="0.3"/>
    <row r="226" s="2" customFormat="1" x14ac:dyDescent="0.3"/>
    <row r="227" s="2" customFormat="1" x14ac:dyDescent="0.3"/>
    <row r="228" s="2" customFormat="1" x14ac:dyDescent="0.3"/>
    <row r="229" s="2" customFormat="1" x14ac:dyDescent="0.3"/>
    <row r="230" s="2" customFormat="1" x14ac:dyDescent="0.3"/>
    <row r="231" s="2" customFormat="1" x14ac:dyDescent="0.3"/>
    <row r="232" s="2" customFormat="1" x14ac:dyDescent="0.3"/>
    <row r="233" s="2" customFormat="1" x14ac:dyDescent="0.3"/>
    <row r="234" s="2" customFormat="1" x14ac:dyDescent="0.3"/>
    <row r="235" s="2" customFormat="1" x14ac:dyDescent="0.3"/>
    <row r="236" s="2" customFormat="1" x14ac:dyDescent="0.3"/>
    <row r="237" s="2" customFormat="1" x14ac:dyDescent="0.3"/>
    <row r="238" s="2" customFormat="1" x14ac:dyDescent="0.3"/>
    <row r="239" s="2" customFormat="1" x14ac:dyDescent="0.3"/>
    <row r="240" s="2" customFormat="1" x14ac:dyDescent="0.3"/>
    <row r="241" s="2" customFormat="1" x14ac:dyDescent="0.3"/>
    <row r="242" s="2" customFormat="1" x14ac:dyDescent="0.3"/>
    <row r="243" s="2" customFormat="1" x14ac:dyDescent="0.3"/>
    <row r="244" s="2" customFormat="1" x14ac:dyDescent="0.3"/>
    <row r="245" s="2" customFormat="1" x14ac:dyDescent="0.3"/>
    <row r="246" s="2" customFormat="1" x14ac:dyDescent="0.3"/>
    <row r="247" s="2" customFormat="1" x14ac:dyDescent="0.3"/>
    <row r="248" s="2" customFormat="1" x14ac:dyDescent="0.3"/>
    <row r="249" s="2" customFormat="1" x14ac:dyDescent="0.3"/>
    <row r="250" s="2" customFormat="1" x14ac:dyDescent="0.3"/>
    <row r="251" s="2" customFormat="1" x14ac:dyDescent="0.3"/>
    <row r="252" s="2" customFormat="1" x14ac:dyDescent="0.3"/>
    <row r="253" s="2" customFormat="1" x14ac:dyDescent="0.3"/>
    <row r="254" s="2" customFormat="1" x14ac:dyDescent="0.3"/>
    <row r="255" s="2" customFormat="1" x14ac:dyDescent="0.3"/>
    <row r="256" s="2" customFormat="1" x14ac:dyDescent="0.3"/>
    <row r="257" s="2" customFormat="1" x14ac:dyDescent="0.3"/>
    <row r="258" s="2" customFormat="1" x14ac:dyDescent="0.3"/>
    <row r="259" s="2" customFormat="1" x14ac:dyDescent="0.3"/>
    <row r="260" s="2" customFormat="1" x14ac:dyDescent="0.3"/>
    <row r="261" s="2" customFormat="1" x14ac:dyDescent="0.3"/>
    <row r="262" s="2" customFormat="1" x14ac:dyDescent="0.3"/>
    <row r="263" s="2" customFormat="1" x14ac:dyDescent="0.3"/>
    <row r="264" s="2" customFormat="1" x14ac:dyDescent="0.3"/>
    <row r="265" s="2" customFormat="1" x14ac:dyDescent="0.3"/>
    <row r="266" s="2" customFormat="1" x14ac:dyDescent="0.3"/>
    <row r="267" s="2" customFormat="1" x14ac:dyDescent="0.3"/>
    <row r="268" s="2" customFormat="1" x14ac:dyDescent="0.3"/>
    <row r="269" s="2" customFormat="1" x14ac:dyDescent="0.3"/>
    <row r="270" s="2" customFormat="1" x14ac:dyDescent="0.3"/>
    <row r="271" s="2" customFormat="1" x14ac:dyDescent="0.3"/>
    <row r="272" s="2" customFormat="1" x14ac:dyDescent="0.3"/>
    <row r="273" s="2" customFormat="1" x14ac:dyDescent="0.3"/>
    <row r="274" s="2" customFormat="1" x14ac:dyDescent="0.3"/>
    <row r="275" s="2" customFormat="1" x14ac:dyDescent="0.3"/>
    <row r="276" s="2" customFormat="1" x14ac:dyDescent="0.3"/>
    <row r="277" s="2" customFormat="1" x14ac:dyDescent="0.3"/>
    <row r="278" s="2" customFormat="1" x14ac:dyDescent="0.3"/>
    <row r="279" s="2" customFormat="1" x14ac:dyDescent="0.3"/>
    <row r="280" s="2" customFormat="1" x14ac:dyDescent="0.3"/>
    <row r="281" s="2" customFormat="1" x14ac:dyDescent="0.3"/>
    <row r="282" s="2" customFormat="1" x14ac:dyDescent="0.3"/>
    <row r="283" s="2" customFormat="1" x14ac:dyDescent="0.3"/>
    <row r="284" s="2" customFormat="1" x14ac:dyDescent="0.3"/>
    <row r="285" s="2" customFormat="1" x14ac:dyDescent="0.3"/>
    <row r="286" s="2" customFormat="1" x14ac:dyDescent="0.3"/>
    <row r="287" s="2" customFormat="1" x14ac:dyDescent="0.3"/>
    <row r="288" s="2" customFormat="1" x14ac:dyDescent="0.3"/>
    <row r="289" s="2" customFormat="1" x14ac:dyDescent="0.3"/>
    <row r="290" s="2" customFormat="1" x14ac:dyDescent="0.3"/>
    <row r="291" s="2" customFormat="1" x14ac:dyDescent="0.3"/>
    <row r="292" s="2" customFormat="1" x14ac:dyDescent="0.3"/>
    <row r="293" s="2" customFormat="1" x14ac:dyDescent="0.3"/>
    <row r="294" s="2" customFormat="1" x14ac:dyDescent="0.3"/>
    <row r="295" s="2" customFormat="1" x14ac:dyDescent="0.3"/>
    <row r="296" s="2" customFormat="1" x14ac:dyDescent="0.3"/>
    <row r="297" s="2" customFormat="1" x14ac:dyDescent="0.3"/>
    <row r="298" s="2" customFormat="1" x14ac:dyDescent="0.3"/>
    <row r="299" s="2" customFormat="1" x14ac:dyDescent="0.3"/>
    <row r="300" s="2" customFormat="1" x14ac:dyDescent="0.3"/>
    <row r="301" s="2" customFormat="1" x14ac:dyDescent="0.3"/>
    <row r="302" s="2" customFormat="1" x14ac:dyDescent="0.3"/>
    <row r="303" s="2" customFormat="1" x14ac:dyDescent="0.3"/>
    <row r="304" s="2" customFormat="1" x14ac:dyDescent="0.3"/>
    <row r="305" s="2" customFormat="1" x14ac:dyDescent="0.3"/>
    <row r="306" s="2" customFormat="1" x14ac:dyDescent="0.3"/>
    <row r="307" s="2" customFormat="1" x14ac:dyDescent="0.3"/>
    <row r="308" s="2" customFormat="1" x14ac:dyDescent="0.3"/>
    <row r="309" s="2" customFormat="1" x14ac:dyDescent="0.3"/>
    <row r="310" s="2" customFormat="1" x14ac:dyDescent="0.3"/>
    <row r="311" s="2" customFormat="1" x14ac:dyDescent="0.3"/>
    <row r="312" s="2" customFormat="1" x14ac:dyDescent="0.3"/>
    <row r="313" s="2" customFormat="1" x14ac:dyDescent="0.3"/>
    <row r="314" s="2" customFormat="1" x14ac:dyDescent="0.3"/>
    <row r="315" s="2" customFormat="1" x14ac:dyDescent="0.3"/>
    <row r="316" s="2" customFormat="1" x14ac:dyDescent="0.3"/>
    <row r="317" s="2" customFormat="1" x14ac:dyDescent="0.3"/>
    <row r="318" s="2" customFormat="1" x14ac:dyDescent="0.3"/>
    <row r="319" s="2" customFormat="1" x14ac:dyDescent="0.3"/>
    <row r="320" s="2" customFormat="1" x14ac:dyDescent="0.3"/>
    <row r="321" s="2" customFormat="1" x14ac:dyDescent="0.3"/>
    <row r="322" s="2" customFormat="1" x14ac:dyDescent="0.3"/>
    <row r="323" s="2" customFormat="1" x14ac:dyDescent="0.3"/>
    <row r="324" s="2" customFormat="1" x14ac:dyDescent="0.3"/>
    <row r="325" s="2" customFormat="1" x14ac:dyDescent="0.3"/>
    <row r="326" s="2" customFormat="1" x14ac:dyDescent="0.3"/>
    <row r="327" s="2" customFormat="1" x14ac:dyDescent="0.3"/>
    <row r="328" s="2" customFormat="1" x14ac:dyDescent="0.3"/>
    <row r="329" s="2" customFormat="1" x14ac:dyDescent="0.3"/>
    <row r="330" s="2" customFormat="1" x14ac:dyDescent="0.3"/>
    <row r="331" s="2" customFormat="1" x14ac:dyDescent="0.3"/>
    <row r="332" s="2" customFormat="1" x14ac:dyDescent="0.3"/>
    <row r="333" s="2" customFormat="1" x14ac:dyDescent="0.3"/>
    <row r="334" s="2" customFormat="1" x14ac:dyDescent="0.3"/>
    <row r="335" s="2" customFormat="1" x14ac:dyDescent="0.3"/>
    <row r="336" s="2" customFormat="1" x14ac:dyDescent="0.3"/>
    <row r="337" s="2" customFormat="1" x14ac:dyDescent="0.3"/>
    <row r="338" s="2" customFormat="1" x14ac:dyDescent="0.3"/>
    <row r="339" s="2" customFormat="1" x14ac:dyDescent="0.3"/>
    <row r="340" s="2" customFormat="1" x14ac:dyDescent="0.3"/>
    <row r="341" s="2" customFormat="1" x14ac:dyDescent="0.3"/>
    <row r="342" s="2" customFormat="1" x14ac:dyDescent="0.3"/>
    <row r="343" s="2" customFormat="1" x14ac:dyDescent="0.3"/>
    <row r="344" s="2" customFormat="1" x14ac:dyDescent="0.3"/>
    <row r="345" s="2" customFormat="1" x14ac:dyDescent="0.3"/>
    <row r="346" s="2" customFormat="1" x14ac:dyDescent="0.3"/>
    <row r="347" s="2" customFormat="1" x14ac:dyDescent="0.3"/>
    <row r="348" s="2" customFormat="1" x14ac:dyDescent="0.3"/>
    <row r="349" s="2" customFormat="1" x14ac:dyDescent="0.3"/>
    <row r="350" s="2" customFormat="1" x14ac:dyDescent="0.3"/>
    <row r="351" s="2" customFormat="1" x14ac:dyDescent="0.3"/>
    <row r="352" s="2" customFormat="1" x14ac:dyDescent="0.3"/>
    <row r="353" s="2" customFormat="1" x14ac:dyDescent="0.3"/>
    <row r="354" s="2" customFormat="1" x14ac:dyDescent="0.3"/>
    <row r="355" s="2" customFormat="1" x14ac:dyDescent="0.3"/>
    <row r="356" s="2" customFormat="1" x14ac:dyDescent="0.3"/>
    <row r="357" s="2" customFormat="1" x14ac:dyDescent="0.3"/>
    <row r="358" s="2" customFormat="1" x14ac:dyDescent="0.3"/>
    <row r="359" s="2" customFormat="1" x14ac:dyDescent="0.3"/>
    <row r="360" s="2" customFormat="1" x14ac:dyDescent="0.3"/>
    <row r="361" s="2" customFormat="1" x14ac:dyDescent="0.3"/>
    <row r="362" s="2" customFormat="1" x14ac:dyDescent="0.3"/>
    <row r="363" s="2" customFormat="1" x14ac:dyDescent="0.3"/>
    <row r="364" s="2" customFormat="1" x14ac:dyDescent="0.3"/>
    <row r="365" s="2" customFormat="1" x14ac:dyDescent="0.3"/>
    <row r="366" s="2" customFormat="1" x14ac:dyDescent="0.3"/>
    <row r="367" s="2" customFormat="1" x14ac:dyDescent="0.3"/>
    <row r="368" s="2" customFormat="1" x14ac:dyDescent="0.3"/>
    <row r="369" s="2" customFormat="1" x14ac:dyDescent="0.3"/>
    <row r="370" s="2" customFormat="1" x14ac:dyDescent="0.3"/>
    <row r="371" s="2" customFormat="1" x14ac:dyDescent="0.3"/>
    <row r="372" s="2" customFormat="1" x14ac:dyDescent="0.3"/>
    <row r="373" s="2" customFormat="1" x14ac:dyDescent="0.3"/>
    <row r="374" s="2" customFormat="1" x14ac:dyDescent="0.3"/>
    <row r="375" s="2" customFormat="1" x14ac:dyDescent="0.3"/>
    <row r="376" s="2" customFormat="1" x14ac:dyDescent="0.3"/>
    <row r="377" s="2" customFormat="1" x14ac:dyDescent="0.3"/>
    <row r="378" s="2" customFormat="1" x14ac:dyDescent="0.3"/>
    <row r="379" s="2" customFormat="1" x14ac:dyDescent="0.3"/>
    <row r="380" s="2" customFormat="1" x14ac:dyDescent="0.3"/>
    <row r="381" s="2" customFormat="1" x14ac:dyDescent="0.3"/>
    <row r="382" s="2" customFormat="1" x14ac:dyDescent="0.3"/>
    <row r="383" s="2" customFormat="1" x14ac:dyDescent="0.3"/>
    <row r="384" s="2" customFormat="1" x14ac:dyDescent="0.3"/>
    <row r="385" s="2" customFormat="1" x14ac:dyDescent="0.3"/>
    <row r="386" s="2" customFormat="1" x14ac:dyDescent="0.3"/>
    <row r="387" s="2" customFormat="1" x14ac:dyDescent="0.3"/>
    <row r="388" s="2" customFormat="1" x14ac:dyDescent="0.3"/>
    <row r="389" s="2" customFormat="1" x14ac:dyDescent="0.3"/>
    <row r="390" s="2" customFormat="1" x14ac:dyDescent="0.3"/>
    <row r="391" s="2" customFormat="1" x14ac:dyDescent="0.3"/>
    <row r="392" s="2" customFormat="1" x14ac:dyDescent="0.3"/>
    <row r="393" s="2" customFormat="1" x14ac:dyDescent="0.3"/>
    <row r="394" s="2" customFormat="1" x14ac:dyDescent="0.3"/>
    <row r="395" s="2" customFormat="1" x14ac:dyDescent="0.3"/>
    <row r="396" s="2" customFormat="1" x14ac:dyDescent="0.3"/>
    <row r="397" s="2" customFormat="1" x14ac:dyDescent="0.3"/>
    <row r="398" s="2" customFormat="1" x14ac:dyDescent="0.3"/>
    <row r="399" s="2" customFormat="1" x14ac:dyDescent="0.3"/>
    <row r="400" s="2" customFormat="1" x14ac:dyDescent="0.3"/>
    <row r="401" s="2" customFormat="1" x14ac:dyDescent="0.3"/>
    <row r="402" s="2" customFormat="1" x14ac:dyDescent="0.3"/>
    <row r="403" s="2" customFormat="1" x14ac:dyDescent="0.3"/>
    <row r="404" s="2" customFormat="1" x14ac:dyDescent="0.3"/>
    <row r="405" s="2" customFormat="1" x14ac:dyDescent="0.3"/>
    <row r="406" s="2" customFormat="1" x14ac:dyDescent="0.3"/>
    <row r="407" s="2" customFormat="1" x14ac:dyDescent="0.3"/>
    <row r="408" s="2" customFormat="1" x14ac:dyDescent="0.3"/>
    <row r="409" s="2" customFormat="1" x14ac:dyDescent="0.3"/>
    <row r="410" s="2" customFormat="1" x14ac:dyDescent="0.3"/>
    <row r="411" s="2" customFormat="1" x14ac:dyDescent="0.3"/>
    <row r="412" s="2" customFormat="1" x14ac:dyDescent="0.3"/>
    <row r="413" s="2" customFormat="1" x14ac:dyDescent="0.3"/>
    <row r="414" s="2" customFormat="1" x14ac:dyDescent="0.3"/>
    <row r="415" s="2" customFormat="1" x14ac:dyDescent="0.3"/>
    <row r="416" s="2" customFormat="1" x14ac:dyDescent="0.3"/>
    <row r="417" s="2" customFormat="1" x14ac:dyDescent="0.3"/>
    <row r="418" s="2" customFormat="1" x14ac:dyDescent="0.3"/>
    <row r="419" s="2" customFormat="1" x14ac:dyDescent="0.3"/>
    <row r="420" s="2" customFormat="1" x14ac:dyDescent="0.3"/>
    <row r="421" s="2" customFormat="1" x14ac:dyDescent="0.3"/>
    <row r="422" s="2" customFormat="1" x14ac:dyDescent="0.3"/>
    <row r="423" s="2" customFormat="1" x14ac:dyDescent="0.3"/>
    <row r="424" s="2" customFormat="1" x14ac:dyDescent="0.3"/>
    <row r="425" s="2" customFormat="1" x14ac:dyDescent="0.3"/>
    <row r="426" s="2" customFormat="1" x14ac:dyDescent="0.3"/>
    <row r="427" s="2" customFormat="1" x14ac:dyDescent="0.3"/>
    <row r="428" s="2" customFormat="1" x14ac:dyDescent="0.3"/>
    <row r="429" s="2" customFormat="1" x14ac:dyDescent="0.3"/>
    <row r="430" s="2" customFormat="1" x14ac:dyDescent="0.3"/>
    <row r="431" s="2" customFormat="1" x14ac:dyDescent="0.3"/>
    <row r="432" s="2" customFormat="1" x14ac:dyDescent="0.3"/>
    <row r="433" s="2" customFormat="1" x14ac:dyDescent="0.3"/>
    <row r="434" s="2" customFormat="1" x14ac:dyDescent="0.3"/>
    <row r="435" s="2" customFormat="1" x14ac:dyDescent="0.3"/>
    <row r="436" s="2" customFormat="1" x14ac:dyDescent="0.3"/>
    <row r="437" s="2" customFormat="1" x14ac:dyDescent="0.3"/>
    <row r="438" s="2" customFormat="1" x14ac:dyDescent="0.3"/>
    <row r="439" s="2" customFormat="1" x14ac:dyDescent="0.3"/>
    <row r="440" s="2" customFormat="1" x14ac:dyDescent="0.3"/>
    <row r="441" s="2" customFormat="1" x14ac:dyDescent="0.3"/>
    <row r="442" s="2" customFormat="1" x14ac:dyDescent="0.3"/>
    <row r="443" s="2" customFormat="1" x14ac:dyDescent="0.3"/>
    <row r="444" s="2" customFormat="1" x14ac:dyDescent="0.3"/>
    <row r="445" s="2" customFormat="1" x14ac:dyDescent="0.3"/>
    <row r="446" s="2" customFormat="1" x14ac:dyDescent="0.3"/>
    <row r="447" s="2" customFormat="1" x14ac:dyDescent="0.3"/>
    <row r="448" s="2" customFormat="1" x14ac:dyDescent="0.3"/>
    <row r="449" s="2" customFormat="1" x14ac:dyDescent="0.3"/>
    <row r="450" s="2" customFormat="1" x14ac:dyDescent="0.3"/>
    <row r="451" s="2" customFormat="1" x14ac:dyDescent="0.3"/>
    <row r="452" s="2" customFormat="1" x14ac:dyDescent="0.3"/>
    <row r="453" s="2" customFormat="1" x14ac:dyDescent="0.3"/>
    <row r="454" s="2" customFormat="1" x14ac:dyDescent="0.3"/>
    <row r="455" s="2" customFormat="1" x14ac:dyDescent="0.3"/>
    <row r="456" s="2" customFormat="1" x14ac:dyDescent="0.3"/>
    <row r="457" s="2" customFormat="1" x14ac:dyDescent="0.3"/>
    <row r="458" s="2" customFormat="1" x14ac:dyDescent="0.3"/>
    <row r="459" s="2" customFormat="1" x14ac:dyDescent="0.3"/>
    <row r="460" s="2" customFormat="1" x14ac:dyDescent="0.3"/>
    <row r="461" s="2" customFormat="1" x14ac:dyDescent="0.3"/>
    <row r="462" s="2" customFormat="1" x14ac:dyDescent="0.3"/>
    <row r="463" s="2" customFormat="1" x14ac:dyDescent="0.3"/>
    <row r="464" s="2" customFormat="1" x14ac:dyDescent="0.3"/>
    <row r="465" s="2" customFormat="1" x14ac:dyDescent="0.3"/>
    <row r="466" s="2" customFormat="1" x14ac:dyDescent="0.3"/>
    <row r="467" s="2" customFormat="1" x14ac:dyDescent="0.3"/>
    <row r="468" s="2" customFormat="1" x14ac:dyDescent="0.3"/>
    <row r="469" s="2" customFormat="1" x14ac:dyDescent="0.3"/>
    <row r="470" s="2" customFormat="1" x14ac:dyDescent="0.3"/>
    <row r="471" s="2" customFormat="1" x14ac:dyDescent="0.3"/>
    <row r="472" s="2" customFormat="1" x14ac:dyDescent="0.3"/>
    <row r="473" s="2" customFormat="1" x14ac:dyDescent="0.3"/>
    <row r="474" s="2" customFormat="1" x14ac:dyDescent="0.3"/>
    <row r="475" s="2" customFormat="1" x14ac:dyDescent="0.3"/>
    <row r="476" s="2" customFormat="1" x14ac:dyDescent="0.3"/>
    <row r="477" s="2" customFormat="1" x14ac:dyDescent="0.3"/>
    <row r="478" s="2" customFormat="1" x14ac:dyDescent="0.3"/>
    <row r="479" s="2" customFormat="1" x14ac:dyDescent="0.3"/>
    <row r="480" s="2" customFormat="1" x14ac:dyDescent="0.3"/>
    <row r="481" s="2" customFormat="1" x14ac:dyDescent="0.3"/>
    <row r="482" s="2" customFormat="1" x14ac:dyDescent="0.3"/>
    <row r="483" s="2" customFormat="1" x14ac:dyDescent="0.3"/>
    <row r="484" s="2" customFormat="1" x14ac:dyDescent="0.3"/>
    <row r="485" s="2" customFormat="1" x14ac:dyDescent="0.3"/>
    <row r="486" s="2" customFormat="1" x14ac:dyDescent="0.3"/>
    <row r="487" s="2" customFormat="1" x14ac:dyDescent="0.3"/>
    <row r="488" s="2" customFormat="1" x14ac:dyDescent="0.3"/>
    <row r="489" s="2" customFormat="1" x14ac:dyDescent="0.3"/>
    <row r="490" s="2" customFormat="1" x14ac:dyDescent="0.3"/>
    <row r="491" s="2" customFormat="1" x14ac:dyDescent="0.3"/>
    <row r="492" s="2" customFormat="1" x14ac:dyDescent="0.3"/>
    <row r="493" s="2" customFormat="1" x14ac:dyDescent="0.3"/>
    <row r="494" s="2" customFormat="1" x14ac:dyDescent="0.3"/>
    <row r="495" s="2" customFormat="1" x14ac:dyDescent="0.3"/>
    <row r="496" s="2" customFormat="1" x14ac:dyDescent="0.3"/>
    <row r="497" s="2" customFormat="1" x14ac:dyDescent="0.3"/>
    <row r="498" s="2" customFormat="1" x14ac:dyDescent="0.3"/>
    <row r="499" s="2" customFormat="1" x14ac:dyDescent="0.3"/>
    <row r="500" s="2" customFormat="1" x14ac:dyDescent="0.3"/>
    <row r="501" s="2" customFormat="1" x14ac:dyDescent="0.3"/>
    <row r="502" s="2" customFormat="1" x14ac:dyDescent="0.3"/>
    <row r="503" s="2" customFormat="1" x14ac:dyDescent="0.3"/>
    <row r="504" s="2" customFormat="1" x14ac:dyDescent="0.3"/>
    <row r="505" s="2" customFormat="1" x14ac:dyDescent="0.3"/>
    <row r="506" s="2" customFormat="1" x14ac:dyDescent="0.3"/>
    <row r="507" s="2" customFormat="1" x14ac:dyDescent="0.3"/>
    <row r="508" s="2" customFormat="1" x14ac:dyDescent="0.3"/>
    <row r="509" s="2" customFormat="1" x14ac:dyDescent="0.3"/>
    <row r="510" s="2" customFormat="1" x14ac:dyDescent="0.3"/>
    <row r="511" s="2" customFormat="1" x14ac:dyDescent="0.3"/>
    <row r="512" s="2" customFormat="1" x14ac:dyDescent="0.3"/>
    <row r="513" s="2" customFormat="1" x14ac:dyDescent="0.3"/>
    <row r="514" s="2" customFormat="1" x14ac:dyDescent="0.3"/>
    <row r="515" s="2" customFormat="1" x14ac:dyDescent="0.3"/>
    <row r="516" s="2" customFormat="1" x14ac:dyDescent="0.3"/>
    <row r="517" s="2" customFormat="1" x14ac:dyDescent="0.3"/>
    <row r="518" s="2" customFormat="1" x14ac:dyDescent="0.3"/>
    <row r="519" s="2" customFormat="1" x14ac:dyDescent="0.3"/>
    <row r="520" s="2" customFormat="1" x14ac:dyDescent="0.3"/>
    <row r="521" s="2" customFormat="1" x14ac:dyDescent="0.3"/>
    <row r="522" s="2" customFormat="1" x14ac:dyDescent="0.3"/>
    <row r="523" s="2" customFormat="1" x14ac:dyDescent="0.3"/>
    <row r="524" s="2" customFormat="1" x14ac:dyDescent="0.3"/>
    <row r="525" s="2" customFormat="1" x14ac:dyDescent="0.3"/>
    <row r="526" s="2" customFormat="1" x14ac:dyDescent="0.3"/>
    <row r="527" s="2" customFormat="1" x14ac:dyDescent="0.3"/>
    <row r="528" s="2" customFormat="1" x14ac:dyDescent="0.3"/>
    <row r="529" s="2" customFormat="1" x14ac:dyDescent="0.3"/>
    <row r="530" s="2" customFormat="1" x14ac:dyDescent="0.3"/>
    <row r="531" s="2" customFormat="1" x14ac:dyDescent="0.3"/>
    <row r="532" s="2" customFormat="1" x14ac:dyDescent="0.3"/>
    <row r="533" s="2" customFormat="1" x14ac:dyDescent="0.3"/>
    <row r="534" s="2" customFormat="1" x14ac:dyDescent="0.3"/>
    <row r="535" s="2" customFormat="1" x14ac:dyDescent="0.3"/>
    <row r="536" s="2" customFormat="1" x14ac:dyDescent="0.3"/>
    <row r="537" s="2" customFormat="1" x14ac:dyDescent="0.3"/>
    <row r="538" s="2" customFormat="1" x14ac:dyDescent="0.3"/>
    <row r="539" s="2" customFormat="1" x14ac:dyDescent="0.3"/>
    <row r="540" s="2" customFormat="1" x14ac:dyDescent="0.3"/>
    <row r="541" s="2" customFormat="1" x14ac:dyDescent="0.3"/>
    <row r="542" s="2" customFormat="1" x14ac:dyDescent="0.3"/>
    <row r="543" s="2" customFormat="1" x14ac:dyDescent="0.3"/>
    <row r="544" s="2" customFormat="1" x14ac:dyDescent="0.3"/>
    <row r="545" s="2" customFormat="1" x14ac:dyDescent="0.3"/>
    <row r="546" s="2" customFormat="1" x14ac:dyDescent="0.3"/>
    <row r="547" s="2" customFormat="1" x14ac:dyDescent="0.3"/>
    <row r="548" s="2" customFormat="1" x14ac:dyDescent="0.3"/>
    <row r="549" s="2" customFormat="1" x14ac:dyDescent="0.3"/>
    <row r="550" s="2" customFormat="1" x14ac:dyDescent="0.3"/>
    <row r="551" s="2" customFormat="1" x14ac:dyDescent="0.3"/>
    <row r="552" s="2" customFormat="1" x14ac:dyDescent="0.3"/>
    <row r="553" s="2" customFormat="1" x14ac:dyDescent="0.3"/>
    <row r="554" s="2" customFormat="1" x14ac:dyDescent="0.3"/>
    <row r="555" s="2" customFormat="1" x14ac:dyDescent="0.3"/>
    <row r="556" s="2" customFormat="1" x14ac:dyDescent="0.3"/>
    <row r="557" s="2" customFormat="1" x14ac:dyDescent="0.3"/>
    <row r="558" s="2" customFormat="1" x14ac:dyDescent="0.3"/>
    <row r="559" s="2" customFormat="1" x14ac:dyDescent="0.3"/>
    <row r="560" s="2" customFormat="1" x14ac:dyDescent="0.3"/>
    <row r="561" s="2" customFormat="1" x14ac:dyDescent="0.3"/>
    <row r="562" s="2" customFormat="1" x14ac:dyDescent="0.3"/>
    <row r="563" s="2" customFormat="1" x14ac:dyDescent="0.3"/>
    <row r="564" s="2" customFormat="1" x14ac:dyDescent="0.3"/>
    <row r="565" s="2" customFormat="1" x14ac:dyDescent="0.3"/>
    <row r="566" s="2" customFormat="1" x14ac:dyDescent="0.3"/>
    <row r="567" s="2" customFormat="1" x14ac:dyDescent="0.3"/>
    <row r="568" s="2" customFormat="1" x14ac:dyDescent="0.3"/>
    <row r="569" s="2" customFormat="1" x14ac:dyDescent="0.3"/>
    <row r="570" s="2" customFormat="1" x14ac:dyDescent="0.3"/>
    <row r="571" s="2" customFormat="1" x14ac:dyDescent="0.3"/>
    <row r="572" s="2" customFormat="1" x14ac:dyDescent="0.3"/>
    <row r="573" s="2" customFormat="1" x14ac:dyDescent="0.3"/>
    <row r="574" s="2" customFormat="1" x14ac:dyDescent="0.3"/>
    <row r="575" s="2" customFormat="1" x14ac:dyDescent="0.3"/>
    <row r="576" s="2" customFormat="1" x14ac:dyDescent="0.3"/>
    <row r="577" s="2" customFormat="1" x14ac:dyDescent="0.3"/>
    <row r="578" s="2" customFormat="1" x14ac:dyDescent="0.3"/>
    <row r="579" s="2" customFormat="1" x14ac:dyDescent="0.3"/>
    <row r="580" s="2" customFormat="1" x14ac:dyDescent="0.3"/>
    <row r="581" s="2" customFormat="1" x14ac:dyDescent="0.3"/>
    <row r="582" s="2" customFormat="1" x14ac:dyDescent="0.3"/>
    <row r="583" s="2" customFormat="1" x14ac:dyDescent="0.3"/>
    <row r="584" s="2" customFormat="1" x14ac:dyDescent="0.3"/>
    <row r="585" s="2" customFormat="1" x14ac:dyDescent="0.3"/>
    <row r="586" s="2" customFormat="1" x14ac:dyDescent="0.3"/>
    <row r="587" s="2" customFormat="1" x14ac:dyDescent="0.3"/>
    <row r="588" s="2" customFormat="1" x14ac:dyDescent="0.3"/>
    <row r="589" s="2" customFormat="1" x14ac:dyDescent="0.3"/>
    <row r="590" s="2" customFormat="1" x14ac:dyDescent="0.3"/>
    <row r="591" s="2" customFormat="1" x14ac:dyDescent="0.3"/>
    <row r="592" s="2" customFormat="1" x14ac:dyDescent="0.3"/>
    <row r="593" s="2" customFormat="1" x14ac:dyDescent="0.3"/>
    <row r="594" s="2" customFormat="1" x14ac:dyDescent="0.3"/>
    <row r="595" s="2" customFormat="1" x14ac:dyDescent="0.3"/>
    <row r="596" s="2" customFormat="1" x14ac:dyDescent="0.3"/>
    <row r="597" s="2" customFormat="1" x14ac:dyDescent="0.3"/>
    <row r="598" s="2" customFormat="1" x14ac:dyDescent="0.3"/>
    <row r="599" s="2" customFormat="1" x14ac:dyDescent="0.3"/>
    <row r="600" s="2" customFormat="1" x14ac:dyDescent="0.3"/>
    <row r="601" s="2" customFormat="1" x14ac:dyDescent="0.3"/>
    <row r="602" s="2" customFormat="1" x14ac:dyDescent="0.3"/>
    <row r="603" s="2" customFormat="1" x14ac:dyDescent="0.3"/>
    <row r="604" s="2" customFormat="1" x14ac:dyDescent="0.3"/>
    <row r="605" s="2" customFormat="1" x14ac:dyDescent="0.3"/>
    <row r="606" s="2" customFormat="1" x14ac:dyDescent="0.3"/>
    <row r="607" s="2" customFormat="1" x14ac:dyDescent="0.3"/>
    <row r="608" s="2" customFormat="1" x14ac:dyDescent="0.3"/>
    <row r="609" s="2" customFormat="1" x14ac:dyDescent="0.3"/>
    <row r="610" s="2" customFormat="1" x14ac:dyDescent="0.3"/>
    <row r="611" s="2" customFormat="1" x14ac:dyDescent="0.3"/>
    <row r="612" s="2" customFormat="1" x14ac:dyDescent="0.3"/>
    <row r="613" s="2" customFormat="1" x14ac:dyDescent="0.3"/>
    <row r="614" s="2" customFormat="1" x14ac:dyDescent="0.3"/>
    <row r="615" s="2" customFormat="1" x14ac:dyDescent="0.3"/>
    <row r="616" s="2" customFormat="1" x14ac:dyDescent="0.3"/>
    <row r="617" s="2" customFormat="1" x14ac:dyDescent="0.3"/>
    <row r="618" s="2" customFormat="1" x14ac:dyDescent="0.3"/>
    <row r="619" s="2" customFormat="1" x14ac:dyDescent="0.3"/>
    <row r="620" s="2" customFormat="1" x14ac:dyDescent="0.3"/>
    <row r="621" s="2" customFormat="1" x14ac:dyDescent="0.3"/>
    <row r="622" s="2" customFormat="1" x14ac:dyDescent="0.3"/>
    <row r="623" s="2" customFormat="1" x14ac:dyDescent="0.3"/>
    <row r="624" s="2" customFormat="1" x14ac:dyDescent="0.3"/>
    <row r="625" s="2" customFormat="1" x14ac:dyDescent="0.3"/>
    <row r="626" s="2" customFormat="1" x14ac:dyDescent="0.3"/>
    <row r="627" s="2" customFormat="1" x14ac:dyDescent="0.3"/>
    <row r="628" s="2" customFormat="1" x14ac:dyDescent="0.3"/>
    <row r="629" s="2" customFormat="1" x14ac:dyDescent="0.3"/>
    <row r="630" s="2" customFormat="1" x14ac:dyDescent="0.3"/>
    <row r="631" s="2" customFormat="1" x14ac:dyDescent="0.3"/>
    <row r="632" s="2" customFormat="1" x14ac:dyDescent="0.3"/>
    <row r="633" s="2" customFormat="1" x14ac:dyDescent="0.3"/>
    <row r="634" s="2" customFormat="1" x14ac:dyDescent="0.3"/>
    <row r="635" s="2" customFormat="1" x14ac:dyDescent="0.3"/>
    <row r="636" s="2" customFormat="1" x14ac:dyDescent="0.3"/>
    <row r="637" s="2" customFormat="1" x14ac:dyDescent="0.3"/>
    <row r="638" s="2" customFormat="1" x14ac:dyDescent="0.3"/>
    <row r="639" s="2" customFormat="1" x14ac:dyDescent="0.3"/>
    <row r="640" s="2" customFormat="1" x14ac:dyDescent="0.3"/>
    <row r="641" s="2" customFormat="1" x14ac:dyDescent="0.3"/>
    <row r="642" s="2" customFormat="1" x14ac:dyDescent="0.3"/>
    <row r="643" s="2" customFormat="1" x14ac:dyDescent="0.3"/>
    <row r="644" s="2" customFormat="1" x14ac:dyDescent="0.3"/>
    <row r="645" s="2" customFormat="1" x14ac:dyDescent="0.3"/>
    <row r="646" s="2" customFormat="1" x14ac:dyDescent="0.3"/>
  </sheetData>
  <sheetProtection sheet="1" objects="1" scenarios="1"/>
  <mergeCells count="4">
    <mergeCell ref="A1:H1"/>
    <mergeCell ref="A2:H2"/>
    <mergeCell ref="A3:H3"/>
    <mergeCell ref="A4:H4"/>
  </mergeCells>
  <pageMargins left="0.7" right="0.7" top="0.75" bottom="0.75" header="0.3" footer="0.3"/>
  <pageSetup orientation="portrait" horizontalDpi="0" verticalDpi="0" r:id="rId1"/>
  <headerFooter>
    <oddHeader>&amp;L&amp;16&amp;F&amp;R&amp;G</oddHead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46"/>
  <sheetViews>
    <sheetView zoomScaleNormal="100" workbookViewId="0">
      <selection sqref="A1:H1"/>
    </sheetView>
  </sheetViews>
  <sheetFormatPr defaultRowHeight="14.4" x14ac:dyDescent="0.3"/>
  <cols>
    <col min="1" max="1" width="6" style="3" customWidth="1"/>
    <col min="2" max="2" width="53.5546875" style="3" customWidth="1"/>
    <col min="3" max="3" width="12.44140625" style="3" customWidth="1"/>
    <col min="4" max="9" width="8.88671875" style="3"/>
    <col min="10" max="21" width="8.6640625" style="3" customWidth="1"/>
    <col min="22" max="16384" width="8.88671875" style="3"/>
  </cols>
  <sheetData>
    <row r="1" spans="1:8" s="19" customFormat="1" ht="21" customHeight="1" x14ac:dyDescent="0.4">
      <c r="A1" s="41" t="s">
        <v>48</v>
      </c>
      <c r="B1" s="41"/>
      <c r="C1" s="41"/>
      <c r="D1" s="41"/>
      <c r="E1" s="41"/>
      <c r="F1" s="41"/>
      <c r="G1" s="41"/>
      <c r="H1" s="41"/>
    </row>
    <row r="2" spans="1:8" s="20" customFormat="1" ht="15.6" customHeight="1" x14ac:dyDescent="0.3">
      <c r="A2" s="42" t="s">
        <v>49</v>
      </c>
      <c r="B2" s="42"/>
      <c r="C2" s="42"/>
      <c r="D2" s="42"/>
      <c r="E2" s="42"/>
      <c r="F2" s="42"/>
      <c r="G2" s="42"/>
      <c r="H2" s="42"/>
    </row>
    <row r="3" spans="1:8" s="19" customFormat="1" ht="36" customHeight="1" x14ac:dyDescent="0.4">
      <c r="A3" s="39" t="s">
        <v>67</v>
      </c>
      <c r="B3" s="39"/>
      <c r="C3" s="39"/>
      <c r="D3" s="39"/>
      <c r="E3" s="39"/>
      <c r="F3" s="39"/>
      <c r="G3" s="39"/>
      <c r="H3" s="39"/>
    </row>
    <row r="4" spans="1:8" ht="48.6" customHeight="1" x14ac:dyDescent="0.3">
      <c r="A4" s="40" t="s">
        <v>52</v>
      </c>
      <c r="B4" s="40"/>
      <c r="C4" s="40"/>
      <c r="D4" s="40"/>
      <c r="E4" s="40"/>
      <c r="F4" s="40"/>
      <c r="G4" s="40"/>
      <c r="H4" s="40"/>
    </row>
    <row r="5" spans="1:8" x14ac:dyDescent="0.3">
      <c r="A5" s="21" t="s">
        <v>20</v>
      </c>
      <c r="B5" s="21" t="s">
        <v>19</v>
      </c>
      <c r="C5" s="21" t="s">
        <v>18</v>
      </c>
      <c r="D5" s="21" t="s">
        <v>1</v>
      </c>
      <c r="E5" s="1"/>
    </row>
    <row r="6" spans="1:8" x14ac:dyDescent="0.3">
      <c r="A6" s="3">
        <v>1</v>
      </c>
      <c r="B6" s="3" t="s">
        <v>24</v>
      </c>
      <c r="C6" s="22">
        <v>14</v>
      </c>
      <c r="D6" s="3" t="s">
        <v>2</v>
      </c>
    </row>
    <row r="7" spans="1:8" x14ac:dyDescent="0.3">
      <c r="A7" s="3">
        <v>2</v>
      </c>
      <c r="B7" s="3" t="s">
        <v>35</v>
      </c>
      <c r="C7" s="22">
        <v>83</v>
      </c>
      <c r="D7" s="3" t="s">
        <v>3</v>
      </c>
    </row>
    <row r="8" spans="1:8" x14ac:dyDescent="0.3">
      <c r="A8" s="3">
        <v>3</v>
      </c>
      <c r="B8" s="3" t="s">
        <v>27</v>
      </c>
      <c r="C8" s="22">
        <v>30</v>
      </c>
      <c r="D8" s="3" t="s">
        <v>3</v>
      </c>
    </row>
    <row r="9" spans="1:8" x14ac:dyDescent="0.3">
      <c r="A9" s="3">
        <v>4</v>
      </c>
      <c r="B9" s="3" t="s">
        <v>4</v>
      </c>
      <c r="C9" s="22">
        <v>4250</v>
      </c>
      <c r="D9" s="3" t="s">
        <v>5</v>
      </c>
    </row>
    <row r="10" spans="1:8" x14ac:dyDescent="0.3">
      <c r="A10" s="3">
        <v>5</v>
      </c>
      <c r="B10" s="3" t="s">
        <v>42</v>
      </c>
      <c r="C10" s="22">
        <v>100</v>
      </c>
      <c r="D10" s="3" t="s">
        <v>77</v>
      </c>
    </row>
    <row r="11" spans="1:8" x14ac:dyDescent="0.3">
      <c r="A11" s="3">
        <v>6</v>
      </c>
      <c r="B11" s="3" t="s">
        <v>43</v>
      </c>
      <c r="C11" s="22">
        <v>4</v>
      </c>
      <c r="D11" s="3" t="s">
        <v>6</v>
      </c>
    </row>
    <row r="12" spans="1:8" x14ac:dyDescent="0.3">
      <c r="A12" s="3">
        <v>7</v>
      </c>
      <c r="B12" s="3" t="s">
        <v>74</v>
      </c>
      <c r="C12" s="22">
        <v>4</v>
      </c>
      <c r="D12" s="3" t="s">
        <v>21</v>
      </c>
    </row>
    <row r="13" spans="1:8" x14ac:dyDescent="0.3">
      <c r="A13" s="3">
        <v>8</v>
      </c>
      <c r="B13" s="3" t="s">
        <v>44</v>
      </c>
      <c r="C13" s="22">
        <v>350</v>
      </c>
      <c r="D13" s="3" t="s">
        <v>7</v>
      </c>
    </row>
    <row r="14" spans="1:8" x14ac:dyDescent="0.3">
      <c r="A14" s="3">
        <v>9</v>
      </c>
      <c r="B14" s="3" t="s">
        <v>45</v>
      </c>
      <c r="C14" s="22">
        <v>120</v>
      </c>
      <c r="D14" s="3" t="s">
        <v>86</v>
      </c>
    </row>
    <row r="15" spans="1:8" x14ac:dyDescent="0.3">
      <c r="A15" s="3">
        <v>10</v>
      </c>
      <c r="B15" s="3" t="s">
        <v>14</v>
      </c>
      <c r="C15" s="22">
        <v>50</v>
      </c>
      <c r="D15" s="3" t="s">
        <v>78</v>
      </c>
    </row>
    <row r="16" spans="1:8" x14ac:dyDescent="0.3">
      <c r="A16" s="3">
        <v>11</v>
      </c>
      <c r="B16" s="3" t="s">
        <v>36</v>
      </c>
      <c r="C16" s="22">
        <v>100</v>
      </c>
      <c r="D16" s="3" t="s">
        <v>17</v>
      </c>
    </row>
    <row r="17" spans="1:22" x14ac:dyDescent="0.3">
      <c r="A17" s="3">
        <v>12</v>
      </c>
      <c r="B17" s="3" t="s">
        <v>16</v>
      </c>
      <c r="C17" s="22">
        <v>100</v>
      </c>
      <c r="D17" s="3" t="s">
        <v>17</v>
      </c>
    </row>
    <row r="18" spans="1:22" x14ac:dyDescent="0.3">
      <c r="A18" s="3">
        <v>13</v>
      </c>
      <c r="B18" s="3" t="s">
        <v>73</v>
      </c>
      <c r="C18" s="22">
        <v>0</v>
      </c>
      <c r="D18" s="3" t="s">
        <v>15</v>
      </c>
    </row>
    <row r="19" spans="1:22" x14ac:dyDescent="0.3">
      <c r="A19" s="3">
        <v>14</v>
      </c>
      <c r="B19" s="3" t="s">
        <v>41</v>
      </c>
      <c r="C19" s="22">
        <v>15</v>
      </c>
      <c r="D19" s="3" t="s">
        <v>21</v>
      </c>
    </row>
    <row r="21" spans="1:22" s="4" customFormat="1" x14ac:dyDescent="0.3">
      <c r="B21" s="5" t="s">
        <v>0</v>
      </c>
      <c r="C21" s="4">
        <v>1</v>
      </c>
      <c r="D21" s="4">
        <v>2</v>
      </c>
      <c r="E21" s="4">
        <v>3</v>
      </c>
      <c r="F21" s="4">
        <v>4</v>
      </c>
      <c r="G21" s="4">
        <v>5</v>
      </c>
      <c r="H21" s="4">
        <v>6</v>
      </c>
      <c r="I21" s="4">
        <v>7</v>
      </c>
      <c r="J21" s="4">
        <v>8</v>
      </c>
      <c r="K21" s="4">
        <v>9</v>
      </c>
      <c r="L21" s="4">
        <v>10</v>
      </c>
      <c r="M21" s="4">
        <v>11</v>
      </c>
      <c r="N21" s="4">
        <v>12</v>
      </c>
      <c r="O21" s="4">
        <v>13</v>
      </c>
      <c r="P21" s="4">
        <v>14</v>
      </c>
      <c r="Q21" s="4">
        <v>15</v>
      </c>
      <c r="R21" s="4">
        <v>16</v>
      </c>
      <c r="S21" s="4">
        <v>17</v>
      </c>
      <c r="T21" s="4">
        <v>18</v>
      </c>
      <c r="U21" s="4">
        <v>19</v>
      </c>
      <c r="V21" s="4">
        <v>20</v>
      </c>
    </row>
    <row r="22" spans="1:22" s="7" customFormat="1" x14ac:dyDescent="0.3">
      <c r="A22" s="6" t="s">
        <v>37</v>
      </c>
    </row>
    <row r="23" spans="1:22" s="7" customFormat="1" x14ac:dyDescent="0.3"/>
    <row r="24" spans="1:22" s="7" customFormat="1" ht="14.4" customHeight="1" x14ac:dyDescent="0.3">
      <c r="A24" s="7">
        <v>20</v>
      </c>
      <c r="B24" s="7" t="s">
        <v>8</v>
      </c>
      <c r="C24" s="7">
        <f>C16*C6*C7*C9 /(100*1000)</f>
        <v>4938.5</v>
      </c>
      <c r="D24" s="7">
        <f>C$24</f>
        <v>4938.5</v>
      </c>
      <c r="E24" s="7">
        <f t="shared" ref="E24:V24" si="0">D$24</f>
        <v>4938.5</v>
      </c>
      <c r="F24" s="7">
        <f t="shared" si="0"/>
        <v>4938.5</v>
      </c>
      <c r="G24" s="7">
        <f t="shared" si="0"/>
        <v>4938.5</v>
      </c>
      <c r="H24" s="7">
        <f t="shared" si="0"/>
        <v>4938.5</v>
      </c>
      <c r="I24" s="7">
        <f t="shared" si="0"/>
        <v>4938.5</v>
      </c>
      <c r="J24" s="7">
        <f t="shared" si="0"/>
        <v>4938.5</v>
      </c>
      <c r="K24" s="7">
        <f t="shared" si="0"/>
        <v>4938.5</v>
      </c>
      <c r="L24" s="7">
        <f t="shared" si="0"/>
        <v>4938.5</v>
      </c>
      <c r="M24" s="7">
        <f t="shared" si="0"/>
        <v>4938.5</v>
      </c>
      <c r="N24" s="7">
        <f t="shared" si="0"/>
        <v>4938.5</v>
      </c>
      <c r="O24" s="7">
        <f t="shared" si="0"/>
        <v>4938.5</v>
      </c>
      <c r="P24" s="7">
        <f t="shared" si="0"/>
        <v>4938.5</v>
      </c>
      <c r="Q24" s="7">
        <f t="shared" si="0"/>
        <v>4938.5</v>
      </c>
      <c r="R24" s="7">
        <f t="shared" si="0"/>
        <v>4938.5</v>
      </c>
      <c r="S24" s="7">
        <f t="shared" si="0"/>
        <v>4938.5</v>
      </c>
      <c r="T24" s="7">
        <f t="shared" si="0"/>
        <v>4938.5</v>
      </c>
      <c r="U24" s="7">
        <f t="shared" si="0"/>
        <v>4938.5</v>
      </c>
      <c r="V24" s="7">
        <f t="shared" si="0"/>
        <v>4938.5</v>
      </c>
    </row>
    <row r="25" spans="1:22" s="8" customFormat="1" x14ac:dyDescent="0.3">
      <c r="A25" s="8">
        <v>21</v>
      </c>
      <c r="B25" s="8" t="s">
        <v>40</v>
      </c>
      <c r="C25" s="8">
        <f>C16*C10/C11</f>
        <v>2500</v>
      </c>
      <c r="D25" s="8">
        <f>$C25</f>
        <v>2500</v>
      </c>
      <c r="E25" s="8">
        <f t="shared" ref="E25:V26" si="1">$C25</f>
        <v>2500</v>
      </c>
      <c r="F25" s="8">
        <f t="shared" si="1"/>
        <v>2500</v>
      </c>
      <c r="G25" s="8">
        <f t="shared" si="1"/>
        <v>2500</v>
      </c>
      <c r="H25" s="8">
        <f t="shared" si="1"/>
        <v>2500</v>
      </c>
      <c r="I25" s="8">
        <f t="shared" si="1"/>
        <v>2500</v>
      </c>
      <c r="J25" s="8">
        <f t="shared" si="1"/>
        <v>2500</v>
      </c>
      <c r="K25" s="8">
        <f t="shared" si="1"/>
        <v>2500</v>
      </c>
      <c r="L25" s="8">
        <f t="shared" si="1"/>
        <v>2500</v>
      </c>
      <c r="M25" s="8">
        <f t="shared" si="1"/>
        <v>2500</v>
      </c>
      <c r="N25" s="8">
        <f t="shared" si="1"/>
        <v>2500</v>
      </c>
      <c r="O25" s="8">
        <f t="shared" si="1"/>
        <v>2500</v>
      </c>
      <c r="P25" s="8">
        <f t="shared" si="1"/>
        <v>2500</v>
      </c>
      <c r="Q25" s="8">
        <f t="shared" si="1"/>
        <v>2500</v>
      </c>
      <c r="R25" s="8">
        <f t="shared" si="1"/>
        <v>2500</v>
      </c>
      <c r="S25" s="8">
        <f t="shared" si="1"/>
        <v>2500</v>
      </c>
      <c r="T25" s="8">
        <f t="shared" si="1"/>
        <v>2500</v>
      </c>
      <c r="U25" s="8">
        <f t="shared" si="1"/>
        <v>2500</v>
      </c>
      <c r="V25" s="8">
        <f t="shared" si="1"/>
        <v>2500</v>
      </c>
    </row>
    <row r="26" spans="1:22" s="9" customFormat="1" x14ac:dyDescent="0.3">
      <c r="A26" s="9">
        <v>22</v>
      </c>
      <c r="B26" s="9" t="s">
        <v>76</v>
      </c>
      <c r="C26" s="9">
        <f>C16*(C13+C14)*(C12/100)</f>
        <v>1880</v>
      </c>
      <c r="D26" s="9">
        <f>$C26</f>
        <v>1880</v>
      </c>
      <c r="E26" s="9">
        <f t="shared" si="1"/>
        <v>1880</v>
      </c>
      <c r="F26" s="9">
        <f t="shared" si="1"/>
        <v>1880</v>
      </c>
      <c r="G26" s="9">
        <f t="shared" si="1"/>
        <v>1880</v>
      </c>
      <c r="H26" s="9">
        <f t="shared" si="1"/>
        <v>1880</v>
      </c>
      <c r="I26" s="9">
        <f t="shared" si="1"/>
        <v>1880</v>
      </c>
      <c r="J26" s="9">
        <f t="shared" si="1"/>
        <v>1880</v>
      </c>
      <c r="K26" s="9">
        <f t="shared" si="1"/>
        <v>1880</v>
      </c>
      <c r="L26" s="9">
        <f t="shared" si="1"/>
        <v>1880</v>
      </c>
      <c r="M26" s="9">
        <f t="shared" si="1"/>
        <v>1880</v>
      </c>
      <c r="N26" s="9">
        <f t="shared" si="1"/>
        <v>1880</v>
      </c>
      <c r="O26" s="9">
        <f t="shared" si="1"/>
        <v>1880</v>
      </c>
      <c r="P26" s="9">
        <f t="shared" si="1"/>
        <v>1880</v>
      </c>
      <c r="Q26" s="9">
        <f t="shared" si="1"/>
        <v>1880</v>
      </c>
      <c r="R26" s="9">
        <f t="shared" si="1"/>
        <v>1880</v>
      </c>
      <c r="S26" s="9">
        <f t="shared" si="1"/>
        <v>1880</v>
      </c>
      <c r="T26" s="9">
        <f t="shared" si="1"/>
        <v>1880</v>
      </c>
      <c r="U26" s="9">
        <f t="shared" si="1"/>
        <v>1880</v>
      </c>
      <c r="V26" s="9">
        <f t="shared" si="1"/>
        <v>1880</v>
      </c>
    </row>
    <row r="27" spans="1:22" s="7" customFormat="1" x14ac:dyDescent="0.3">
      <c r="B27" s="7" t="s">
        <v>9</v>
      </c>
      <c r="C27" s="7">
        <f>SUM(C24:C26)</f>
        <v>9318.5</v>
      </c>
      <c r="D27" s="7">
        <f>SUM(D24:D26)</f>
        <v>9318.5</v>
      </c>
      <c r="E27" s="7">
        <f t="shared" ref="E27:V27" si="2">SUM(E24:E26)</f>
        <v>9318.5</v>
      </c>
      <c r="F27" s="7">
        <f t="shared" si="2"/>
        <v>9318.5</v>
      </c>
      <c r="G27" s="7">
        <f t="shared" si="2"/>
        <v>9318.5</v>
      </c>
      <c r="H27" s="7">
        <f t="shared" si="2"/>
        <v>9318.5</v>
      </c>
      <c r="I27" s="7">
        <f t="shared" si="2"/>
        <v>9318.5</v>
      </c>
      <c r="J27" s="7">
        <f t="shared" si="2"/>
        <v>9318.5</v>
      </c>
      <c r="K27" s="7">
        <f t="shared" si="2"/>
        <v>9318.5</v>
      </c>
      <c r="L27" s="7">
        <f t="shared" si="2"/>
        <v>9318.5</v>
      </c>
      <c r="M27" s="7">
        <f t="shared" si="2"/>
        <v>9318.5</v>
      </c>
      <c r="N27" s="7">
        <f t="shared" si="2"/>
        <v>9318.5</v>
      </c>
      <c r="O27" s="7">
        <f t="shared" si="2"/>
        <v>9318.5</v>
      </c>
      <c r="P27" s="7">
        <f t="shared" si="2"/>
        <v>9318.5</v>
      </c>
      <c r="Q27" s="7">
        <f t="shared" si="2"/>
        <v>9318.5</v>
      </c>
      <c r="R27" s="7">
        <f t="shared" si="2"/>
        <v>9318.5</v>
      </c>
      <c r="S27" s="7">
        <f t="shared" si="2"/>
        <v>9318.5</v>
      </c>
      <c r="T27" s="7">
        <f t="shared" si="2"/>
        <v>9318.5</v>
      </c>
      <c r="U27" s="7">
        <f t="shared" si="2"/>
        <v>9318.5</v>
      </c>
      <c r="V27" s="7">
        <f t="shared" si="2"/>
        <v>9318.5</v>
      </c>
    </row>
    <row r="28" spans="1:22" s="9" customFormat="1" x14ac:dyDescent="0.3">
      <c r="B28" s="9" t="s">
        <v>10</v>
      </c>
      <c r="C28" s="9">
        <f>C27</f>
        <v>9318.5</v>
      </c>
      <c r="D28" s="9">
        <f>C28+D27</f>
        <v>18637</v>
      </c>
      <c r="E28" s="9">
        <f t="shared" ref="E28:V28" si="3">D28+E27</f>
        <v>27955.5</v>
      </c>
      <c r="F28" s="10">
        <f t="shared" si="3"/>
        <v>37274</v>
      </c>
      <c r="G28" s="10">
        <f t="shared" si="3"/>
        <v>46592.5</v>
      </c>
      <c r="H28" s="9">
        <f t="shared" si="3"/>
        <v>55911</v>
      </c>
      <c r="I28" s="9">
        <f t="shared" si="3"/>
        <v>65229.5</v>
      </c>
      <c r="J28" s="10">
        <f t="shared" si="3"/>
        <v>74548</v>
      </c>
      <c r="K28" s="9">
        <f t="shared" si="3"/>
        <v>83866.5</v>
      </c>
      <c r="L28" s="9">
        <f t="shared" si="3"/>
        <v>93185</v>
      </c>
      <c r="M28" s="9">
        <f t="shared" si="3"/>
        <v>102503.5</v>
      </c>
      <c r="N28" s="9">
        <f t="shared" si="3"/>
        <v>111822</v>
      </c>
      <c r="O28" s="9">
        <f t="shared" si="3"/>
        <v>121140.5</v>
      </c>
      <c r="P28" s="9">
        <f t="shared" si="3"/>
        <v>130459</v>
      </c>
      <c r="Q28" s="9">
        <f t="shared" si="3"/>
        <v>139777.5</v>
      </c>
      <c r="R28" s="9">
        <f t="shared" si="3"/>
        <v>149096</v>
      </c>
      <c r="S28" s="9">
        <f t="shared" si="3"/>
        <v>158414.5</v>
      </c>
      <c r="T28" s="9">
        <f t="shared" si="3"/>
        <v>167733</v>
      </c>
      <c r="U28" s="9">
        <f t="shared" si="3"/>
        <v>177051.5</v>
      </c>
      <c r="V28" s="9">
        <f t="shared" si="3"/>
        <v>186370</v>
      </c>
    </row>
    <row r="29" spans="1:22" s="7" customFormat="1" ht="28.8" x14ac:dyDescent="0.3">
      <c r="B29" s="11" t="s">
        <v>38</v>
      </c>
      <c r="C29" s="12">
        <f>NPV(0.06,C27:V27)</f>
        <v>106882.46087520033</v>
      </c>
      <c r="D29" s="13" t="s">
        <v>11</v>
      </c>
    </row>
    <row r="30" spans="1:22" s="7" customFormat="1" x14ac:dyDescent="0.3">
      <c r="B30" s="7" t="s">
        <v>22</v>
      </c>
      <c r="C30" s="7">
        <f>V28/20</f>
        <v>9318.5</v>
      </c>
      <c r="D30" s="14"/>
    </row>
    <row r="31" spans="1:22" s="7" customFormat="1" x14ac:dyDescent="0.3">
      <c r="B31" s="7" t="s">
        <v>29</v>
      </c>
      <c r="C31" s="15">
        <f>NPV(0.08,C27:V27)</f>
        <v>91490.406616316206</v>
      </c>
      <c r="D31" s="14"/>
    </row>
    <row r="32" spans="1:22" s="7" customFormat="1" x14ac:dyDescent="0.3">
      <c r="B32" s="7" t="s">
        <v>30</v>
      </c>
      <c r="C32" s="15">
        <f>NPV(0.04,C27:V27)</f>
        <v>126641.45604558138</v>
      </c>
      <c r="D32" s="14"/>
    </row>
    <row r="33" spans="1:22" s="7" customFormat="1" x14ac:dyDescent="0.3"/>
    <row r="34" spans="1:22" s="7" customFormat="1" x14ac:dyDescent="0.3">
      <c r="A34" s="4"/>
      <c r="B34" s="5" t="s">
        <v>0</v>
      </c>
      <c r="C34" s="4">
        <v>1</v>
      </c>
      <c r="D34" s="4">
        <v>2</v>
      </c>
      <c r="E34" s="4">
        <v>3</v>
      </c>
      <c r="F34" s="4">
        <v>4</v>
      </c>
      <c r="G34" s="4">
        <v>5</v>
      </c>
      <c r="H34" s="4">
        <v>6</v>
      </c>
      <c r="I34" s="4">
        <v>7</v>
      </c>
      <c r="J34" s="4">
        <v>8</v>
      </c>
      <c r="K34" s="4">
        <v>9</v>
      </c>
      <c r="L34" s="4">
        <v>10</v>
      </c>
      <c r="M34" s="4">
        <v>11</v>
      </c>
      <c r="N34" s="4">
        <v>12</v>
      </c>
      <c r="O34" s="4">
        <v>13</v>
      </c>
      <c r="P34" s="4">
        <v>14</v>
      </c>
      <c r="Q34" s="4">
        <v>15</v>
      </c>
      <c r="R34" s="4">
        <v>16</v>
      </c>
      <c r="S34" s="4">
        <v>17</v>
      </c>
      <c r="T34" s="4">
        <v>18</v>
      </c>
      <c r="U34" s="4">
        <v>19</v>
      </c>
      <c r="V34" s="4">
        <v>20</v>
      </c>
    </row>
    <row r="35" spans="1:22" s="7" customFormat="1" x14ac:dyDescent="0.3">
      <c r="A35" s="6" t="s">
        <v>34</v>
      </c>
    </row>
    <row r="36" spans="1:22" s="7" customFormat="1" ht="6.6" customHeight="1" x14ac:dyDescent="0.3">
      <c r="A36" s="6"/>
    </row>
    <row r="37" spans="1:22" s="7" customFormat="1" x14ac:dyDescent="0.3">
      <c r="A37" s="7">
        <v>30</v>
      </c>
      <c r="B37" s="7" t="s">
        <v>46</v>
      </c>
      <c r="C37" s="7">
        <f>C17*(C13+C14)</f>
        <v>47000</v>
      </c>
    </row>
    <row r="38" spans="1:22" s="8" customFormat="1" x14ac:dyDescent="0.3">
      <c r="A38" s="8">
        <v>31</v>
      </c>
      <c r="B38" s="8" t="s">
        <v>28</v>
      </c>
      <c r="C38" s="8">
        <f>C17*C9*C8*C6/(100*1000)</f>
        <v>1785</v>
      </c>
      <c r="D38" s="8">
        <f>$C38</f>
        <v>1785</v>
      </c>
      <c r="E38" s="8">
        <f t="shared" ref="E38:V39" si="4">$C38</f>
        <v>1785</v>
      </c>
      <c r="F38" s="8">
        <f t="shared" si="4"/>
        <v>1785</v>
      </c>
      <c r="G38" s="8">
        <f t="shared" si="4"/>
        <v>1785</v>
      </c>
      <c r="H38" s="8">
        <f t="shared" si="4"/>
        <v>1785</v>
      </c>
      <c r="I38" s="8">
        <f t="shared" si="4"/>
        <v>1785</v>
      </c>
      <c r="J38" s="8">
        <f t="shared" si="4"/>
        <v>1785</v>
      </c>
      <c r="K38" s="8">
        <f t="shared" si="4"/>
        <v>1785</v>
      </c>
      <c r="L38" s="8">
        <f t="shared" si="4"/>
        <v>1785</v>
      </c>
      <c r="M38" s="8">
        <f t="shared" si="4"/>
        <v>1785</v>
      </c>
      <c r="N38" s="8">
        <f t="shared" si="4"/>
        <v>1785</v>
      </c>
      <c r="O38" s="8">
        <f t="shared" si="4"/>
        <v>1785</v>
      </c>
      <c r="P38" s="8">
        <f t="shared" si="4"/>
        <v>1785</v>
      </c>
      <c r="Q38" s="8">
        <f t="shared" si="4"/>
        <v>1785</v>
      </c>
      <c r="R38" s="8">
        <f t="shared" si="4"/>
        <v>1785</v>
      </c>
      <c r="S38" s="8">
        <f t="shared" si="4"/>
        <v>1785</v>
      </c>
      <c r="T38" s="8">
        <f t="shared" si="4"/>
        <v>1785</v>
      </c>
      <c r="U38" s="8">
        <f t="shared" si="4"/>
        <v>1785</v>
      </c>
      <c r="V38" s="8">
        <f t="shared" si="4"/>
        <v>1785</v>
      </c>
    </row>
    <row r="39" spans="1:22" s="8" customFormat="1" x14ac:dyDescent="0.3">
      <c r="A39" s="7">
        <v>32</v>
      </c>
      <c r="B39" s="16" t="s">
        <v>23</v>
      </c>
      <c r="C39" s="17">
        <f>-C17*C18</f>
        <v>0</v>
      </c>
      <c r="D39" s="17">
        <f>$C39</f>
        <v>0</v>
      </c>
      <c r="E39" s="17">
        <f t="shared" si="4"/>
        <v>0</v>
      </c>
      <c r="F39" s="17">
        <f t="shared" si="4"/>
        <v>0</v>
      </c>
      <c r="G39" s="17">
        <f t="shared" si="4"/>
        <v>0</v>
      </c>
      <c r="H39" s="17">
        <f t="shared" si="4"/>
        <v>0</v>
      </c>
      <c r="I39" s="17">
        <f t="shared" si="4"/>
        <v>0</v>
      </c>
      <c r="J39" s="17">
        <f t="shared" si="4"/>
        <v>0</v>
      </c>
      <c r="K39" s="17">
        <f t="shared" si="4"/>
        <v>0</v>
      </c>
      <c r="L39" s="17">
        <f t="shared" si="4"/>
        <v>0</v>
      </c>
      <c r="M39" s="17">
        <f t="shared" si="4"/>
        <v>0</v>
      </c>
      <c r="N39" s="17">
        <f t="shared" si="4"/>
        <v>0</v>
      </c>
      <c r="O39" s="17">
        <f t="shared" si="4"/>
        <v>0</v>
      </c>
      <c r="P39" s="17">
        <f t="shared" si="4"/>
        <v>0</v>
      </c>
      <c r="Q39" s="17">
        <f t="shared" si="4"/>
        <v>0</v>
      </c>
      <c r="R39" s="17">
        <f t="shared" si="4"/>
        <v>0</v>
      </c>
      <c r="S39" s="17">
        <f t="shared" si="4"/>
        <v>0</v>
      </c>
      <c r="T39" s="17">
        <f t="shared" si="4"/>
        <v>0</v>
      </c>
      <c r="U39" s="17">
        <f t="shared" si="4"/>
        <v>0</v>
      </c>
      <c r="V39" s="17">
        <f t="shared" si="4"/>
        <v>0</v>
      </c>
    </row>
    <row r="40" spans="1:22" s="8" customFormat="1" x14ac:dyDescent="0.3">
      <c r="A40" s="8">
        <v>33</v>
      </c>
      <c r="B40" s="8" t="s">
        <v>13</v>
      </c>
      <c r="H40" s="8">
        <f>$C17*$C15</f>
        <v>5000</v>
      </c>
      <c r="N40" s="8">
        <f>$C17*$C15</f>
        <v>5000</v>
      </c>
      <c r="T40" s="8">
        <f>$C17*$C15</f>
        <v>5000</v>
      </c>
    </row>
    <row r="41" spans="1:22" s="9" customFormat="1" x14ac:dyDescent="0.3">
      <c r="A41" s="8">
        <v>34</v>
      </c>
      <c r="B41" s="9" t="s">
        <v>25</v>
      </c>
      <c r="C41" s="18">
        <f>-C38*C19/100</f>
        <v>-267.75</v>
      </c>
      <c r="D41" s="18">
        <f>$C41</f>
        <v>-267.75</v>
      </c>
      <c r="E41" s="18">
        <f t="shared" ref="E41:V41" si="5">$C41</f>
        <v>-267.75</v>
      </c>
      <c r="F41" s="18">
        <f t="shared" si="5"/>
        <v>-267.75</v>
      </c>
      <c r="G41" s="18">
        <f t="shared" si="5"/>
        <v>-267.75</v>
      </c>
      <c r="H41" s="18">
        <f t="shared" si="5"/>
        <v>-267.75</v>
      </c>
      <c r="I41" s="18">
        <f t="shared" si="5"/>
        <v>-267.75</v>
      </c>
      <c r="J41" s="18">
        <f t="shared" si="5"/>
        <v>-267.75</v>
      </c>
      <c r="K41" s="18">
        <f t="shared" si="5"/>
        <v>-267.75</v>
      </c>
      <c r="L41" s="18">
        <f t="shared" si="5"/>
        <v>-267.75</v>
      </c>
      <c r="M41" s="18">
        <f t="shared" si="5"/>
        <v>-267.75</v>
      </c>
      <c r="N41" s="18">
        <f t="shared" si="5"/>
        <v>-267.75</v>
      </c>
      <c r="O41" s="18">
        <f t="shared" si="5"/>
        <v>-267.75</v>
      </c>
      <c r="P41" s="18">
        <f t="shared" si="5"/>
        <v>-267.75</v>
      </c>
      <c r="Q41" s="18">
        <f t="shared" si="5"/>
        <v>-267.75</v>
      </c>
      <c r="R41" s="18">
        <f t="shared" si="5"/>
        <v>-267.75</v>
      </c>
      <c r="S41" s="18">
        <f t="shared" si="5"/>
        <v>-267.75</v>
      </c>
      <c r="T41" s="18">
        <f t="shared" si="5"/>
        <v>-267.75</v>
      </c>
      <c r="U41" s="18">
        <f t="shared" si="5"/>
        <v>-267.75</v>
      </c>
      <c r="V41" s="18">
        <f t="shared" si="5"/>
        <v>-267.75</v>
      </c>
    </row>
    <row r="42" spans="1:22" s="7" customFormat="1" x14ac:dyDescent="0.3">
      <c r="B42" s="7" t="s">
        <v>9</v>
      </c>
      <c r="C42" s="7">
        <f t="shared" ref="C42:V42" si="6">SUM(C37:C41)</f>
        <v>48517.25</v>
      </c>
      <c r="D42" s="7">
        <f t="shared" si="6"/>
        <v>1517.25</v>
      </c>
      <c r="E42" s="7">
        <f t="shared" si="6"/>
        <v>1517.25</v>
      </c>
      <c r="F42" s="7">
        <f t="shared" si="6"/>
        <v>1517.25</v>
      </c>
      <c r="G42" s="7">
        <f t="shared" si="6"/>
        <v>1517.25</v>
      </c>
      <c r="H42" s="7">
        <f t="shared" si="6"/>
        <v>6517.25</v>
      </c>
      <c r="I42" s="7">
        <f t="shared" si="6"/>
        <v>1517.25</v>
      </c>
      <c r="J42" s="7">
        <f t="shared" si="6"/>
        <v>1517.25</v>
      </c>
      <c r="K42" s="7">
        <f t="shared" si="6"/>
        <v>1517.25</v>
      </c>
      <c r="L42" s="7">
        <f t="shared" si="6"/>
        <v>1517.25</v>
      </c>
      <c r="M42" s="7">
        <f t="shared" si="6"/>
        <v>1517.25</v>
      </c>
      <c r="N42" s="7">
        <f t="shared" si="6"/>
        <v>6517.25</v>
      </c>
      <c r="O42" s="7">
        <f t="shared" si="6"/>
        <v>1517.25</v>
      </c>
      <c r="P42" s="7">
        <f t="shared" si="6"/>
        <v>1517.25</v>
      </c>
      <c r="Q42" s="7">
        <f t="shared" si="6"/>
        <v>1517.25</v>
      </c>
      <c r="R42" s="7">
        <f t="shared" si="6"/>
        <v>1517.25</v>
      </c>
      <c r="S42" s="7">
        <f t="shared" si="6"/>
        <v>1517.25</v>
      </c>
      <c r="T42" s="7">
        <f t="shared" si="6"/>
        <v>6517.25</v>
      </c>
      <c r="U42" s="7">
        <f t="shared" si="6"/>
        <v>1517.25</v>
      </c>
      <c r="V42" s="7">
        <f t="shared" si="6"/>
        <v>1517.25</v>
      </c>
    </row>
    <row r="43" spans="1:22" s="7" customFormat="1" x14ac:dyDescent="0.3">
      <c r="A43" s="9"/>
      <c r="B43" s="9" t="s">
        <v>10</v>
      </c>
      <c r="C43" s="9">
        <f>C42</f>
        <v>48517.25</v>
      </c>
      <c r="D43" s="9">
        <f>C43+D42</f>
        <v>50034.5</v>
      </c>
      <c r="E43" s="9">
        <f t="shared" ref="E43:V43" si="7">D43+E42</f>
        <v>51551.75</v>
      </c>
      <c r="F43" s="10">
        <f t="shared" si="7"/>
        <v>53069</v>
      </c>
      <c r="G43" s="10">
        <f t="shared" si="7"/>
        <v>54586.25</v>
      </c>
      <c r="H43" s="9">
        <f t="shared" si="7"/>
        <v>61103.5</v>
      </c>
      <c r="I43" s="9">
        <f t="shared" si="7"/>
        <v>62620.75</v>
      </c>
      <c r="J43" s="10">
        <f t="shared" si="7"/>
        <v>64138</v>
      </c>
      <c r="K43" s="9">
        <f t="shared" si="7"/>
        <v>65655.25</v>
      </c>
      <c r="L43" s="9">
        <f t="shared" si="7"/>
        <v>67172.5</v>
      </c>
      <c r="M43" s="9">
        <f t="shared" si="7"/>
        <v>68689.75</v>
      </c>
      <c r="N43" s="9">
        <f t="shared" si="7"/>
        <v>75207</v>
      </c>
      <c r="O43" s="9">
        <f t="shared" si="7"/>
        <v>76724.25</v>
      </c>
      <c r="P43" s="9">
        <f t="shared" si="7"/>
        <v>78241.5</v>
      </c>
      <c r="Q43" s="9">
        <f t="shared" si="7"/>
        <v>79758.75</v>
      </c>
      <c r="R43" s="9">
        <f t="shared" si="7"/>
        <v>81276</v>
      </c>
      <c r="S43" s="9">
        <f t="shared" si="7"/>
        <v>82793.25</v>
      </c>
      <c r="T43" s="9">
        <f t="shared" si="7"/>
        <v>89310.5</v>
      </c>
      <c r="U43" s="9">
        <f t="shared" si="7"/>
        <v>90827.75</v>
      </c>
      <c r="V43" s="9">
        <f t="shared" si="7"/>
        <v>92345</v>
      </c>
    </row>
    <row r="44" spans="1:22" s="7" customFormat="1" ht="28.8" x14ac:dyDescent="0.3">
      <c r="B44" s="11" t="s">
        <v>39</v>
      </c>
      <c r="C44" s="12">
        <f>NPV(0.06,C42:V42)</f>
        <v>69503.729086106963</v>
      </c>
      <c r="D44" s="13" t="s">
        <v>12</v>
      </c>
    </row>
    <row r="45" spans="1:22" s="7" customFormat="1" x14ac:dyDescent="0.3">
      <c r="B45" s="7" t="s">
        <v>22</v>
      </c>
      <c r="C45" s="7">
        <f>V43/20</f>
        <v>4617.25</v>
      </c>
    </row>
    <row r="46" spans="1:22" s="7" customFormat="1" x14ac:dyDescent="0.3">
      <c r="B46" s="7" t="s">
        <v>29</v>
      </c>
      <c r="C46" s="15">
        <f>NPV(0.08,C42:V42)</f>
        <v>64802.764745696884</v>
      </c>
    </row>
    <row r="47" spans="1:22" s="7" customFormat="1" x14ac:dyDescent="0.3">
      <c r="B47" s="7" t="s">
        <v>30</v>
      </c>
      <c r="C47" s="15">
        <f>NPV(0.04,C42:V42)</f>
        <v>75354.928820817557</v>
      </c>
    </row>
    <row r="48" spans="1:22" s="7" customFormat="1" x14ac:dyDescent="0.3">
      <c r="A48" s="7">
        <v>40</v>
      </c>
      <c r="B48" s="7" t="s">
        <v>26</v>
      </c>
      <c r="C48" s="7">
        <f>-NPV(0.06,C41:V41)</f>
        <v>3071.0714062708457</v>
      </c>
    </row>
    <row r="49" spans="1:22" s="9" customFormat="1" x14ac:dyDescent="0.3"/>
    <row r="50" spans="1:22" s="7" customFormat="1" x14ac:dyDescent="0.3">
      <c r="A50" s="6" t="s">
        <v>53</v>
      </c>
    </row>
    <row r="51" spans="1:22" s="7" customFormat="1" x14ac:dyDescent="0.3">
      <c r="A51" s="6"/>
    </row>
    <row r="52" spans="1:22" s="7" customFormat="1" ht="14.4" customHeight="1" x14ac:dyDescent="0.3">
      <c r="A52" s="7">
        <v>41</v>
      </c>
      <c r="B52" s="7" t="s">
        <v>71</v>
      </c>
      <c r="C52" s="15">
        <f ca="1">21-SUM(C53:V53)</f>
        <v>7</v>
      </c>
      <c r="D52" s="15" t="str">
        <f t="shared" ref="D52:V52" si="8">IF((D43&lt;D28),"Paid back","")</f>
        <v/>
      </c>
      <c r="E52" s="15" t="str">
        <f t="shared" si="8"/>
        <v/>
      </c>
      <c r="F52" s="15" t="str">
        <f t="shared" si="8"/>
        <v/>
      </c>
      <c r="G52" s="15" t="str">
        <f t="shared" si="8"/>
        <v/>
      </c>
      <c r="H52" s="15" t="str">
        <f t="shared" si="8"/>
        <v/>
      </c>
      <c r="I52" s="15" t="str">
        <f t="shared" si="8"/>
        <v>Paid back</v>
      </c>
      <c r="J52" s="15" t="str">
        <f t="shared" si="8"/>
        <v>Paid back</v>
      </c>
      <c r="K52" s="15" t="str">
        <f t="shared" si="8"/>
        <v>Paid back</v>
      </c>
      <c r="L52" s="15" t="str">
        <f t="shared" si="8"/>
        <v>Paid back</v>
      </c>
      <c r="M52" s="15" t="str">
        <f t="shared" si="8"/>
        <v>Paid back</v>
      </c>
      <c r="N52" s="15" t="str">
        <f t="shared" si="8"/>
        <v>Paid back</v>
      </c>
      <c r="O52" s="15" t="str">
        <f t="shared" si="8"/>
        <v>Paid back</v>
      </c>
      <c r="P52" s="15" t="str">
        <f t="shared" si="8"/>
        <v>Paid back</v>
      </c>
      <c r="Q52" s="15" t="str">
        <f t="shared" si="8"/>
        <v>Paid back</v>
      </c>
      <c r="R52" s="15" t="str">
        <f t="shared" si="8"/>
        <v>Paid back</v>
      </c>
      <c r="S52" s="15" t="str">
        <f t="shared" si="8"/>
        <v>Paid back</v>
      </c>
      <c r="T52" s="15" t="str">
        <f t="shared" si="8"/>
        <v>Paid back</v>
      </c>
      <c r="U52" s="15" t="str">
        <f t="shared" si="8"/>
        <v>Paid back</v>
      </c>
      <c r="V52" s="15" t="str">
        <f t="shared" si="8"/>
        <v>Paid back</v>
      </c>
    </row>
    <row r="53" spans="1:22" s="7" customFormat="1" x14ac:dyDescent="0.3">
      <c r="C53" s="15">
        <f t="shared" ref="C53:V53" ca="1" si="9">IF(C52="Paid back",1,0)</f>
        <v>0</v>
      </c>
      <c r="D53" s="15">
        <f t="shared" si="9"/>
        <v>0</v>
      </c>
      <c r="E53" s="15">
        <f t="shared" si="9"/>
        <v>0</v>
      </c>
      <c r="F53" s="15">
        <f t="shared" si="9"/>
        <v>0</v>
      </c>
      <c r="G53" s="15">
        <f t="shared" si="9"/>
        <v>0</v>
      </c>
      <c r="H53" s="15">
        <f t="shared" si="9"/>
        <v>0</v>
      </c>
      <c r="I53" s="15">
        <f t="shared" si="9"/>
        <v>1</v>
      </c>
      <c r="J53" s="15">
        <f t="shared" si="9"/>
        <v>1</v>
      </c>
      <c r="K53" s="15">
        <f t="shared" si="9"/>
        <v>1</v>
      </c>
      <c r="L53" s="15">
        <f t="shared" si="9"/>
        <v>1</v>
      </c>
      <c r="M53" s="15">
        <f t="shared" si="9"/>
        <v>1</v>
      </c>
      <c r="N53" s="15">
        <f t="shared" si="9"/>
        <v>1</v>
      </c>
      <c r="O53" s="15">
        <f t="shared" si="9"/>
        <v>1</v>
      </c>
      <c r="P53" s="15">
        <f t="shared" si="9"/>
        <v>1</v>
      </c>
      <c r="Q53" s="15">
        <f t="shared" si="9"/>
        <v>1</v>
      </c>
      <c r="R53" s="15">
        <f t="shared" si="9"/>
        <v>1</v>
      </c>
      <c r="S53" s="15">
        <f t="shared" si="9"/>
        <v>1</v>
      </c>
      <c r="T53" s="15">
        <f t="shared" si="9"/>
        <v>1</v>
      </c>
      <c r="U53" s="15">
        <f t="shared" si="9"/>
        <v>1</v>
      </c>
      <c r="V53" s="15">
        <f t="shared" si="9"/>
        <v>1</v>
      </c>
    </row>
    <row r="54" spans="1:22" s="16" customFormat="1" x14ac:dyDescent="0.3">
      <c r="A54" s="16">
        <v>42</v>
      </c>
      <c r="B54" s="6" t="s">
        <v>31</v>
      </c>
      <c r="C54" s="12">
        <f>C29-C44</f>
        <v>37378.731789093363</v>
      </c>
    </row>
    <row r="55" spans="1:22" s="7" customFormat="1" x14ac:dyDescent="0.3">
      <c r="A55" s="7">
        <v>43</v>
      </c>
      <c r="B55" s="15" t="s">
        <v>32</v>
      </c>
      <c r="C55" s="15">
        <f>C31-C46</f>
        <v>26687.641870619322</v>
      </c>
    </row>
    <row r="56" spans="1:22" s="7" customFormat="1" x14ac:dyDescent="0.3">
      <c r="A56" s="7">
        <v>44</v>
      </c>
      <c r="B56" s="15" t="s">
        <v>33</v>
      </c>
      <c r="C56" s="15">
        <f>C32-C47</f>
        <v>51286.52722476382</v>
      </c>
    </row>
    <row r="57" spans="1:22" s="7" customFormat="1" x14ac:dyDescent="0.3"/>
    <row r="58" spans="1:22" s="7" customFormat="1" x14ac:dyDescent="0.3">
      <c r="A58" s="7">
        <v>45</v>
      </c>
      <c r="B58" s="7" t="s">
        <v>69</v>
      </c>
      <c r="C58" s="7">
        <f>C30-C45</f>
        <v>4701.25</v>
      </c>
    </row>
    <row r="59" spans="1:22" s="7" customFormat="1" x14ac:dyDescent="0.3"/>
    <row r="60" spans="1:22" s="7" customFormat="1" x14ac:dyDescent="0.3"/>
    <row r="61" spans="1:22" s="7" customFormat="1" x14ac:dyDescent="0.3"/>
    <row r="62" spans="1:22" s="7" customFormat="1" x14ac:dyDescent="0.3"/>
    <row r="63" spans="1:22" s="7" customFormat="1" x14ac:dyDescent="0.3"/>
    <row r="64" spans="1:22" s="7" customFormat="1" x14ac:dyDescent="0.3"/>
    <row r="65" s="7" customFormat="1" x14ac:dyDescent="0.3"/>
    <row r="66" s="7" customFormat="1" x14ac:dyDescent="0.3"/>
    <row r="67" s="7" customFormat="1" x14ac:dyDescent="0.3"/>
    <row r="68" s="7" customFormat="1" x14ac:dyDescent="0.3"/>
    <row r="69" s="7" customFormat="1" x14ac:dyDescent="0.3"/>
    <row r="70" s="7" customFormat="1" x14ac:dyDescent="0.3"/>
    <row r="71" s="7" customFormat="1" x14ac:dyDescent="0.3"/>
    <row r="72" s="7" customFormat="1" x14ac:dyDescent="0.3"/>
    <row r="73" s="7" customFormat="1" x14ac:dyDescent="0.3"/>
    <row r="74" s="7" customFormat="1" x14ac:dyDescent="0.3"/>
    <row r="75" s="7" customFormat="1" x14ac:dyDescent="0.3"/>
    <row r="76" s="7" customFormat="1" x14ac:dyDescent="0.3"/>
    <row r="77" s="7" customFormat="1" x14ac:dyDescent="0.3"/>
    <row r="78" s="7" customFormat="1" x14ac:dyDescent="0.3"/>
    <row r="79" s="2" customFormat="1" x14ac:dyDescent="0.3"/>
    <row r="80" s="2" customFormat="1" x14ac:dyDescent="0.3"/>
    <row r="81" s="2" customFormat="1" x14ac:dyDescent="0.3"/>
    <row r="82" s="2" customFormat="1" x14ac:dyDescent="0.3"/>
    <row r="83" s="2" customFormat="1" x14ac:dyDescent="0.3"/>
    <row r="84" s="2" customFormat="1" x14ac:dyDescent="0.3"/>
    <row r="85" s="2" customFormat="1" x14ac:dyDescent="0.3"/>
    <row r="86" s="2" customFormat="1" x14ac:dyDescent="0.3"/>
    <row r="87" s="2" customFormat="1" x14ac:dyDescent="0.3"/>
    <row r="88" s="2" customFormat="1" x14ac:dyDescent="0.3"/>
    <row r="89" s="2" customFormat="1" x14ac:dyDescent="0.3"/>
    <row r="90" s="2" customFormat="1" x14ac:dyDescent="0.3"/>
    <row r="91" s="2" customFormat="1" x14ac:dyDescent="0.3"/>
    <row r="92" s="2" customFormat="1" x14ac:dyDescent="0.3"/>
    <row r="93" s="2" customFormat="1" x14ac:dyDescent="0.3"/>
    <row r="94" s="2" customFormat="1" x14ac:dyDescent="0.3"/>
    <row r="95" s="2" customFormat="1" x14ac:dyDescent="0.3"/>
    <row r="96"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row r="156" s="2" customFormat="1" x14ac:dyDescent="0.3"/>
    <row r="157" s="2" customFormat="1" x14ac:dyDescent="0.3"/>
    <row r="158" s="2" customFormat="1" x14ac:dyDescent="0.3"/>
    <row r="159" s="2" customFormat="1" x14ac:dyDescent="0.3"/>
    <row r="160" s="2" customFormat="1" x14ac:dyDescent="0.3"/>
    <row r="161" s="2" customFormat="1" x14ac:dyDescent="0.3"/>
    <row r="162" s="2" customFormat="1" x14ac:dyDescent="0.3"/>
    <row r="163" s="2" customFormat="1" x14ac:dyDescent="0.3"/>
    <row r="164" s="2" customFormat="1" x14ac:dyDescent="0.3"/>
    <row r="165" s="2" customFormat="1" x14ac:dyDescent="0.3"/>
    <row r="166" s="2" customFormat="1" x14ac:dyDescent="0.3"/>
    <row r="167" s="2" customFormat="1" x14ac:dyDescent="0.3"/>
    <row r="168" s="2" customFormat="1" x14ac:dyDescent="0.3"/>
    <row r="169" s="2" customFormat="1" x14ac:dyDescent="0.3"/>
    <row r="170" s="2" customFormat="1" x14ac:dyDescent="0.3"/>
    <row r="171" s="2" customFormat="1" x14ac:dyDescent="0.3"/>
    <row r="172" s="2" customFormat="1" x14ac:dyDescent="0.3"/>
    <row r="173" s="2" customFormat="1" x14ac:dyDescent="0.3"/>
    <row r="174" s="2" customFormat="1" x14ac:dyDescent="0.3"/>
    <row r="175" s="2" customFormat="1" x14ac:dyDescent="0.3"/>
    <row r="176" s="2" customFormat="1" x14ac:dyDescent="0.3"/>
    <row r="177" s="2" customFormat="1" x14ac:dyDescent="0.3"/>
    <row r="178" s="2" customFormat="1" x14ac:dyDescent="0.3"/>
    <row r="179" s="2" customFormat="1" x14ac:dyDescent="0.3"/>
    <row r="180" s="2" customFormat="1" x14ac:dyDescent="0.3"/>
    <row r="181" s="2" customFormat="1" x14ac:dyDescent="0.3"/>
    <row r="182" s="2" customFormat="1" x14ac:dyDescent="0.3"/>
    <row r="183" s="2" customFormat="1" x14ac:dyDescent="0.3"/>
    <row r="184" s="2" customFormat="1" x14ac:dyDescent="0.3"/>
    <row r="185" s="2" customFormat="1" x14ac:dyDescent="0.3"/>
    <row r="186" s="2" customFormat="1" x14ac:dyDescent="0.3"/>
    <row r="187" s="2" customFormat="1" x14ac:dyDescent="0.3"/>
    <row r="188" s="2" customFormat="1" x14ac:dyDescent="0.3"/>
    <row r="189" s="2" customFormat="1" x14ac:dyDescent="0.3"/>
    <row r="190" s="2" customFormat="1" x14ac:dyDescent="0.3"/>
    <row r="191" s="2" customFormat="1" x14ac:dyDescent="0.3"/>
    <row r="192" s="2" customFormat="1" x14ac:dyDescent="0.3"/>
    <row r="193" s="2" customFormat="1" x14ac:dyDescent="0.3"/>
    <row r="194" s="2" customFormat="1" x14ac:dyDescent="0.3"/>
    <row r="195" s="2" customFormat="1" x14ac:dyDescent="0.3"/>
    <row r="196" s="2" customFormat="1" x14ac:dyDescent="0.3"/>
    <row r="197" s="2" customFormat="1" x14ac:dyDescent="0.3"/>
    <row r="198" s="2" customFormat="1" x14ac:dyDescent="0.3"/>
    <row r="199" s="2" customFormat="1" x14ac:dyDescent="0.3"/>
    <row r="200" s="2" customFormat="1" x14ac:dyDescent="0.3"/>
    <row r="201" s="2" customFormat="1" x14ac:dyDescent="0.3"/>
    <row r="202" s="2" customFormat="1" x14ac:dyDescent="0.3"/>
    <row r="203" s="2" customFormat="1" x14ac:dyDescent="0.3"/>
    <row r="204" s="2" customFormat="1" x14ac:dyDescent="0.3"/>
    <row r="205" s="2" customFormat="1" x14ac:dyDescent="0.3"/>
    <row r="206" s="2" customFormat="1" x14ac:dyDescent="0.3"/>
    <row r="207" s="2" customFormat="1" x14ac:dyDescent="0.3"/>
    <row r="208" s="2" customFormat="1" x14ac:dyDescent="0.3"/>
    <row r="209" s="2" customFormat="1" x14ac:dyDescent="0.3"/>
    <row r="210" s="2" customFormat="1" x14ac:dyDescent="0.3"/>
    <row r="211" s="2" customFormat="1" x14ac:dyDescent="0.3"/>
    <row r="212" s="2" customFormat="1" x14ac:dyDescent="0.3"/>
    <row r="213" s="2" customFormat="1" x14ac:dyDescent="0.3"/>
    <row r="214" s="2" customFormat="1" x14ac:dyDescent="0.3"/>
    <row r="215" s="2" customFormat="1" x14ac:dyDescent="0.3"/>
    <row r="216" s="2" customFormat="1" x14ac:dyDescent="0.3"/>
    <row r="217" s="2" customFormat="1" x14ac:dyDescent="0.3"/>
    <row r="218" s="2" customFormat="1" x14ac:dyDescent="0.3"/>
    <row r="219" s="2" customFormat="1" x14ac:dyDescent="0.3"/>
    <row r="220" s="2" customFormat="1" x14ac:dyDescent="0.3"/>
    <row r="221" s="2" customFormat="1" x14ac:dyDescent="0.3"/>
    <row r="222" s="2" customFormat="1" x14ac:dyDescent="0.3"/>
    <row r="223" s="2" customFormat="1" x14ac:dyDescent="0.3"/>
    <row r="224" s="2" customFormat="1" x14ac:dyDescent="0.3"/>
    <row r="225" s="2" customFormat="1" x14ac:dyDescent="0.3"/>
    <row r="226" s="2" customFormat="1" x14ac:dyDescent="0.3"/>
    <row r="227" s="2" customFormat="1" x14ac:dyDescent="0.3"/>
    <row r="228" s="2" customFormat="1" x14ac:dyDescent="0.3"/>
    <row r="229" s="2" customFormat="1" x14ac:dyDescent="0.3"/>
    <row r="230" s="2" customFormat="1" x14ac:dyDescent="0.3"/>
    <row r="231" s="2" customFormat="1" x14ac:dyDescent="0.3"/>
    <row r="232" s="2" customFormat="1" x14ac:dyDescent="0.3"/>
    <row r="233" s="2" customFormat="1" x14ac:dyDescent="0.3"/>
    <row r="234" s="2" customFormat="1" x14ac:dyDescent="0.3"/>
    <row r="235" s="2" customFormat="1" x14ac:dyDescent="0.3"/>
    <row r="236" s="2" customFormat="1" x14ac:dyDescent="0.3"/>
    <row r="237" s="2" customFormat="1" x14ac:dyDescent="0.3"/>
    <row r="238" s="2" customFormat="1" x14ac:dyDescent="0.3"/>
    <row r="239" s="2" customFormat="1" x14ac:dyDescent="0.3"/>
    <row r="240" s="2" customFormat="1" x14ac:dyDescent="0.3"/>
    <row r="241" s="2" customFormat="1" x14ac:dyDescent="0.3"/>
    <row r="242" s="2" customFormat="1" x14ac:dyDescent="0.3"/>
    <row r="243" s="2" customFormat="1" x14ac:dyDescent="0.3"/>
    <row r="244" s="2" customFormat="1" x14ac:dyDescent="0.3"/>
    <row r="245" s="2" customFormat="1" x14ac:dyDescent="0.3"/>
    <row r="246" s="2" customFormat="1" x14ac:dyDescent="0.3"/>
    <row r="247" s="2" customFormat="1" x14ac:dyDescent="0.3"/>
    <row r="248" s="2" customFormat="1" x14ac:dyDescent="0.3"/>
    <row r="249" s="2" customFormat="1" x14ac:dyDescent="0.3"/>
    <row r="250" s="2" customFormat="1" x14ac:dyDescent="0.3"/>
    <row r="251" s="2" customFormat="1" x14ac:dyDescent="0.3"/>
    <row r="252" s="2" customFormat="1" x14ac:dyDescent="0.3"/>
    <row r="253" s="2" customFormat="1" x14ac:dyDescent="0.3"/>
    <row r="254" s="2" customFormat="1" x14ac:dyDescent="0.3"/>
    <row r="255" s="2" customFormat="1" x14ac:dyDescent="0.3"/>
    <row r="256" s="2" customFormat="1" x14ac:dyDescent="0.3"/>
    <row r="257" s="2" customFormat="1" x14ac:dyDescent="0.3"/>
    <row r="258" s="2" customFormat="1" x14ac:dyDescent="0.3"/>
    <row r="259" s="2" customFormat="1" x14ac:dyDescent="0.3"/>
    <row r="260" s="2" customFormat="1" x14ac:dyDescent="0.3"/>
    <row r="261" s="2" customFormat="1" x14ac:dyDescent="0.3"/>
    <row r="262" s="2" customFormat="1" x14ac:dyDescent="0.3"/>
    <row r="263" s="2" customFormat="1" x14ac:dyDescent="0.3"/>
    <row r="264" s="2" customFormat="1" x14ac:dyDescent="0.3"/>
    <row r="265" s="2" customFormat="1" x14ac:dyDescent="0.3"/>
    <row r="266" s="2" customFormat="1" x14ac:dyDescent="0.3"/>
    <row r="267" s="2" customFormat="1" x14ac:dyDescent="0.3"/>
    <row r="268" s="2" customFormat="1" x14ac:dyDescent="0.3"/>
    <row r="269" s="2" customFormat="1" x14ac:dyDescent="0.3"/>
    <row r="270" s="2" customFormat="1" x14ac:dyDescent="0.3"/>
    <row r="271" s="2" customFormat="1" x14ac:dyDescent="0.3"/>
    <row r="272" s="2" customFormat="1" x14ac:dyDescent="0.3"/>
    <row r="273" s="2" customFormat="1" x14ac:dyDescent="0.3"/>
    <row r="274" s="2" customFormat="1" x14ac:dyDescent="0.3"/>
    <row r="275" s="2" customFormat="1" x14ac:dyDescent="0.3"/>
    <row r="276" s="2" customFormat="1" x14ac:dyDescent="0.3"/>
    <row r="277" s="2" customFormat="1" x14ac:dyDescent="0.3"/>
    <row r="278" s="2" customFormat="1" x14ac:dyDescent="0.3"/>
    <row r="279" s="2" customFormat="1" x14ac:dyDescent="0.3"/>
    <row r="280" s="2" customFormat="1" x14ac:dyDescent="0.3"/>
    <row r="281" s="2" customFormat="1" x14ac:dyDescent="0.3"/>
    <row r="282" s="2" customFormat="1" x14ac:dyDescent="0.3"/>
    <row r="283" s="2" customFormat="1" x14ac:dyDescent="0.3"/>
    <row r="284" s="2" customFormat="1" x14ac:dyDescent="0.3"/>
    <row r="285" s="2" customFormat="1" x14ac:dyDescent="0.3"/>
    <row r="286" s="2" customFormat="1" x14ac:dyDescent="0.3"/>
    <row r="287" s="2" customFormat="1" x14ac:dyDescent="0.3"/>
    <row r="288" s="2" customFormat="1" x14ac:dyDescent="0.3"/>
    <row r="289" s="2" customFormat="1" x14ac:dyDescent="0.3"/>
    <row r="290" s="2" customFormat="1" x14ac:dyDescent="0.3"/>
    <row r="291" s="2" customFormat="1" x14ac:dyDescent="0.3"/>
    <row r="292" s="2" customFormat="1" x14ac:dyDescent="0.3"/>
    <row r="293" s="2" customFormat="1" x14ac:dyDescent="0.3"/>
    <row r="294" s="2" customFormat="1" x14ac:dyDescent="0.3"/>
    <row r="295" s="2" customFormat="1" x14ac:dyDescent="0.3"/>
    <row r="296" s="2" customFormat="1" x14ac:dyDescent="0.3"/>
    <row r="297" s="2" customFormat="1" x14ac:dyDescent="0.3"/>
    <row r="298" s="2" customFormat="1" x14ac:dyDescent="0.3"/>
    <row r="299" s="2" customFormat="1" x14ac:dyDescent="0.3"/>
    <row r="300" s="2" customFormat="1" x14ac:dyDescent="0.3"/>
    <row r="301" s="2" customFormat="1" x14ac:dyDescent="0.3"/>
    <row r="302" s="2" customFormat="1" x14ac:dyDescent="0.3"/>
    <row r="303" s="2" customFormat="1" x14ac:dyDescent="0.3"/>
    <row r="304" s="2" customFormat="1" x14ac:dyDescent="0.3"/>
    <row r="305" s="2" customFormat="1" x14ac:dyDescent="0.3"/>
    <row r="306" s="2" customFormat="1" x14ac:dyDescent="0.3"/>
    <row r="307" s="2" customFormat="1" x14ac:dyDescent="0.3"/>
    <row r="308" s="2" customFormat="1" x14ac:dyDescent="0.3"/>
    <row r="309" s="2" customFormat="1" x14ac:dyDescent="0.3"/>
    <row r="310" s="2" customFormat="1" x14ac:dyDescent="0.3"/>
    <row r="311" s="2" customFormat="1" x14ac:dyDescent="0.3"/>
    <row r="312" s="2" customFormat="1" x14ac:dyDescent="0.3"/>
    <row r="313" s="2" customFormat="1" x14ac:dyDescent="0.3"/>
    <row r="314" s="2" customFormat="1" x14ac:dyDescent="0.3"/>
    <row r="315" s="2" customFormat="1" x14ac:dyDescent="0.3"/>
    <row r="316" s="2" customFormat="1" x14ac:dyDescent="0.3"/>
    <row r="317" s="2" customFormat="1" x14ac:dyDescent="0.3"/>
    <row r="318" s="2" customFormat="1" x14ac:dyDescent="0.3"/>
    <row r="319" s="2" customFormat="1" x14ac:dyDescent="0.3"/>
    <row r="320" s="2" customFormat="1" x14ac:dyDescent="0.3"/>
    <row r="321" s="2" customFormat="1" x14ac:dyDescent="0.3"/>
    <row r="322" s="2" customFormat="1" x14ac:dyDescent="0.3"/>
    <row r="323" s="2" customFormat="1" x14ac:dyDescent="0.3"/>
    <row r="324" s="2" customFormat="1" x14ac:dyDescent="0.3"/>
    <row r="325" s="2" customFormat="1" x14ac:dyDescent="0.3"/>
    <row r="326" s="2" customFormat="1" x14ac:dyDescent="0.3"/>
    <row r="327" s="2" customFormat="1" x14ac:dyDescent="0.3"/>
    <row r="328" s="2" customFormat="1" x14ac:dyDescent="0.3"/>
    <row r="329" s="2" customFormat="1" x14ac:dyDescent="0.3"/>
    <row r="330" s="2" customFormat="1" x14ac:dyDescent="0.3"/>
    <row r="331" s="2" customFormat="1" x14ac:dyDescent="0.3"/>
    <row r="332" s="2" customFormat="1" x14ac:dyDescent="0.3"/>
    <row r="333" s="2" customFormat="1" x14ac:dyDescent="0.3"/>
    <row r="334" s="2" customFormat="1" x14ac:dyDescent="0.3"/>
    <row r="335" s="2" customFormat="1" x14ac:dyDescent="0.3"/>
    <row r="336" s="2" customFormat="1" x14ac:dyDescent="0.3"/>
    <row r="337" s="2" customFormat="1" x14ac:dyDescent="0.3"/>
    <row r="338" s="2" customFormat="1" x14ac:dyDescent="0.3"/>
    <row r="339" s="2" customFormat="1" x14ac:dyDescent="0.3"/>
    <row r="340" s="2" customFormat="1" x14ac:dyDescent="0.3"/>
    <row r="341" s="2" customFormat="1" x14ac:dyDescent="0.3"/>
    <row r="342" s="2" customFormat="1" x14ac:dyDescent="0.3"/>
    <row r="343" s="2" customFormat="1" x14ac:dyDescent="0.3"/>
    <row r="344" s="2" customFormat="1" x14ac:dyDescent="0.3"/>
    <row r="345" s="2" customFormat="1" x14ac:dyDescent="0.3"/>
    <row r="346" s="2" customFormat="1" x14ac:dyDescent="0.3"/>
    <row r="347" s="2" customFormat="1" x14ac:dyDescent="0.3"/>
    <row r="348" s="2" customFormat="1" x14ac:dyDescent="0.3"/>
    <row r="349" s="2" customFormat="1" x14ac:dyDescent="0.3"/>
    <row r="350" s="2" customFormat="1" x14ac:dyDescent="0.3"/>
    <row r="351" s="2" customFormat="1" x14ac:dyDescent="0.3"/>
    <row r="352" s="2" customFormat="1" x14ac:dyDescent="0.3"/>
    <row r="353" s="2" customFormat="1" x14ac:dyDescent="0.3"/>
    <row r="354" s="2" customFormat="1" x14ac:dyDescent="0.3"/>
    <row r="355" s="2" customFormat="1" x14ac:dyDescent="0.3"/>
    <row r="356" s="2" customFormat="1" x14ac:dyDescent="0.3"/>
    <row r="357" s="2" customFormat="1" x14ac:dyDescent="0.3"/>
    <row r="358" s="2" customFormat="1" x14ac:dyDescent="0.3"/>
    <row r="359" s="2" customFormat="1" x14ac:dyDescent="0.3"/>
    <row r="360" s="2" customFormat="1" x14ac:dyDescent="0.3"/>
    <row r="361" s="2" customFormat="1" x14ac:dyDescent="0.3"/>
    <row r="362" s="2" customFormat="1" x14ac:dyDescent="0.3"/>
    <row r="363" s="2" customFormat="1" x14ac:dyDescent="0.3"/>
    <row r="364" s="2" customFormat="1" x14ac:dyDescent="0.3"/>
    <row r="365" s="2" customFormat="1" x14ac:dyDescent="0.3"/>
    <row r="366" s="2" customFormat="1" x14ac:dyDescent="0.3"/>
    <row r="367" s="2" customFormat="1" x14ac:dyDescent="0.3"/>
    <row r="368" s="2" customFormat="1" x14ac:dyDescent="0.3"/>
    <row r="369" s="2" customFormat="1" x14ac:dyDescent="0.3"/>
    <row r="370" s="2" customFormat="1" x14ac:dyDescent="0.3"/>
    <row r="371" s="2" customFormat="1" x14ac:dyDescent="0.3"/>
    <row r="372" s="2" customFormat="1" x14ac:dyDescent="0.3"/>
    <row r="373" s="2" customFormat="1" x14ac:dyDescent="0.3"/>
    <row r="374" s="2" customFormat="1" x14ac:dyDescent="0.3"/>
    <row r="375" s="2" customFormat="1" x14ac:dyDescent="0.3"/>
    <row r="376" s="2" customFormat="1" x14ac:dyDescent="0.3"/>
    <row r="377" s="2" customFormat="1" x14ac:dyDescent="0.3"/>
    <row r="378" s="2" customFormat="1" x14ac:dyDescent="0.3"/>
    <row r="379" s="2" customFormat="1" x14ac:dyDescent="0.3"/>
    <row r="380" s="2" customFormat="1" x14ac:dyDescent="0.3"/>
    <row r="381" s="2" customFormat="1" x14ac:dyDescent="0.3"/>
    <row r="382" s="2" customFormat="1" x14ac:dyDescent="0.3"/>
    <row r="383" s="2" customFormat="1" x14ac:dyDescent="0.3"/>
    <row r="384" s="2" customFormat="1" x14ac:dyDescent="0.3"/>
    <row r="385" s="2" customFormat="1" x14ac:dyDescent="0.3"/>
    <row r="386" s="2" customFormat="1" x14ac:dyDescent="0.3"/>
    <row r="387" s="2" customFormat="1" x14ac:dyDescent="0.3"/>
    <row r="388" s="2" customFormat="1" x14ac:dyDescent="0.3"/>
    <row r="389" s="2" customFormat="1" x14ac:dyDescent="0.3"/>
    <row r="390" s="2" customFormat="1" x14ac:dyDescent="0.3"/>
    <row r="391" s="2" customFormat="1" x14ac:dyDescent="0.3"/>
    <row r="392" s="2" customFormat="1" x14ac:dyDescent="0.3"/>
    <row r="393" s="2" customFormat="1" x14ac:dyDescent="0.3"/>
    <row r="394" s="2" customFormat="1" x14ac:dyDescent="0.3"/>
    <row r="395" s="2" customFormat="1" x14ac:dyDescent="0.3"/>
    <row r="396" s="2" customFormat="1" x14ac:dyDescent="0.3"/>
    <row r="397" s="2" customFormat="1" x14ac:dyDescent="0.3"/>
    <row r="398" s="2" customFormat="1" x14ac:dyDescent="0.3"/>
    <row r="399" s="2" customFormat="1" x14ac:dyDescent="0.3"/>
    <row r="400" s="2" customFormat="1" x14ac:dyDescent="0.3"/>
    <row r="401" s="2" customFormat="1" x14ac:dyDescent="0.3"/>
    <row r="402" s="2" customFormat="1" x14ac:dyDescent="0.3"/>
    <row r="403" s="2" customFormat="1" x14ac:dyDescent="0.3"/>
    <row r="404" s="2" customFormat="1" x14ac:dyDescent="0.3"/>
    <row r="405" s="2" customFormat="1" x14ac:dyDescent="0.3"/>
    <row r="406" s="2" customFormat="1" x14ac:dyDescent="0.3"/>
    <row r="407" s="2" customFormat="1" x14ac:dyDescent="0.3"/>
    <row r="408" s="2" customFormat="1" x14ac:dyDescent="0.3"/>
    <row r="409" s="2" customFormat="1" x14ac:dyDescent="0.3"/>
    <row r="410" s="2" customFormat="1" x14ac:dyDescent="0.3"/>
    <row r="411" s="2" customFormat="1" x14ac:dyDescent="0.3"/>
    <row r="412" s="2" customFormat="1" x14ac:dyDescent="0.3"/>
    <row r="413" s="2" customFormat="1" x14ac:dyDescent="0.3"/>
    <row r="414" s="2" customFormat="1" x14ac:dyDescent="0.3"/>
    <row r="415" s="2" customFormat="1" x14ac:dyDescent="0.3"/>
    <row r="416" s="2" customFormat="1" x14ac:dyDescent="0.3"/>
    <row r="417" s="2" customFormat="1" x14ac:dyDescent="0.3"/>
    <row r="418" s="2" customFormat="1" x14ac:dyDescent="0.3"/>
    <row r="419" s="2" customFormat="1" x14ac:dyDescent="0.3"/>
    <row r="420" s="2" customFormat="1" x14ac:dyDescent="0.3"/>
    <row r="421" s="2" customFormat="1" x14ac:dyDescent="0.3"/>
    <row r="422" s="2" customFormat="1" x14ac:dyDescent="0.3"/>
    <row r="423" s="2" customFormat="1" x14ac:dyDescent="0.3"/>
    <row r="424" s="2" customFormat="1" x14ac:dyDescent="0.3"/>
    <row r="425" s="2" customFormat="1" x14ac:dyDescent="0.3"/>
    <row r="426" s="2" customFormat="1" x14ac:dyDescent="0.3"/>
    <row r="427" s="2" customFormat="1" x14ac:dyDescent="0.3"/>
    <row r="428" s="2" customFormat="1" x14ac:dyDescent="0.3"/>
    <row r="429" s="2" customFormat="1" x14ac:dyDescent="0.3"/>
    <row r="430" s="2" customFormat="1" x14ac:dyDescent="0.3"/>
    <row r="431" s="2" customFormat="1" x14ac:dyDescent="0.3"/>
    <row r="432" s="2" customFormat="1" x14ac:dyDescent="0.3"/>
    <row r="433" s="2" customFormat="1" x14ac:dyDescent="0.3"/>
    <row r="434" s="2" customFormat="1" x14ac:dyDescent="0.3"/>
    <row r="435" s="2" customFormat="1" x14ac:dyDescent="0.3"/>
    <row r="436" s="2" customFormat="1" x14ac:dyDescent="0.3"/>
    <row r="437" s="2" customFormat="1" x14ac:dyDescent="0.3"/>
    <row r="438" s="2" customFormat="1" x14ac:dyDescent="0.3"/>
    <row r="439" s="2" customFormat="1" x14ac:dyDescent="0.3"/>
    <row r="440" s="2" customFormat="1" x14ac:dyDescent="0.3"/>
    <row r="441" s="2" customFormat="1" x14ac:dyDescent="0.3"/>
    <row r="442" s="2" customFormat="1" x14ac:dyDescent="0.3"/>
    <row r="443" s="2" customFormat="1" x14ac:dyDescent="0.3"/>
    <row r="444" s="2" customFormat="1" x14ac:dyDescent="0.3"/>
    <row r="445" s="2" customFormat="1" x14ac:dyDescent="0.3"/>
    <row r="446" s="2" customFormat="1" x14ac:dyDescent="0.3"/>
    <row r="447" s="2" customFormat="1" x14ac:dyDescent="0.3"/>
    <row r="448" s="2" customFormat="1" x14ac:dyDescent="0.3"/>
    <row r="449" s="2" customFormat="1" x14ac:dyDescent="0.3"/>
    <row r="450" s="2" customFormat="1" x14ac:dyDescent="0.3"/>
    <row r="451" s="2" customFormat="1" x14ac:dyDescent="0.3"/>
    <row r="452" s="2" customFormat="1" x14ac:dyDescent="0.3"/>
    <row r="453" s="2" customFormat="1" x14ac:dyDescent="0.3"/>
    <row r="454" s="2" customFormat="1" x14ac:dyDescent="0.3"/>
    <row r="455" s="2" customFormat="1" x14ac:dyDescent="0.3"/>
    <row r="456" s="2" customFormat="1" x14ac:dyDescent="0.3"/>
    <row r="457" s="2" customFormat="1" x14ac:dyDescent="0.3"/>
    <row r="458" s="2" customFormat="1" x14ac:dyDescent="0.3"/>
    <row r="459" s="2" customFormat="1" x14ac:dyDescent="0.3"/>
    <row r="460" s="2" customFormat="1" x14ac:dyDescent="0.3"/>
    <row r="461" s="2" customFormat="1" x14ac:dyDescent="0.3"/>
    <row r="462" s="2" customFormat="1" x14ac:dyDescent="0.3"/>
    <row r="463" s="2" customFormat="1" x14ac:dyDescent="0.3"/>
    <row r="464" s="2" customFormat="1" x14ac:dyDescent="0.3"/>
    <row r="465" s="2" customFormat="1" x14ac:dyDescent="0.3"/>
    <row r="466" s="2" customFormat="1" x14ac:dyDescent="0.3"/>
    <row r="467" s="2" customFormat="1" x14ac:dyDescent="0.3"/>
    <row r="468" s="2" customFormat="1" x14ac:dyDescent="0.3"/>
    <row r="469" s="2" customFormat="1" x14ac:dyDescent="0.3"/>
    <row r="470" s="2" customFormat="1" x14ac:dyDescent="0.3"/>
    <row r="471" s="2" customFormat="1" x14ac:dyDescent="0.3"/>
    <row r="472" s="2" customFormat="1" x14ac:dyDescent="0.3"/>
    <row r="473" s="2" customFormat="1" x14ac:dyDescent="0.3"/>
    <row r="474" s="2" customFormat="1" x14ac:dyDescent="0.3"/>
    <row r="475" s="2" customFormat="1" x14ac:dyDescent="0.3"/>
    <row r="476" s="2" customFormat="1" x14ac:dyDescent="0.3"/>
    <row r="477" s="2" customFormat="1" x14ac:dyDescent="0.3"/>
    <row r="478" s="2" customFormat="1" x14ac:dyDescent="0.3"/>
    <row r="479" s="2" customFormat="1" x14ac:dyDescent="0.3"/>
    <row r="480" s="2" customFormat="1" x14ac:dyDescent="0.3"/>
    <row r="481" s="2" customFormat="1" x14ac:dyDescent="0.3"/>
    <row r="482" s="2" customFormat="1" x14ac:dyDescent="0.3"/>
    <row r="483" s="2" customFormat="1" x14ac:dyDescent="0.3"/>
    <row r="484" s="2" customFormat="1" x14ac:dyDescent="0.3"/>
    <row r="485" s="2" customFormat="1" x14ac:dyDescent="0.3"/>
    <row r="486" s="2" customFormat="1" x14ac:dyDescent="0.3"/>
    <row r="487" s="2" customFormat="1" x14ac:dyDescent="0.3"/>
    <row r="488" s="2" customFormat="1" x14ac:dyDescent="0.3"/>
    <row r="489" s="2" customFormat="1" x14ac:dyDescent="0.3"/>
    <row r="490" s="2" customFormat="1" x14ac:dyDescent="0.3"/>
    <row r="491" s="2" customFormat="1" x14ac:dyDescent="0.3"/>
    <row r="492" s="2" customFormat="1" x14ac:dyDescent="0.3"/>
    <row r="493" s="2" customFormat="1" x14ac:dyDescent="0.3"/>
    <row r="494" s="2" customFormat="1" x14ac:dyDescent="0.3"/>
    <row r="495" s="2" customFormat="1" x14ac:dyDescent="0.3"/>
    <row r="496" s="2" customFormat="1" x14ac:dyDescent="0.3"/>
    <row r="497" s="2" customFormat="1" x14ac:dyDescent="0.3"/>
    <row r="498" s="2" customFormat="1" x14ac:dyDescent="0.3"/>
    <row r="499" s="2" customFormat="1" x14ac:dyDescent="0.3"/>
    <row r="500" s="2" customFormat="1" x14ac:dyDescent="0.3"/>
    <row r="501" s="2" customFormat="1" x14ac:dyDescent="0.3"/>
    <row r="502" s="2" customFormat="1" x14ac:dyDescent="0.3"/>
    <row r="503" s="2" customFormat="1" x14ac:dyDescent="0.3"/>
    <row r="504" s="2" customFormat="1" x14ac:dyDescent="0.3"/>
    <row r="505" s="2" customFormat="1" x14ac:dyDescent="0.3"/>
    <row r="506" s="2" customFormat="1" x14ac:dyDescent="0.3"/>
    <row r="507" s="2" customFormat="1" x14ac:dyDescent="0.3"/>
    <row r="508" s="2" customFormat="1" x14ac:dyDescent="0.3"/>
    <row r="509" s="2" customFormat="1" x14ac:dyDescent="0.3"/>
    <row r="510" s="2" customFormat="1" x14ac:dyDescent="0.3"/>
    <row r="511" s="2" customFormat="1" x14ac:dyDescent="0.3"/>
    <row r="512" s="2" customFormat="1" x14ac:dyDescent="0.3"/>
    <row r="513" s="2" customFormat="1" x14ac:dyDescent="0.3"/>
    <row r="514" s="2" customFormat="1" x14ac:dyDescent="0.3"/>
    <row r="515" s="2" customFormat="1" x14ac:dyDescent="0.3"/>
    <row r="516" s="2" customFormat="1" x14ac:dyDescent="0.3"/>
    <row r="517" s="2" customFormat="1" x14ac:dyDescent="0.3"/>
    <row r="518" s="2" customFormat="1" x14ac:dyDescent="0.3"/>
    <row r="519" s="2" customFormat="1" x14ac:dyDescent="0.3"/>
    <row r="520" s="2" customFormat="1" x14ac:dyDescent="0.3"/>
    <row r="521" s="2" customFormat="1" x14ac:dyDescent="0.3"/>
    <row r="522" s="2" customFormat="1" x14ac:dyDescent="0.3"/>
    <row r="523" s="2" customFormat="1" x14ac:dyDescent="0.3"/>
    <row r="524" s="2" customFormat="1" x14ac:dyDescent="0.3"/>
    <row r="525" s="2" customFormat="1" x14ac:dyDescent="0.3"/>
    <row r="526" s="2" customFormat="1" x14ac:dyDescent="0.3"/>
    <row r="527" s="2" customFormat="1" x14ac:dyDescent="0.3"/>
    <row r="528" s="2" customFormat="1" x14ac:dyDescent="0.3"/>
    <row r="529" s="2" customFormat="1" x14ac:dyDescent="0.3"/>
    <row r="530" s="2" customFormat="1" x14ac:dyDescent="0.3"/>
    <row r="531" s="2" customFormat="1" x14ac:dyDescent="0.3"/>
    <row r="532" s="2" customFormat="1" x14ac:dyDescent="0.3"/>
    <row r="533" s="2" customFormat="1" x14ac:dyDescent="0.3"/>
    <row r="534" s="2" customFormat="1" x14ac:dyDescent="0.3"/>
    <row r="535" s="2" customFormat="1" x14ac:dyDescent="0.3"/>
    <row r="536" s="2" customFormat="1" x14ac:dyDescent="0.3"/>
    <row r="537" s="2" customFormat="1" x14ac:dyDescent="0.3"/>
    <row r="538" s="2" customFormat="1" x14ac:dyDescent="0.3"/>
    <row r="539" s="2" customFormat="1" x14ac:dyDescent="0.3"/>
    <row r="540" s="2" customFormat="1" x14ac:dyDescent="0.3"/>
    <row r="541" s="2" customFormat="1" x14ac:dyDescent="0.3"/>
    <row r="542" s="2" customFormat="1" x14ac:dyDescent="0.3"/>
    <row r="543" s="2" customFormat="1" x14ac:dyDescent="0.3"/>
    <row r="544" s="2" customFormat="1" x14ac:dyDescent="0.3"/>
    <row r="545" s="2" customFormat="1" x14ac:dyDescent="0.3"/>
    <row r="546" s="2" customFormat="1" x14ac:dyDescent="0.3"/>
    <row r="547" s="2" customFormat="1" x14ac:dyDescent="0.3"/>
    <row r="548" s="2" customFormat="1" x14ac:dyDescent="0.3"/>
    <row r="549" s="2" customFormat="1" x14ac:dyDescent="0.3"/>
    <row r="550" s="2" customFormat="1" x14ac:dyDescent="0.3"/>
    <row r="551" s="2" customFormat="1" x14ac:dyDescent="0.3"/>
    <row r="552" s="2" customFormat="1" x14ac:dyDescent="0.3"/>
    <row r="553" s="2" customFormat="1" x14ac:dyDescent="0.3"/>
    <row r="554" s="2" customFormat="1" x14ac:dyDescent="0.3"/>
    <row r="555" s="2" customFormat="1" x14ac:dyDescent="0.3"/>
    <row r="556" s="2" customFormat="1" x14ac:dyDescent="0.3"/>
    <row r="557" s="2" customFormat="1" x14ac:dyDescent="0.3"/>
    <row r="558" s="2" customFormat="1" x14ac:dyDescent="0.3"/>
    <row r="559" s="2" customFormat="1" x14ac:dyDescent="0.3"/>
    <row r="560" s="2" customFormat="1" x14ac:dyDescent="0.3"/>
    <row r="561" s="2" customFormat="1" x14ac:dyDescent="0.3"/>
    <row r="562" s="2" customFormat="1" x14ac:dyDescent="0.3"/>
    <row r="563" s="2" customFormat="1" x14ac:dyDescent="0.3"/>
    <row r="564" s="2" customFormat="1" x14ac:dyDescent="0.3"/>
    <row r="565" s="2" customFormat="1" x14ac:dyDescent="0.3"/>
    <row r="566" s="2" customFormat="1" x14ac:dyDescent="0.3"/>
    <row r="567" s="2" customFormat="1" x14ac:dyDescent="0.3"/>
    <row r="568" s="2" customFormat="1" x14ac:dyDescent="0.3"/>
    <row r="569" s="2" customFormat="1" x14ac:dyDescent="0.3"/>
    <row r="570" s="2" customFormat="1" x14ac:dyDescent="0.3"/>
    <row r="571" s="2" customFormat="1" x14ac:dyDescent="0.3"/>
    <row r="572" s="2" customFormat="1" x14ac:dyDescent="0.3"/>
    <row r="573" s="2" customFormat="1" x14ac:dyDescent="0.3"/>
    <row r="574" s="2" customFormat="1" x14ac:dyDescent="0.3"/>
    <row r="575" s="2" customFormat="1" x14ac:dyDescent="0.3"/>
    <row r="576" s="2" customFormat="1" x14ac:dyDescent="0.3"/>
    <row r="577" s="2" customFormat="1" x14ac:dyDescent="0.3"/>
    <row r="578" s="2" customFormat="1" x14ac:dyDescent="0.3"/>
    <row r="579" s="2" customFormat="1" x14ac:dyDescent="0.3"/>
    <row r="580" s="2" customFormat="1" x14ac:dyDescent="0.3"/>
    <row r="581" s="2" customFormat="1" x14ac:dyDescent="0.3"/>
    <row r="582" s="2" customFormat="1" x14ac:dyDescent="0.3"/>
    <row r="583" s="2" customFormat="1" x14ac:dyDescent="0.3"/>
    <row r="584" s="2" customFormat="1" x14ac:dyDescent="0.3"/>
    <row r="585" s="2" customFormat="1" x14ac:dyDescent="0.3"/>
    <row r="586" s="2" customFormat="1" x14ac:dyDescent="0.3"/>
    <row r="587" s="2" customFormat="1" x14ac:dyDescent="0.3"/>
    <row r="588" s="2" customFormat="1" x14ac:dyDescent="0.3"/>
    <row r="589" s="2" customFormat="1" x14ac:dyDescent="0.3"/>
    <row r="590" s="2" customFormat="1" x14ac:dyDescent="0.3"/>
    <row r="591" s="2" customFormat="1" x14ac:dyDescent="0.3"/>
    <row r="592" s="2" customFormat="1" x14ac:dyDescent="0.3"/>
    <row r="593" s="2" customFormat="1" x14ac:dyDescent="0.3"/>
    <row r="594" s="2" customFormat="1" x14ac:dyDescent="0.3"/>
    <row r="595" s="2" customFormat="1" x14ac:dyDescent="0.3"/>
    <row r="596" s="2" customFormat="1" x14ac:dyDescent="0.3"/>
    <row r="597" s="2" customFormat="1" x14ac:dyDescent="0.3"/>
    <row r="598" s="2" customFormat="1" x14ac:dyDescent="0.3"/>
    <row r="599" s="2" customFormat="1" x14ac:dyDescent="0.3"/>
    <row r="600" s="2" customFormat="1" x14ac:dyDescent="0.3"/>
    <row r="601" s="2" customFormat="1" x14ac:dyDescent="0.3"/>
    <row r="602" s="2" customFormat="1" x14ac:dyDescent="0.3"/>
    <row r="603" s="2" customFormat="1" x14ac:dyDescent="0.3"/>
    <row r="604" s="2" customFormat="1" x14ac:dyDescent="0.3"/>
    <row r="605" s="2" customFormat="1" x14ac:dyDescent="0.3"/>
    <row r="606" s="2" customFormat="1" x14ac:dyDescent="0.3"/>
    <row r="607" s="2" customFormat="1" x14ac:dyDescent="0.3"/>
    <row r="608" s="2" customFormat="1" x14ac:dyDescent="0.3"/>
    <row r="609" s="2" customFormat="1" x14ac:dyDescent="0.3"/>
    <row r="610" s="2" customFormat="1" x14ac:dyDescent="0.3"/>
    <row r="611" s="2" customFormat="1" x14ac:dyDescent="0.3"/>
    <row r="612" s="2" customFormat="1" x14ac:dyDescent="0.3"/>
    <row r="613" s="2" customFormat="1" x14ac:dyDescent="0.3"/>
    <row r="614" s="2" customFormat="1" x14ac:dyDescent="0.3"/>
    <row r="615" s="2" customFormat="1" x14ac:dyDescent="0.3"/>
    <row r="616" s="2" customFormat="1" x14ac:dyDescent="0.3"/>
    <row r="617" s="2" customFormat="1" x14ac:dyDescent="0.3"/>
    <row r="618" s="2" customFormat="1" x14ac:dyDescent="0.3"/>
    <row r="619" s="2" customFormat="1" x14ac:dyDescent="0.3"/>
    <row r="620" s="2" customFormat="1" x14ac:dyDescent="0.3"/>
    <row r="621" s="2" customFormat="1" x14ac:dyDescent="0.3"/>
    <row r="622" s="2" customFormat="1" x14ac:dyDescent="0.3"/>
    <row r="623" s="2" customFormat="1" x14ac:dyDescent="0.3"/>
    <row r="624" s="2" customFormat="1" x14ac:dyDescent="0.3"/>
    <row r="625" s="2" customFormat="1" x14ac:dyDescent="0.3"/>
    <row r="626" s="2" customFormat="1" x14ac:dyDescent="0.3"/>
    <row r="627" s="2" customFormat="1" x14ac:dyDescent="0.3"/>
    <row r="628" s="2" customFormat="1" x14ac:dyDescent="0.3"/>
    <row r="629" s="2" customFormat="1" x14ac:dyDescent="0.3"/>
    <row r="630" s="2" customFormat="1" x14ac:dyDescent="0.3"/>
    <row r="631" s="2" customFormat="1" x14ac:dyDescent="0.3"/>
    <row r="632" s="2" customFormat="1" x14ac:dyDescent="0.3"/>
    <row r="633" s="2" customFormat="1" x14ac:dyDescent="0.3"/>
    <row r="634" s="2" customFormat="1" x14ac:dyDescent="0.3"/>
    <row r="635" s="2" customFormat="1" x14ac:dyDescent="0.3"/>
    <row r="636" s="2" customFormat="1" x14ac:dyDescent="0.3"/>
    <row r="637" s="2" customFormat="1" x14ac:dyDescent="0.3"/>
    <row r="638" s="2" customFormat="1" x14ac:dyDescent="0.3"/>
    <row r="639" s="2" customFormat="1" x14ac:dyDescent="0.3"/>
    <row r="640" s="2" customFormat="1" x14ac:dyDescent="0.3"/>
    <row r="641" s="2" customFormat="1" x14ac:dyDescent="0.3"/>
    <row r="642" s="2" customFormat="1" x14ac:dyDescent="0.3"/>
    <row r="643" s="2" customFormat="1" x14ac:dyDescent="0.3"/>
    <row r="644" s="2" customFormat="1" x14ac:dyDescent="0.3"/>
    <row r="645" s="2" customFormat="1" x14ac:dyDescent="0.3"/>
    <row r="646" s="2" customFormat="1" x14ac:dyDescent="0.3"/>
  </sheetData>
  <sheetProtection sheet="1" objects="1" scenarios="1"/>
  <mergeCells count="4">
    <mergeCell ref="A1:H1"/>
    <mergeCell ref="A2:H2"/>
    <mergeCell ref="A3:H3"/>
    <mergeCell ref="A4:H4"/>
  </mergeCells>
  <pageMargins left="0.7" right="0.7" top="0.75" bottom="0.75" header="0.3" footer="0.3"/>
  <pageSetup orientation="portrait" horizontalDpi="0" verticalDpi="0" r:id="rId1"/>
  <headerFooter>
    <oddHeader>&amp;L&amp;16&amp;F&amp;R&amp;G</oddHead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46"/>
  <sheetViews>
    <sheetView zoomScaleNormal="100" workbookViewId="0">
      <selection sqref="A1:H1"/>
    </sheetView>
  </sheetViews>
  <sheetFormatPr defaultRowHeight="14.4" x14ac:dyDescent="0.3"/>
  <cols>
    <col min="1" max="1" width="6" style="3" customWidth="1"/>
    <col min="2" max="2" width="53.5546875" style="3" customWidth="1"/>
    <col min="3" max="3" width="12.44140625" style="3" customWidth="1"/>
    <col min="4" max="9" width="8.88671875" style="3"/>
    <col min="10" max="21" width="8.6640625" style="3" customWidth="1"/>
    <col min="22" max="16384" width="8.88671875" style="3"/>
  </cols>
  <sheetData>
    <row r="1" spans="1:8" s="19" customFormat="1" ht="21" customHeight="1" x14ac:dyDescent="0.4">
      <c r="A1" s="41" t="s">
        <v>48</v>
      </c>
      <c r="B1" s="41"/>
      <c r="C1" s="41"/>
      <c r="D1" s="41"/>
      <c r="E1" s="41"/>
      <c r="F1" s="41"/>
      <c r="G1" s="41"/>
      <c r="H1" s="41"/>
    </row>
    <row r="2" spans="1:8" s="20" customFormat="1" ht="15.6" customHeight="1" x14ac:dyDescent="0.3">
      <c r="A2" s="42" t="s">
        <v>49</v>
      </c>
      <c r="B2" s="42"/>
      <c r="C2" s="42"/>
      <c r="D2" s="42"/>
      <c r="E2" s="42"/>
      <c r="F2" s="42"/>
      <c r="G2" s="42"/>
      <c r="H2" s="42"/>
    </row>
    <row r="3" spans="1:8" s="19" customFormat="1" ht="33" customHeight="1" x14ac:dyDescent="0.4">
      <c r="A3" s="39" t="s">
        <v>67</v>
      </c>
      <c r="B3" s="39"/>
      <c r="C3" s="39"/>
      <c r="D3" s="39"/>
      <c r="E3" s="39"/>
      <c r="F3" s="39"/>
      <c r="G3" s="39"/>
      <c r="H3" s="39"/>
    </row>
    <row r="4" spans="1:8" ht="42.6" customHeight="1" x14ac:dyDescent="0.3">
      <c r="A4" s="40" t="s">
        <v>52</v>
      </c>
      <c r="B4" s="40"/>
      <c r="C4" s="40"/>
      <c r="D4" s="40"/>
      <c r="E4" s="40"/>
      <c r="F4" s="40"/>
      <c r="G4" s="40"/>
      <c r="H4" s="40"/>
    </row>
    <row r="5" spans="1:8" ht="16.2" customHeight="1" x14ac:dyDescent="0.3">
      <c r="A5" s="21" t="s">
        <v>20</v>
      </c>
      <c r="B5" s="21" t="s">
        <v>19</v>
      </c>
      <c r="C5" s="21" t="s">
        <v>18</v>
      </c>
      <c r="D5" s="21" t="s">
        <v>1</v>
      </c>
      <c r="E5" s="1"/>
    </row>
    <row r="6" spans="1:8" x14ac:dyDescent="0.3">
      <c r="A6" s="3">
        <v>1</v>
      </c>
      <c r="B6" s="3" t="s">
        <v>24</v>
      </c>
      <c r="C6" s="22">
        <v>14</v>
      </c>
      <c r="D6" s="3" t="s">
        <v>2</v>
      </c>
    </row>
    <row r="7" spans="1:8" x14ac:dyDescent="0.3">
      <c r="A7" s="3">
        <v>2</v>
      </c>
      <c r="B7" s="3" t="s">
        <v>35</v>
      </c>
      <c r="C7" s="22">
        <v>83</v>
      </c>
      <c r="D7" s="3" t="s">
        <v>3</v>
      </c>
    </row>
    <row r="8" spans="1:8" x14ac:dyDescent="0.3">
      <c r="A8" s="3">
        <v>3</v>
      </c>
      <c r="B8" s="3" t="s">
        <v>27</v>
      </c>
      <c r="C8" s="22">
        <v>30</v>
      </c>
      <c r="D8" s="3" t="s">
        <v>3</v>
      </c>
    </row>
    <row r="9" spans="1:8" x14ac:dyDescent="0.3">
      <c r="A9" s="3">
        <v>4</v>
      </c>
      <c r="B9" s="3" t="s">
        <v>4</v>
      </c>
      <c r="C9" s="22">
        <v>4250</v>
      </c>
      <c r="D9" s="3" t="s">
        <v>5</v>
      </c>
    </row>
    <row r="10" spans="1:8" x14ac:dyDescent="0.3">
      <c r="A10" s="3">
        <v>5</v>
      </c>
      <c r="B10" s="3" t="s">
        <v>42</v>
      </c>
      <c r="C10" s="22">
        <v>100</v>
      </c>
      <c r="D10" s="3" t="s">
        <v>77</v>
      </c>
    </row>
    <row r="11" spans="1:8" x14ac:dyDescent="0.3">
      <c r="A11" s="3">
        <v>6</v>
      </c>
      <c r="B11" s="3" t="s">
        <v>43</v>
      </c>
      <c r="C11" s="22">
        <v>4</v>
      </c>
      <c r="D11" s="3" t="s">
        <v>6</v>
      </c>
    </row>
    <row r="12" spans="1:8" x14ac:dyDescent="0.3">
      <c r="A12" s="3">
        <v>7</v>
      </c>
      <c r="B12" s="3" t="s">
        <v>74</v>
      </c>
      <c r="C12" s="22">
        <v>4</v>
      </c>
      <c r="D12" s="3" t="s">
        <v>21</v>
      </c>
    </row>
    <row r="13" spans="1:8" x14ac:dyDescent="0.3">
      <c r="A13" s="3">
        <v>8</v>
      </c>
      <c r="B13" s="3" t="s">
        <v>44</v>
      </c>
      <c r="C13" s="22">
        <v>350</v>
      </c>
      <c r="D13" s="3" t="s">
        <v>7</v>
      </c>
    </row>
    <row r="14" spans="1:8" x14ac:dyDescent="0.3">
      <c r="A14" s="3">
        <v>9</v>
      </c>
      <c r="B14" s="3" t="s">
        <v>45</v>
      </c>
      <c r="C14" s="22">
        <v>120</v>
      </c>
      <c r="D14" s="3" t="s">
        <v>86</v>
      </c>
    </row>
    <row r="15" spans="1:8" x14ac:dyDescent="0.3">
      <c r="A15" s="3">
        <v>10</v>
      </c>
      <c r="B15" s="3" t="s">
        <v>14</v>
      </c>
      <c r="C15" s="22">
        <v>50</v>
      </c>
      <c r="D15" s="3" t="s">
        <v>78</v>
      </c>
    </row>
    <row r="16" spans="1:8" x14ac:dyDescent="0.3">
      <c r="A16" s="3">
        <v>11</v>
      </c>
      <c r="B16" s="3" t="s">
        <v>36</v>
      </c>
      <c r="C16" s="22">
        <v>100</v>
      </c>
      <c r="D16" s="3" t="s">
        <v>17</v>
      </c>
    </row>
    <row r="17" spans="1:22" x14ac:dyDescent="0.3">
      <c r="A17" s="3">
        <v>12</v>
      </c>
      <c r="B17" s="3" t="s">
        <v>16</v>
      </c>
      <c r="C17" s="22">
        <v>100</v>
      </c>
      <c r="D17" s="3" t="s">
        <v>17</v>
      </c>
    </row>
    <row r="18" spans="1:22" x14ac:dyDescent="0.3">
      <c r="A18" s="3">
        <v>13</v>
      </c>
      <c r="B18" s="3" t="s">
        <v>73</v>
      </c>
      <c r="C18" s="22">
        <v>0</v>
      </c>
      <c r="D18" s="3" t="s">
        <v>15</v>
      </c>
    </row>
    <row r="19" spans="1:22" x14ac:dyDescent="0.3">
      <c r="A19" s="3">
        <v>14</v>
      </c>
      <c r="B19" s="3" t="s">
        <v>41</v>
      </c>
      <c r="C19" s="22">
        <v>15</v>
      </c>
      <c r="D19" s="3" t="s">
        <v>21</v>
      </c>
    </row>
    <row r="20" spans="1:22" s="16" customFormat="1" x14ac:dyDescent="0.3"/>
    <row r="21" spans="1:22" s="4" customFormat="1" x14ac:dyDescent="0.3">
      <c r="B21" s="5" t="s">
        <v>0</v>
      </c>
      <c r="C21" s="4">
        <v>1</v>
      </c>
      <c r="D21" s="4">
        <v>2</v>
      </c>
      <c r="E21" s="4">
        <v>3</v>
      </c>
      <c r="F21" s="4">
        <v>4</v>
      </c>
      <c r="G21" s="4">
        <v>5</v>
      </c>
      <c r="H21" s="4">
        <v>6</v>
      </c>
      <c r="I21" s="4">
        <v>7</v>
      </c>
      <c r="J21" s="4">
        <v>8</v>
      </c>
      <c r="K21" s="4">
        <v>9</v>
      </c>
      <c r="L21" s="4">
        <v>10</v>
      </c>
      <c r="M21" s="4">
        <v>11</v>
      </c>
      <c r="N21" s="4">
        <v>12</v>
      </c>
      <c r="O21" s="4">
        <v>13</v>
      </c>
      <c r="P21" s="4">
        <v>14</v>
      </c>
      <c r="Q21" s="4">
        <v>15</v>
      </c>
      <c r="R21" s="4">
        <v>16</v>
      </c>
      <c r="S21" s="4">
        <v>17</v>
      </c>
      <c r="T21" s="4">
        <v>18</v>
      </c>
      <c r="U21" s="4">
        <v>19</v>
      </c>
      <c r="V21" s="4">
        <v>20</v>
      </c>
    </row>
    <row r="22" spans="1:22" s="7" customFormat="1" x14ac:dyDescent="0.3">
      <c r="A22" s="6" t="s">
        <v>37</v>
      </c>
    </row>
    <row r="23" spans="1:22" s="7" customFormat="1" x14ac:dyDescent="0.3"/>
    <row r="24" spans="1:22" s="7" customFormat="1" ht="14.4" customHeight="1" x14ac:dyDescent="0.3">
      <c r="A24" s="7">
        <v>20</v>
      </c>
      <c r="B24" s="7" t="s">
        <v>8</v>
      </c>
      <c r="C24" s="7">
        <f>C16*C6*C7*C9 /(100*1000)</f>
        <v>4938.5</v>
      </c>
      <c r="D24" s="7">
        <f>C$24</f>
        <v>4938.5</v>
      </c>
      <c r="E24" s="7">
        <f t="shared" ref="E24:V24" si="0">D$24</f>
        <v>4938.5</v>
      </c>
      <c r="F24" s="7">
        <f t="shared" si="0"/>
        <v>4938.5</v>
      </c>
      <c r="G24" s="7">
        <f t="shared" si="0"/>
        <v>4938.5</v>
      </c>
      <c r="H24" s="7">
        <f t="shared" si="0"/>
        <v>4938.5</v>
      </c>
      <c r="I24" s="7">
        <f t="shared" si="0"/>
        <v>4938.5</v>
      </c>
      <c r="J24" s="7">
        <f t="shared" si="0"/>
        <v>4938.5</v>
      </c>
      <c r="K24" s="7">
        <f t="shared" si="0"/>
        <v>4938.5</v>
      </c>
      <c r="L24" s="7">
        <f t="shared" si="0"/>
        <v>4938.5</v>
      </c>
      <c r="M24" s="7">
        <f t="shared" si="0"/>
        <v>4938.5</v>
      </c>
      <c r="N24" s="7">
        <f t="shared" si="0"/>
        <v>4938.5</v>
      </c>
      <c r="O24" s="7">
        <f t="shared" si="0"/>
        <v>4938.5</v>
      </c>
      <c r="P24" s="7">
        <f t="shared" si="0"/>
        <v>4938.5</v>
      </c>
      <c r="Q24" s="7">
        <f t="shared" si="0"/>
        <v>4938.5</v>
      </c>
      <c r="R24" s="7">
        <f t="shared" si="0"/>
        <v>4938.5</v>
      </c>
      <c r="S24" s="7">
        <f t="shared" si="0"/>
        <v>4938.5</v>
      </c>
      <c r="T24" s="7">
        <f t="shared" si="0"/>
        <v>4938.5</v>
      </c>
      <c r="U24" s="7">
        <f t="shared" si="0"/>
        <v>4938.5</v>
      </c>
      <c r="V24" s="7">
        <f t="shared" si="0"/>
        <v>4938.5</v>
      </c>
    </row>
    <row r="25" spans="1:22" s="8" customFormat="1" x14ac:dyDescent="0.3">
      <c r="A25" s="8">
        <v>21</v>
      </c>
      <c r="B25" s="8" t="s">
        <v>40</v>
      </c>
      <c r="C25" s="8">
        <f>C16*C10/C11</f>
        <v>2500</v>
      </c>
      <c r="D25" s="8">
        <f>$C25</f>
        <v>2500</v>
      </c>
      <c r="E25" s="8">
        <f t="shared" ref="E25:V26" si="1">$C25</f>
        <v>2500</v>
      </c>
      <c r="F25" s="8">
        <f t="shared" si="1"/>
        <v>2500</v>
      </c>
      <c r="G25" s="8">
        <f t="shared" si="1"/>
        <v>2500</v>
      </c>
      <c r="H25" s="8">
        <f t="shared" si="1"/>
        <v>2500</v>
      </c>
      <c r="I25" s="8">
        <f t="shared" si="1"/>
        <v>2500</v>
      </c>
      <c r="J25" s="8">
        <f t="shared" si="1"/>
        <v>2500</v>
      </c>
      <c r="K25" s="8">
        <f t="shared" si="1"/>
        <v>2500</v>
      </c>
      <c r="L25" s="8">
        <f t="shared" si="1"/>
        <v>2500</v>
      </c>
      <c r="M25" s="8">
        <f t="shared" si="1"/>
        <v>2500</v>
      </c>
      <c r="N25" s="8">
        <f t="shared" si="1"/>
        <v>2500</v>
      </c>
      <c r="O25" s="8">
        <f t="shared" si="1"/>
        <v>2500</v>
      </c>
      <c r="P25" s="8">
        <f t="shared" si="1"/>
        <v>2500</v>
      </c>
      <c r="Q25" s="8">
        <f t="shared" si="1"/>
        <v>2500</v>
      </c>
      <c r="R25" s="8">
        <f t="shared" si="1"/>
        <v>2500</v>
      </c>
      <c r="S25" s="8">
        <f t="shared" si="1"/>
        <v>2500</v>
      </c>
      <c r="T25" s="8">
        <f t="shared" si="1"/>
        <v>2500</v>
      </c>
      <c r="U25" s="8">
        <f t="shared" si="1"/>
        <v>2500</v>
      </c>
      <c r="V25" s="8">
        <f t="shared" si="1"/>
        <v>2500</v>
      </c>
    </row>
    <row r="26" spans="1:22" s="9" customFormat="1" x14ac:dyDescent="0.3">
      <c r="A26" s="9">
        <v>22</v>
      </c>
      <c r="B26" s="9" t="s">
        <v>76</v>
      </c>
      <c r="C26" s="9">
        <f>C16*(C13+C14)*(C12/100)</f>
        <v>1880</v>
      </c>
      <c r="D26" s="9">
        <f>$C26</f>
        <v>1880</v>
      </c>
      <c r="E26" s="9">
        <f t="shared" si="1"/>
        <v>1880</v>
      </c>
      <c r="F26" s="9">
        <f t="shared" si="1"/>
        <v>1880</v>
      </c>
      <c r="G26" s="9">
        <f t="shared" si="1"/>
        <v>1880</v>
      </c>
      <c r="H26" s="9">
        <f t="shared" si="1"/>
        <v>1880</v>
      </c>
      <c r="I26" s="9">
        <f t="shared" si="1"/>
        <v>1880</v>
      </c>
      <c r="J26" s="9">
        <f t="shared" si="1"/>
        <v>1880</v>
      </c>
      <c r="K26" s="9">
        <f t="shared" si="1"/>
        <v>1880</v>
      </c>
      <c r="L26" s="9">
        <f t="shared" si="1"/>
        <v>1880</v>
      </c>
      <c r="M26" s="9">
        <f t="shared" si="1"/>
        <v>1880</v>
      </c>
      <c r="N26" s="9">
        <f t="shared" si="1"/>
        <v>1880</v>
      </c>
      <c r="O26" s="9">
        <f t="shared" si="1"/>
        <v>1880</v>
      </c>
      <c r="P26" s="9">
        <f t="shared" si="1"/>
        <v>1880</v>
      </c>
      <c r="Q26" s="9">
        <f t="shared" si="1"/>
        <v>1880</v>
      </c>
      <c r="R26" s="9">
        <f t="shared" si="1"/>
        <v>1880</v>
      </c>
      <c r="S26" s="9">
        <f t="shared" si="1"/>
        <v>1880</v>
      </c>
      <c r="T26" s="9">
        <f t="shared" si="1"/>
        <v>1880</v>
      </c>
      <c r="U26" s="9">
        <f t="shared" si="1"/>
        <v>1880</v>
      </c>
      <c r="V26" s="9">
        <f t="shared" si="1"/>
        <v>1880</v>
      </c>
    </row>
    <row r="27" spans="1:22" s="7" customFormat="1" x14ac:dyDescent="0.3">
      <c r="B27" s="7" t="s">
        <v>9</v>
      </c>
      <c r="C27" s="7">
        <f>SUM(C24:C26)</f>
        <v>9318.5</v>
      </c>
      <c r="D27" s="7">
        <f>SUM(D24:D26)</f>
        <v>9318.5</v>
      </c>
      <c r="E27" s="7">
        <f t="shared" ref="E27:V27" si="2">SUM(E24:E26)</f>
        <v>9318.5</v>
      </c>
      <c r="F27" s="7">
        <f t="shared" si="2"/>
        <v>9318.5</v>
      </c>
      <c r="G27" s="7">
        <f t="shared" si="2"/>
        <v>9318.5</v>
      </c>
      <c r="H27" s="7">
        <f t="shared" si="2"/>
        <v>9318.5</v>
      </c>
      <c r="I27" s="7">
        <f t="shared" si="2"/>
        <v>9318.5</v>
      </c>
      <c r="J27" s="7">
        <f t="shared" si="2"/>
        <v>9318.5</v>
      </c>
      <c r="K27" s="7">
        <f t="shared" si="2"/>
        <v>9318.5</v>
      </c>
      <c r="L27" s="7">
        <f t="shared" si="2"/>
        <v>9318.5</v>
      </c>
      <c r="M27" s="7">
        <f t="shared" si="2"/>
        <v>9318.5</v>
      </c>
      <c r="N27" s="7">
        <f t="shared" si="2"/>
        <v>9318.5</v>
      </c>
      <c r="O27" s="7">
        <f t="shared" si="2"/>
        <v>9318.5</v>
      </c>
      <c r="P27" s="7">
        <f t="shared" si="2"/>
        <v>9318.5</v>
      </c>
      <c r="Q27" s="7">
        <f t="shared" si="2"/>
        <v>9318.5</v>
      </c>
      <c r="R27" s="7">
        <f t="shared" si="2"/>
        <v>9318.5</v>
      </c>
      <c r="S27" s="7">
        <f t="shared" si="2"/>
        <v>9318.5</v>
      </c>
      <c r="T27" s="7">
        <f t="shared" si="2"/>
        <v>9318.5</v>
      </c>
      <c r="U27" s="7">
        <f t="shared" si="2"/>
        <v>9318.5</v>
      </c>
      <c r="V27" s="7">
        <f t="shared" si="2"/>
        <v>9318.5</v>
      </c>
    </row>
    <row r="28" spans="1:22" s="9" customFormat="1" x14ac:dyDescent="0.3">
      <c r="B28" s="9" t="s">
        <v>10</v>
      </c>
      <c r="C28" s="9">
        <f>C27</f>
        <v>9318.5</v>
      </c>
      <c r="D28" s="9">
        <f>C28+D27</f>
        <v>18637</v>
      </c>
      <c r="E28" s="9">
        <f t="shared" ref="E28:V28" si="3">D28+E27</f>
        <v>27955.5</v>
      </c>
      <c r="F28" s="10">
        <f t="shared" si="3"/>
        <v>37274</v>
      </c>
      <c r="G28" s="10">
        <f t="shared" si="3"/>
        <v>46592.5</v>
      </c>
      <c r="H28" s="9">
        <f t="shared" si="3"/>
        <v>55911</v>
      </c>
      <c r="I28" s="9">
        <f t="shared" si="3"/>
        <v>65229.5</v>
      </c>
      <c r="J28" s="10">
        <f t="shared" si="3"/>
        <v>74548</v>
      </c>
      <c r="K28" s="9">
        <f t="shared" si="3"/>
        <v>83866.5</v>
      </c>
      <c r="L28" s="9">
        <f t="shared" si="3"/>
        <v>93185</v>
      </c>
      <c r="M28" s="9">
        <f t="shared" si="3"/>
        <v>102503.5</v>
      </c>
      <c r="N28" s="9">
        <f t="shared" si="3"/>
        <v>111822</v>
      </c>
      <c r="O28" s="9">
        <f t="shared" si="3"/>
        <v>121140.5</v>
      </c>
      <c r="P28" s="9">
        <f t="shared" si="3"/>
        <v>130459</v>
      </c>
      <c r="Q28" s="9">
        <f t="shared" si="3"/>
        <v>139777.5</v>
      </c>
      <c r="R28" s="9">
        <f t="shared" si="3"/>
        <v>149096</v>
      </c>
      <c r="S28" s="9">
        <f t="shared" si="3"/>
        <v>158414.5</v>
      </c>
      <c r="T28" s="9">
        <f t="shared" si="3"/>
        <v>167733</v>
      </c>
      <c r="U28" s="9">
        <f t="shared" si="3"/>
        <v>177051.5</v>
      </c>
      <c r="V28" s="9">
        <f t="shared" si="3"/>
        <v>186370</v>
      </c>
    </row>
    <row r="29" spans="1:22" s="7" customFormat="1" ht="28.8" x14ac:dyDescent="0.3">
      <c r="B29" s="11" t="s">
        <v>38</v>
      </c>
      <c r="C29" s="12">
        <f>NPV(0.06,C27:V27)</f>
        <v>106882.46087520033</v>
      </c>
      <c r="D29" s="13" t="s">
        <v>11</v>
      </c>
    </row>
    <row r="30" spans="1:22" s="7" customFormat="1" x14ac:dyDescent="0.3">
      <c r="B30" s="7" t="s">
        <v>22</v>
      </c>
      <c r="C30" s="7">
        <f>V28/20</f>
        <v>9318.5</v>
      </c>
      <c r="D30" s="14"/>
    </row>
    <row r="31" spans="1:22" s="7" customFormat="1" x14ac:dyDescent="0.3">
      <c r="B31" s="7" t="s">
        <v>29</v>
      </c>
      <c r="C31" s="15">
        <f>NPV(0.08,C27:V27)</f>
        <v>91490.406616316206</v>
      </c>
      <c r="D31" s="14"/>
    </row>
    <row r="32" spans="1:22" s="7" customFormat="1" x14ac:dyDescent="0.3">
      <c r="B32" s="7" t="s">
        <v>30</v>
      </c>
      <c r="C32" s="15">
        <f>NPV(0.04,C27:V27)</f>
        <v>126641.45604558138</v>
      </c>
      <c r="D32" s="14"/>
    </row>
    <row r="33" spans="1:22" s="7" customFormat="1" x14ac:dyDescent="0.3"/>
    <row r="34" spans="1:22" s="7" customFormat="1" x14ac:dyDescent="0.3">
      <c r="A34" s="4"/>
      <c r="B34" s="5" t="s">
        <v>0</v>
      </c>
      <c r="C34" s="4">
        <v>1</v>
      </c>
      <c r="D34" s="4">
        <v>2</v>
      </c>
      <c r="E34" s="4">
        <v>3</v>
      </c>
      <c r="F34" s="4">
        <v>4</v>
      </c>
      <c r="G34" s="4">
        <v>5</v>
      </c>
      <c r="H34" s="4">
        <v>6</v>
      </c>
      <c r="I34" s="4">
        <v>7</v>
      </c>
      <c r="J34" s="4">
        <v>8</v>
      </c>
      <c r="K34" s="4">
        <v>9</v>
      </c>
      <c r="L34" s="4">
        <v>10</v>
      </c>
      <c r="M34" s="4">
        <v>11</v>
      </c>
      <c r="N34" s="4">
        <v>12</v>
      </c>
      <c r="O34" s="4">
        <v>13</v>
      </c>
      <c r="P34" s="4">
        <v>14</v>
      </c>
      <c r="Q34" s="4">
        <v>15</v>
      </c>
      <c r="R34" s="4">
        <v>16</v>
      </c>
      <c r="S34" s="4">
        <v>17</v>
      </c>
      <c r="T34" s="4">
        <v>18</v>
      </c>
      <c r="U34" s="4">
        <v>19</v>
      </c>
      <c r="V34" s="4">
        <v>20</v>
      </c>
    </row>
    <row r="35" spans="1:22" s="7" customFormat="1" x14ac:dyDescent="0.3">
      <c r="A35" s="6" t="s">
        <v>34</v>
      </c>
    </row>
    <row r="36" spans="1:22" s="7" customFormat="1" ht="6.6" customHeight="1" x14ac:dyDescent="0.3">
      <c r="A36" s="6"/>
    </row>
    <row r="37" spans="1:22" s="7" customFormat="1" x14ac:dyDescent="0.3">
      <c r="A37" s="7">
        <v>30</v>
      </c>
      <c r="B37" s="7" t="s">
        <v>46</v>
      </c>
      <c r="C37" s="7">
        <f>C17*(C13+C14)</f>
        <v>47000</v>
      </c>
    </row>
    <row r="38" spans="1:22" s="8" customFormat="1" x14ac:dyDescent="0.3">
      <c r="A38" s="8">
        <v>31</v>
      </c>
      <c r="B38" s="8" t="s">
        <v>28</v>
      </c>
      <c r="C38" s="8">
        <f>C17*C9*C8*C6/(100*1000)</f>
        <v>1785</v>
      </c>
      <c r="D38" s="8">
        <f>$C38</f>
        <v>1785</v>
      </c>
      <c r="E38" s="8">
        <f t="shared" ref="E38:V39" si="4">$C38</f>
        <v>1785</v>
      </c>
      <c r="F38" s="8">
        <f t="shared" si="4"/>
        <v>1785</v>
      </c>
      <c r="G38" s="8">
        <f t="shared" si="4"/>
        <v>1785</v>
      </c>
      <c r="H38" s="8">
        <f t="shared" si="4"/>
        <v>1785</v>
      </c>
      <c r="I38" s="8">
        <f t="shared" si="4"/>
        <v>1785</v>
      </c>
      <c r="J38" s="8">
        <f t="shared" si="4"/>
        <v>1785</v>
      </c>
      <c r="K38" s="8">
        <f t="shared" si="4"/>
        <v>1785</v>
      </c>
      <c r="L38" s="8">
        <f t="shared" si="4"/>
        <v>1785</v>
      </c>
      <c r="M38" s="8">
        <f t="shared" si="4"/>
        <v>1785</v>
      </c>
      <c r="N38" s="8">
        <f t="shared" si="4"/>
        <v>1785</v>
      </c>
      <c r="O38" s="8">
        <f t="shared" si="4"/>
        <v>1785</v>
      </c>
      <c r="P38" s="8">
        <f t="shared" si="4"/>
        <v>1785</v>
      </c>
      <c r="Q38" s="8">
        <f t="shared" si="4"/>
        <v>1785</v>
      </c>
      <c r="R38" s="8">
        <f t="shared" si="4"/>
        <v>1785</v>
      </c>
      <c r="S38" s="8">
        <f t="shared" si="4"/>
        <v>1785</v>
      </c>
      <c r="T38" s="8">
        <f t="shared" si="4"/>
        <v>1785</v>
      </c>
      <c r="U38" s="8">
        <f t="shared" si="4"/>
        <v>1785</v>
      </c>
      <c r="V38" s="8">
        <f t="shared" si="4"/>
        <v>1785</v>
      </c>
    </row>
    <row r="39" spans="1:22" s="8" customFormat="1" x14ac:dyDescent="0.3">
      <c r="A39" s="7">
        <v>32</v>
      </c>
      <c r="B39" s="16" t="s">
        <v>23</v>
      </c>
      <c r="C39" s="17">
        <f>-C17*C18</f>
        <v>0</v>
      </c>
      <c r="D39" s="17">
        <f>$C39</f>
        <v>0</v>
      </c>
      <c r="E39" s="17">
        <f t="shared" si="4"/>
        <v>0</v>
      </c>
      <c r="F39" s="17">
        <f t="shared" si="4"/>
        <v>0</v>
      </c>
      <c r="G39" s="17">
        <f t="shared" si="4"/>
        <v>0</v>
      </c>
      <c r="H39" s="17">
        <f t="shared" si="4"/>
        <v>0</v>
      </c>
      <c r="I39" s="17">
        <f t="shared" si="4"/>
        <v>0</v>
      </c>
      <c r="J39" s="17">
        <f t="shared" si="4"/>
        <v>0</v>
      </c>
      <c r="K39" s="17">
        <f t="shared" si="4"/>
        <v>0</v>
      </c>
      <c r="L39" s="17">
        <f t="shared" si="4"/>
        <v>0</v>
      </c>
      <c r="M39" s="17">
        <f t="shared" si="4"/>
        <v>0</v>
      </c>
      <c r="N39" s="17">
        <f t="shared" si="4"/>
        <v>0</v>
      </c>
      <c r="O39" s="17">
        <f t="shared" si="4"/>
        <v>0</v>
      </c>
      <c r="P39" s="17">
        <f t="shared" si="4"/>
        <v>0</v>
      </c>
      <c r="Q39" s="17">
        <f t="shared" si="4"/>
        <v>0</v>
      </c>
      <c r="R39" s="17">
        <f t="shared" si="4"/>
        <v>0</v>
      </c>
      <c r="S39" s="17">
        <f t="shared" si="4"/>
        <v>0</v>
      </c>
      <c r="T39" s="17">
        <f t="shared" si="4"/>
        <v>0</v>
      </c>
      <c r="U39" s="17">
        <f t="shared" si="4"/>
        <v>0</v>
      </c>
      <c r="V39" s="17">
        <f t="shared" si="4"/>
        <v>0</v>
      </c>
    </row>
    <row r="40" spans="1:22" s="8" customFormat="1" x14ac:dyDescent="0.3">
      <c r="A40" s="8">
        <v>33</v>
      </c>
      <c r="B40" s="8" t="s">
        <v>13</v>
      </c>
      <c r="H40" s="8">
        <f>$C17*$C15</f>
        <v>5000</v>
      </c>
      <c r="N40" s="8">
        <f>$C17*$C15</f>
        <v>5000</v>
      </c>
      <c r="T40" s="8">
        <f>$C17*$C15</f>
        <v>5000</v>
      </c>
    </row>
    <row r="41" spans="1:22" s="9" customFormat="1" x14ac:dyDescent="0.3">
      <c r="A41" s="8">
        <v>34</v>
      </c>
      <c r="B41" s="9" t="s">
        <v>25</v>
      </c>
      <c r="C41" s="18">
        <f>-C38*C19/100</f>
        <v>-267.75</v>
      </c>
      <c r="D41" s="18">
        <f>$C41</f>
        <v>-267.75</v>
      </c>
      <c r="E41" s="18">
        <f t="shared" ref="E41:V41" si="5">$C41</f>
        <v>-267.75</v>
      </c>
      <c r="F41" s="18">
        <f t="shared" si="5"/>
        <v>-267.75</v>
      </c>
      <c r="G41" s="18">
        <f t="shared" si="5"/>
        <v>-267.75</v>
      </c>
      <c r="H41" s="18">
        <f t="shared" si="5"/>
        <v>-267.75</v>
      </c>
      <c r="I41" s="18">
        <f t="shared" si="5"/>
        <v>-267.75</v>
      </c>
      <c r="J41" s="18">
        <f t="shared" si="5"/>
        <v>-267.75</v>
      </c>
      <c r="K41" s="18">
        <f t="shared" si="5"/>
        <v>-267.75</v>
      </c>
      <c r="L41" s="18">
        <f t="shared" si="5"/>
        <v>-267.75</v>
      </c>
      <c r="M41" s="18">
        <f t="shared" si="5"/>
        <v>-267.75</v>
      </c>
      <c r="N41" s="18">
        <f t="shared" si="5"/>
        <v>-267.75</v>
      </c>
      <c r="O41" s="18">
        <f t="shared" si="5"/>
        <v>-267.75</v>
      </c>
      <c r="P41" s="18">
        <f t="shared" si="5"/>
        <v>-267.75</v>
      </c>
      <c r="Q41" s="18">
        <f t="shared" si="5"/>
        <v>-267.75</v>
      </c>
      <c r="R41" s="18">
        <f t="shared" si="5"/>
        <v>-267.75</v>
      </c>
      <c r="S41" s="18">
        <f t="shared" si="5"/>
        <v>-267.75</v>
      </c>
      <c r="T41" s="18">
        <f t="shared" si="5"/>
        <v>-267.75</v>
      </c>
      <c r="U41" s="18">
        <f t="shared" si="5"/>
        <v>-267.75</v>
      </c>
      <c r="V41" s="18">
        <f t="shared" si="5"/>
        <v>-267.75</v>
      </c>
    </row>
    <row r="42" spans="1:22" s="7" customFormat="1" x14ac:dyDescent="0.3">
      <c r="B42" s="7" t="s">
        <v>9</v>
      </c>
      <c r="C42" s="7">
        <f t="shared" ref="C42:V42" si="6">SUM(C37:C41)</f>
        <v>48517.25</v>
      </c>
      <c r="D42" s="7">
        <f t="shared" si="6"/>
        <v>1517.25</v>
      </c>
      <c r="E42" s="7">
        <f t="shared" si="6"/>
        <v>1517.25</v>
      </c>
      <c r="F42" s="7">
        <f t="shared" si="6"/>
        <v>1517.25</v>
      </c>
      <c r="G42" s="7">
        <f t="shared" si="6"/>
        <v>1517.25</v>
      </c>
      <c r="H42" s="7">
        <f t="shared" si="6"/>
        <v>6517.25</v>
      </c>
      <c r="I42" s="7">
        <f t="shared" si="6"/>
        <v>1517.25</v>
      </c>
      <c r="J42" s="7">
        <f t="shared" si="6"/>
        <v>1517.25</v>
      </c>
      <c r="K42" s="7">
        <f t="shared" si="6"/>
        <v>1517.25</v>
      </c>
      <c r="L42" s="7">
        <f t="shared" si="6"/>
        <v>1517.25</v>
      </c>
      <c r="M42" s="7">
        <f t="shared" si="6"/>
        <v>1517.25</v>
      </c>
      <c r="N42" s="7">
        <f t="shared" si="6"/>
        <v>6517.25</v>
      </c>
      <c r="O42" s="7">
        <f t="shared" si="6"/>
        <v>1517.25</v>
      </c>
      <c r="P42" s="7">
        <f t="shared" si="6"/>
        <v>1517.25</v>
      </c>
      <c r="Q42" s="7">
        <f t="shared" si="6"/>
        <v>1517.25</v>
      </c>
      <c r="R42" s="7">
        <f t="shared" si="6"/>
        <v>1517.25</v>
      </c>
      <c r="S42" s="7">
        <f t="shared" si="6"/>
        <v>1517.25</v>
      </c>
      <c r="T42" s="7">
        <f t="shared" si="6"/>
        <v>6517.25</v>
      </c>
      <c r="U42" s="7">
        <f t="shared" si="6"/>
        <v>1517.25</v>
      </c>
      <c r="V42" s="7">
        <f t="shared" si="6"/>
        <v>1517.25</v>
      </c>
    </row>
    <row r="43" spans="1:22" s="7" customFormat="1" x14ac:dyDescent="0.3">
      <c r="A43" s="9"/>
      <c r="B43" s="9" t="s">
        <v>10</v>
      </c>
      <c r="C43" s="9">
        <f>C42</f>
        <v>48517.25</v>
      </c>
      <c r="D43" s="9">
        <f>C43+D42</f>
        <v>50034.5</v>
      </c>
      <c r="E43" s="9">
        <f t="shared" ref="E43:V43" si="7">D43+E42</f>
        <v>51551.75</v>
      </c>
      <c r="F43" s="10">
        <f t="shared" si="7"/>
        <v>53069</v>
      </c>
      <c r="G43" s="10">
        <f t="shared" si="7"/>
        <v>54586.25</v>
      </c>
      <c r="H43" s="9">
        <f t="shared" si="7"/>
        <v>61103.5</v>
      </c>
      <c r="I43" s="9">
        <f t="shared" si="7"/>
        <v>62620.75</v>
      </c>
      <c r="J43" s="10">
        <f t="shared" si="7"/>
        <v>64138</v>
      </c>
      <c r="K43" s="9">
        <f t="shared" si="7"/>
        <v>65655.25</v>
      </c>
      <c r="L43" s="9">
        <f t="shared" si="7"/>
        <v>67172.5</v>
      </c>
      <c r="M43" s="9">
        <f t="shared" si="7"/>
        <v>68689.75</v>
      </c>
      <c r="N43" s="9">
        <f t="shared" si="7"/>
        <v>75207</v>
      </c>
      <c r="O43" s="9">
        <f t="shared" si="7"/>
        <v>76724.25</v>
      </c>
      <c r="P43" s="9">
        <f t="shared" si="7"/>
        <v>78241.5</v>
      </c>
      <c r="Q43" s="9">
        <f t="shared" si="7"/>
        <v>79758.75</v>
      </c>
      <c r="R43" s="9">
        <f t="shared" si="7"/>
        <v>81276</v>
      </c>
      <c r="S43" s="9">
        <f t="shared" si="7"/>
        <v>82793.25</v>
      </c>
      <c r="T43" s="9">
        <f t="shared" si="7"/>
        <v>89310.5</v>
      </c>
      <c r="U43" s="9">
        <f t="shared" si="7"/>
        <v>90827.75</v>
      </c>
      <c r="V43" s="9">
        <f t="shared" si="7"/>
        <v>92345</v>
      </c>
    </row>
    <row r="44" spans="1:22" s="7" customFormat="1" ht="28.8" x14ac:dyDescent="0.3">
      <c r="B44" s="11" t="s">
        <v>39</v>
      </c>
      <c r="C44" s="12">
        <f>NPV(0.06,C42:V42)</f>
        <v>69503.729086106963</v>
      </c>
      <c r="D44" s="13" t="s">
        <v>12</v>
      </c>
    </row>
    <row r="45" spans="1:22" s="7" customFormat="1" x14ac:dyDescent="0.3">
      <c r="B45" s="7" t="s">
        <v>22</v>
      </c>
      <c r="C45" s="7">
        <f>V43/20</f>
        <v>4617.25</v>
      </c>
    </row>
    <row r="46" spans="1:22" s="7" customFormat="1" x14ac:dyDescent="0.3">
      <c r="B46" s="7" t="s">
        <v>29</v>
      </c>
      <c r="C46" s="15">
        <f>NPV(0.08,C42:V42)</f>
        <v>64802.764745696884</v>
      </c>
    </row>
    <row r="47" spans="1:22" s="7" customFormat="1" x14ac:dyDescent="0.3">
      <c r="B47" s="7" t="s">
        <v>30</v>
      </c>
      <c r="C47" s="15">
        <f>NPV(0.04,C42:V42)</f>
        <v>75354.928820817557</v>
      </c>
    </row>
    <row r="48" spans="1:22" s="7" customFormat="1" x14ac:dyDescent="0.3">
      <c r="A48" s="7">
        <v>40</v>
      </c>
      <c r="B48" s="7" t="s">
        <v>26</v>
      </c>
      <c r="C48" s="7">
        <f>-NPV(0.06,C41:V41)</f>
        <v>3071.0714062708457</v>
      </c>
    </row>
    <row r="49" spans="1:22" s="9" customFormat="1" x14ac:dyDescent="0.3"/>
    <row r="50" spans="1:22" s="7" customFormat="1" x14ac:dyDescent="0.3">
      <c r="A50" s="6" t="s">
        <v>53</v>
      </c>
    </row>
    <row r="51" spans="1:22" s="7" customFormat="1" x14ac:dyDescent="0.3">
      <c r="A51" s="6"/>
    </row>
    <row r="52" spans="1:22" s="7" customFormat="1" ht="14.4" customHeight="1" x14ac:dyDescent="0.3">
      <c r="A52" s="7">
        <v>41</v>
      </c>
      <c r="B52" s="7" t="s">
        <v>71</v>
      </c>
      <c r="C52" s="15">
        <f ca="1">21-SUM(C53:V53)</f>
        <v>7</v>
      </c>
      <c r="D52" s="15" t="str">
        <f t="shared" ref="D52:V52" si="8">IF((D43&lt;D28),"Paid back","")</f>
        <v/>
      </c>
      <c r="E52" s="15" t="str">
        <f t="shared" si="8"/>
        <v/>
      </c>
      <c r="F52" s="15" t="str">
        <f t="shared" si="8"/>
        <v/>
      </c>
      <c r="G52" s="15" t="str">
        <f t="shared" si="8"/>
        <v/>
      </c>
      <c r="H52" s="15" t="str">
        <f t="shared" si="8"/>
        <v/>
      </c>
      <c r="I52" s="15" t="str">
        <f t="shared" si="8"/>
        <v>Paid back</v>
      </c>
      <c r="J52" s="15" t="str">
        <f t="shared" si="8"/>
        <v>Paid back</v>
      </c>
      <c r="K52" s="15" t="str">
        <f t="shared" si="8"/>
        <v>Paid back</v>
      </c>
      <c r="L52" s="15" t="str">
        <f t="shared" si="8"/>
        <v>Paid back</v>
      </c>
      <c r="M52" s="15" t="str">
        <f t="shared" si="8"/>
        <v>Paid back</v>
      </c>
      <c r="N52" s="15" t="str">
        <f t="shared" si="8"/>
        <v>Paid back</v>
      </c>
      <c r="O52" s="15" t="str">
        <f t="shared" si="8"/>
        <v>Paid back</v>
      </c>
      <c r="P52" s="15" t="str">
        <f t="shared" si="8"/>
        <v>Paid back</v>
      </c>
      <c r="Q52" s="15" t="str">
        <f t="shared" si="8"/>
        <v>Paid back</v>
      </c>
      <c r="R52" s="15" t="str">
        <f t="shared" si="8"/>
        <v>Paid back</v>
      </c>
      <c r="S52" s="15" t="str">
        <f t="shared" si="8"/>
        <v>Paid back</v>
      </c>
      <c r="T52" s="15" t="str">
        <f t="shared" si="8"/>
        <v>Paid back</v>
      </c>
      <c r="U52" s="15" t="str">
        <f t="shared" si="8"/>
        <v>Paid back</v>
      </c>
      <c r="V52" s="15" t="str">
        <f t="shared" si="8"/>
        <v>Paid back</v>
      </c>
    </row>
    <row r="53" spans="1:22" s="7" customFormat="1" x14ac:dyDescent="0.3">
      <c r="C53" s="15">
        <f t="shared" ref="C53:V53" ca="1" si="9">IF(C52="Paid back",1,0)</f>
        <v>0</v>
      </c>
      <c r="D53" s="15">
        <f t="shared" si="9"/>
        <v>0</v>
      </c>
      <c r="E53" s="15">
        <f t="shared" si="9"/>
        <v>0</v>
      </c>
      <c r="F53" s="15">
        <f t="shared" si="9"/>
        <v>0</v>
      </c>
      <c r="G53" s="15">
        <f t="shared" si="9"/>
        <v>0</v>
      </c>
      <c r="H53" s="15">
        <f t="shared" si="9"/>
        <v>0</v>
      </c>
      <c r="I53" s="15">
        <f t="shared" si="9"/>
        <v>1</v>
      </c>
      <c r="J53" s="15">
        <f t="shared" si="9"/>
        <v>1</v>
      </c>
      <c r="K53" s="15">
        <f t="shared" si="9"/>
        <v>1</v>
      </c>
      <c r="L53" s="15">
        <f t="shared" si="9"/>
        <v>1</v>
      </c>
      <c r="M53" s="15">
        <f t="shared" si="9"/>
        <v>1</v>
      </c>
      <c r="N53" s="15">
        <f t="shared" si="9"/>
        <v>1</v>
      </c>
      <c r="O53" s="15">
        <f t="shared" si="9"/>
        <v>1</v>
      </c>
      <c r="P53" s="15">
        <f t="shared" si="9"/>
        <v>1</v>
      </c>
      <c r="Q53" s="15">
        <f t="shared" si="9"/>
        <v>1</v>
      </c>
      <c r="R53" s="15">
        <f t="shared" si="9"/>
        <v>1</v>
      </c>
      <c r="S53" s="15">
        <f t="shared" si="9"/>
        <v>1</v>
      </c>
      <c r="T53" s="15">
        <f t="shared" si="9"/>
        <v>1</v>
      </c>
      <c r="U53" s="15">
        <f t="shared" si="9"/>
        <v>1</v>
      </c>
      <c r="V53" s="15">
        <f t="shared" si="9"/>
        <v>1</v>
      </c>
    </row>
    <row r="54" spans="1:22" s="16" customFormat="1" x14ac:dyDescent="0.3">
      <c r="A54" s="16">
        <v>42</v>
      </c>
      <c r="B54" s="6" t="s">
        <v>31</v>
      </c>
      <c r="C54" s="12">
        <f>C29-C44</f>
        <v>37378.731789093363</v>
      </c>
    </row>
    <row r="55" spans="1:22" s="7" customFormat="1" x14ac:dyDescent="0.3">
      <c r="A55" s="7">
        <v>43</v>
      </c>
      <c r="B55" s="15" t="s">
        <v>32</v>
      </c>
      <c r="C55" s="15">
        <f>C31-C46</f>
        <v>26687.641870619322</v>
      </c>
    </row>
    <row r="56" spans="1:22" s="7" customFormat="1" x14ac:dyDescent="0.3">
      <c r="A56" s="7">
        <v>44</v>
      </c>
      <c r="B56" s="15" t="s">
        <v>33</v>
      </c>
      <c r="C56" s="15">
        <f>C32-C47</f>
        <v>51286.52722476382</v>
      </c>
    </row>
    <row r="57" spans="1:22" s="7" customFormat="1" x14ac:dyDescent="0.3"/>
    <row r="58" spans="1:22" s="7" customFormat="1" x14ac:dyDescent="0.3">
      <c r="A58" s="7">
        <v>45</v>
      </c>
      <c r="B58" s="7" t="s">
        <v>69</v>
      </c>
      <c r="C58" s="7">
        <f>C30-C45</f>
        <v>4701.25</v>
      </c>
    </row>
    <row r="59" spans="1:22" s="7" customFormat="1" x14ac:dyDescent="0.3"/>
    <row r="60" spans="1:22" s="7" customFormat="1" x14ac:dyDescent="0.3"/>
    <row r="61" spans="1:22" s="7" customFormat="1" x14ac:dyDescent="0.3"/>
    <row r="62" spans="1:22" s="7" customFormat="1" x14ac:dyDescent="0.3"/>
    <row r="63" spans="1:22" s="7" customFormat="1" x14ac:dyDescent="0.3"/>
    <row r="64" spans="1:22" s="7" customFormat="1" x14ac:dyDescent="0.3"/>
    <row r="65" s="7" customFormat="1" x14ac:dyDescent="0.3"/>
    <row r="66" s="7" customFormat="1" x14ac:dyDescent="0.3"/>
    <row r="67" s="7" customFormat="1" x14ac:dyDescent="0.3"/>
    <row r="68" s="7" customFormat="1" x14ac:dyDescent="0.3"/>
    <row r="69" s="7" customFormat="1" x14ac:dyDescent="0.3"/>
    <row r="70" s="7" customFormat="1" x14ac:dyDescent="0.3"/>
    <row r="71" s="7" customFormat="1" x14ac:dyDescent="0.3"/>
    <row r="72" s="7" customFormat="1" x14ac:dyDescent="0.3"/>
    <row r="73" s="7" customFormat="1" x14ac:dyDescent="0.3"/>
    <row r="74" s="7" customFormat="1" x14ac:dyDescent="0.3"/>
    <row r="75" s="7" customFormat="1" x14ac:dyDescent="0.3"/>
    <row r="76" s="7" customFormat="1" x14ac:dyDescent="0.3"/>
    <row r="77" s="7" customFormat="1" x14ac:dyDescent="0.3"/>
    <row r="78" s="7" customFormat="1" x14ac:dyDescent="0.3"/>
    <row r="79" s="7" customFormat="1" x14ac:dyDescent="0.3"/>
    <row r="80" s="7" customFormat="1" x14ac:dyDescent="0.3"/>
    <row r="81" s="2" customFormat="1" x14ac:dyDescent="0.3"/>
    <row r="82" s="2" customFormat="1" x14ac:dyDescent="0.3"/>
    <row r="83" s="2" customFormat="1" x14ac:dyDescent="0.3"/>
    <row r="84" s="2" customFormat="1" x14ac:dyDescent="0.3"/>
    <row r="85" s="2" customFormat="1" x14ac:dyDescent="0.3"/>
    <row r="86" s="2" customFormat="1" x14ac:dyDescent="0.3"/>
    <row r="87" s="2" customFormat="1" x14ac:dyDescent="0.3"/>
    <row r="88" s="2" customFormat="1" x14ac:dyDescent="0.3"/>
    <row r="89" s="2" customFormat="1" x14ac:dyDescent="0.3"/>
    <row r="90" s="2" customFormat="1" x14ac:dyDescent="0.3"/>
    <row r="91" s="2" customFormat="1" x14ac:dyDescent="0.3"/>
    <row r="92" s="2" customFormat="1" x14ac:dyDescent="0.3"/>
    <row r="93" s="2" customFormat="1" x14ac:dyDescent="0.3"/>
    <row r="94" s="2" customFormat="1" x14ac:dyDescent="0.3"/>
    <row r="95" s="2" customFormat="1" x14ac:dyDescent="0.3"/>
    <row r="96"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row r="156" s="2" customFormat="1" x14ac:dyDescent="0.3"/>
    <row r="157" s="2" customFormat="1" x14ac:dyDescent="0.3"/>
    <row r="158" s="2" customFormat="1" x14ac:dyDescent="0.3"/>
    <row r="159" s="2" customFormat="1" x14ac:dyDescent="0.3"/>
    <row r="160" s="2" customFormat="1" x14ac:dyDescent="0.3"/>
    <row r="161" s="2" customFormat="1" x14ac:dyDescent="0.3"/>
    <row r="162" s="2" customFormat="1" x14ac:dyDescent="0.3"/>
    <row r="163" s="2" customFormat="1" x14ac:dyDescent="0.3"/>
    <row r="164" s="2" customFormat="1" x14ac:dyDescent="0.3"/>
    <row r="165" s="2" customFormat="1" x14ac:dyDescent="0.3"/>
    <row r="166" s="2" customFormat="1" x14ac:dyDescent="0.3"/>
    <row r="167" s="2" customFormat="1" x14ac:dyDescent="0.3"/>
    <row r="168" s="2" customFormat="1" x14ac:dyDescent="0.3"/>
    <row r="169" s="2" customFormat="1" x14ac:dyDescent="0.3"/>
    <row r="170" s="2" customFormat="1" x14ac:dyDescent="0.3"/>
    <row r="171" s="2" customFormat="1" x14ac:dyDescent="0.3"/>
    <row r="172" s="2" customFormat="1" x14ac:dyDescent="0.3"/>
    <row r="173" s="2" customFormat="1" x14ac:dyDescent="0.3"/>
    <row r="174" s="2" customFormat="1" x14ac:dyDescent="0.3"/>
    <row r="175" s="2" customFormat="1" x14ac:dyDescent="0.3"/>
    <row r="176" s="2" customFormat="1" x14ac:dyDescent="0.3"/>
    <row r="177" s="2" customFormat="1" x14ac:dyDescent="0.3"/>
    <row r="178" s="2" customFormat="1" x14ac:dyDescent="0.3"/>
    <row r="179" s="2" customFormat="1" x14ac:dyDescent="0.3"/>
    <row r="180" s="2" customFormat="1" x14ac:dyDescent="0.3"/>
    <row r="181" s="2" customFormat="1" x14ac:dyDescent="0.3"/>
    <row r="182" s="2" customFormat="1" x14ac:dyDescent="0.3"/>
    <row r="183" s="2" customFormat="1" x14ac:dyDescent="0.3"/>
    <row r="184" s="2" customFormat="1" x14ac:dyDescent="0.3"/>
    <row r="185" s="2" customFormat="1" x14ac:dyDescent="0.3"/>
    <row r="186" s="2" customFormat="1" x14ac:dyDescent="0.3"/>
    <row r="187" s="2" customFormat="1" x14ac:dyDescent="0.3"/>
    <row r="188" s="2" customFormat="1" x14ac:dyDescent="0.3"/>
    <row r="189" s="2" customFormat="1" x14ac:dyDescent="0.3"/>
    <row r="190" s="2" customFormat="1" x14ac:dyDescent="0.3"/>
    <row r="191" s="2" customFormat="1" x14ac:dyDescent="0.3"/>
    <row r="192" s="2" customFormat="1" x14ac:dyDescent="0.3"/>
    <row r="193" s="2" customFormat="1" x14ac:dyDescent="0.3"/>
    <row r="194" s="2" customFormat="1" x14ac:dyDescent="0.3"/>
    <row r="195" s="2" customFormat="1" x14ac:dyDescent="0.3"/>
    <row r="196" s="2" customFormat="1" x14ac:dyDescent="0.3"/>
    <row r="197" s="2" customFormat="1" x14ac:dyDescent="0.3"/>
    <row r="198" s="2" customFormat="1" x14ac:dyDescent="0.3"/>
    <row r="199" s="2" customFormat="1" x14ac:dyDescent="0.3"/>
    <row r="200" s="2" customFormat="1" x14ac:dyDescent="0.3"/>
    <row r="201" s="2" customFormat="1" x14ac:dyDescent="0.3"/>
    <row r="202" s="2" customFormat="1" x14ac:dyDescent="0.3"/>
    <row r="203" s="2" customFormat="1" x14ac:dyDescent="0.3"/>
    <row r="204" s="2" customFormat="1" x14ac:dyDescent="0.3"/>
    <row r="205" s="2" customFormat="1" x14ac:dyDescent="0.3"/>
    <row r="206" s="2" customFormat="1" x14ac:dyDescent="0.3"/>
    <row r="207" s="2" customFormat="1" x14ac:dyDescent="0.3"/>
    <row r="208" s="2" customFormat="1" x14ac:dyDescent="0.3"/>
    <row r="209" s="2" customFormat="1" x14ac:dyDescent="0.3"/>
    <row r="210" s="2" customFormat="1" x14ac:dyDescent="0.3"/>
    <row r="211" s="2" customFormat="1" x14ac:dyDescent="0.3"/>
    <row r="212" s="2" customFormat="1" x14ac:dyDescent="0.3"/>
    <row r="213" s="2" customFormat="1" x14ac:dyDescent="0.3"/>
    <row r="214" s="2" customFormat="1" x14ac:dyDescent="0.3"/>
    <row r="215" s="2" customFormat="1" x14ac:dyDescent="0.3"/>
    <row r="216" s="2" customFormat="1" x14ac:dyDescent="0.3"/>
    <row r="217" s="2" customFormat="1" x14ac:dyDescent="0.3"/>
    <row r="218" s="2" customFormat="1" x14ac:dyDescent="0.3"/>
    <row r="219" s="2" customFormat="1" x14ac:dyDescent="0.3"/>
    <row r="220" s="2" customFormat="1" x14ac:dyDescent="0.3"/>
    <row r="221" s="2" customFormat="1" x14ac:dyDescent="0.3"/>
    <row r="222" s="2" customFormat="1" x14ac:dyDescent="0.3"/>
    <row r="223" s="2" customFormat="1" x14ac:dyDescent="0.3"/>
    <row r="224" s="2" customFormat="1" x14ac:dyDescent="0.3"/>
    <row r="225" s="2" customFormat="1" x14ac:dyDescent="0.3"/>
    <row r="226" s="2" customFormat="1" x14ac:dyDescent="0.3"/>
    <row r="227" s="2" customFormat="1" x14ac:dyDescent="0.3"/>
    <row r="228" s="2" customFormat="1" x14ac:dyDescent="0.3"/>
    <row r="229" s="2" customFormat="1" x14ac:dyDescent="0.3"/>
    <row r="230" s="2" customFormat="1" x14ac:dyDescent="0.3"/>
    <row r="231" s="2" customFormat="1" x14ac:dyDescent="0.3"/>
    <row r="232" s="2" customFormat="1" x14ac:dyDescent="0.3"/>
    <row r="233" s="2" customFormat="1" x14ac:dyDescent="0.3"/>
    <row r="234" s="2" customFormat="1" x14ac:dyDescent="0.3"/>
    <row r="235" s="2" customFormat="1" x14ac:dyDescent="0.3"/>
    <row r="236" s="2" customFormat="1" x14ac:dyDescent="0.3"/>
    <row r="237" s="2" customFormat="1" x14ac:dyDescent="0.3"/>
    <row r="238" s="2" customFormat="1" x14ac:dyDescent="0.3"/>
    <row r="239" s="2" customFormat="1" x14ac:dyDescent="0.3"/>
    <row r="240" s="2" customFormat="1" x14ac:dyDescent="0.3"/>
    <row r="241" s="2" customFormat="1" x14ac:dyDescent="0.3"/>
    <row r="242" s="2" customFormat="1" x14ac:dyDescent="0.3"/>
    <row r="243" s="2" customFormat="1" x14ac:dyDescent="0.3"/>
    <row r="244" s="2" customFormat="1" x14ac:dyDescent="0.3"/>
    <row r="245" s="2" customFormat="1" x14ac:dyDescent="0.3"/>
    <row r="246" s="2" customFormat="1" x14ac:dyDescent="0.3"/>
    <row r="247" s="2" customFormat="1" x14ac:dyDescent="0.3"/>
    <row r="248" s="2" customFormat="1" x14ac:dyDescent="0.3"/>
    <row r="249" s="2" customFormat="1" x14ac:dyDescent="0.3"/>
    <row r="250" s="2" customFormat="1" x14ac:dyDescent="0.3"/>
    <row r="251" s="2" customFormat="1" x14ac:dyDescent="0.3"/>
    <row r="252" s="2" customFormat="1" x14ac:dyDescent="0.3"/>
    <row r="253" s="2" customFormat="1" x14ac:dyDescent="0.3"/>
    <row r="254" s="2" customFormat="1" x14ac:dyDescent="0.3"/>
    <row r="255" s="2" customFormat="1" x14ac:dyDescent="0.3"/>
    <row r="256" s="2" customFormat="1" x14ac:dyDescent="0.3"/>
    <row r="257" s="2" customFormat="1" x14ac:dyDescent="0.3"/>
    <row r="258" s="2" customFormat="1" x14ac:dyDescent="0.3"/>
    <row r="259" s="2" customFormat="1" x14ac:dyDescent="0.3"/>
    <row r="260" s="2" customFormat="1" x14ac:dyDescent="0.3"/>
    <row r="261" s="2" customFormat="1" x14ac:dyDescent="0.3"/>
    <row r="262" s="2" customFormat="1" x14ac:dyDescent="0.3"/>
    <row r="263" s="2" customFormat="1" x14ac:dyDescent="0.3"/>
    <row r="264" s="2" customFormat="1" x14ac:dyDescent="0.3"/>
    <row r="265" s="2" customFormat="1" x14ac:dyDescent="0.3"/>
    <row r="266" s="2" customFormat="1" x14ac:dyDescent="0.3"/>
    <row r="267" s="2" customFormat="1" x14ac:dyDescent="0.3"/>
    <row r="268" s="2" customFormat="1" x14ac:dyDescent="0.3"/>
    <row r="269" s="2" customFormat="1" x14ac:dyDescent="0.3"/>
    <row r="270" s="2" customFormat="1" x14ac:dyDescent="0.3"/>
    <row r="271" s="2" customFormat="1" x14ac:dyDescent="0.3"/>
    <row r="272" s="2" customFormat="1" x14ac:dyDescent="0.3"/>
    <row r="273" s="2" customFormat="1" x14ac:dyDescent="0.3"/>
    <row r="274" s="2" customFormat="1" x14ac:dyDescent="0.3"/>
    <row r="275" s="2" customFormat="1" x14ac:dyDescent="0.3"/>
    <row r="276" s="2" customFormat="1" x14ac:dyDescent="0.3"/>
    <row r="277" s="2" customFormat="1" x14ac:dyDescent="0.3"/>
    <row r="278" s="2" customFormat="1" x14ac:dyDescent="0.3"/>
    <row r="279" s="2" customFormat="1" x14ac:dyDescent="0.3"/>
    <row r="280" s="2" customFormat="1" x14ac:dyDescent="0.3"/>
    <row r="281" s="2" customFormat="1" x14ac:dyDescent="0.3"/>
    <row r="282" s="2" customFormat="1" x14ac:dyDescent="0.3"/>
    <row r="283" s="2" customFormat="1" x14ac:dyDescent="0.3"/>
    <row r="284" s="2" customFormat="1" x14ac:dyDescent="0.3"/>
    <row r="285" s="2" customFormat="1" x14ac:dyDescent="0.3"/>
    <row r="286" s="2" customFormat="1" x14ac:dyDescent="0.3"/>
    <row r="287" s="2" customFormat="1" x14ac:dyDescent="0.3"/>
    <row r="288" s="2" customFormat="1" x14ac:dyDescent="0.3"/>
    <row r="289" s="2" customFormat="1" x14ac:dyDescent="0.3"/>
    <row r="290" s="2" customFormat="1" x14ac:dyDescent="0.3"/>
    <row r="291" s="2" customFormat="1" x14ac:dyDescent="0.3"/>
    <row r="292" s="2" customFormat="1" x14ac:dyDescent="0.3"/>
    <row r="293" s="2" customFormat="1" x14ac:dyDescent="0.3"/>
    <row r="294" s="2" customFormat="1" x14ac:dyDescent="0.3"/>
    <row r="295" s="2" customFormat="1" x14ac:dyDescent="0.3"/>
    <row r="296" s="2" customFormat="1" x14ac:dyDescent="0.3"/>
    <row r="297" s="2" customFormat="1" x14ac:dyDescent="0.3"/>
    <row r="298" s="2" customFormat="1" x14ac:dyDescent="0.3"/>
    <row r="299" s="2" customFormat="1" x14ac:dyDescent="0.3"/>
    <row r="300" s="2" customFormat="1" x14ac:dyDescent="0.3"/>
    <row r="301" s="2" customFormat="1" x14ac:dyDescent="0.3"/>
    <row r="302" s="2" customFormat="1" x14ac:dyDescent="0.3"/>
    <row r="303" s="2" customFormat="1" x14ac:dyDescent="0.3"/>
    <row r="304" s="2" customFormat="1" x14ac:dyDescent="0.3"/>
    <row r="305" s="2" customFormat="1" x14ac:dyDescent="0.3"/>
    <row r="306" s="2" customFormat="1" x14ac:dyDescent="0.3"/>
    <row r="307" s="2" customFormat="1" x14ac:dyDescent="0.3"/>
    <row r="308" s="2" customFormat="1" x14ac:dyDescent="0.3"/>
    <row r="309" s="2" customFormat="1" x14ac:dyDescent="0.3"/>
    <row r="310" s="2" customFormat="1" x14ac:dyDescent="0.3"/>
    <row r="311" s="2" customFormat="1" x14ac:dyDescent="0.3"/>
    <row r="312" s="2" customFormat="1" x14ac:dyDescent="0.3"/>
    <row r="313" s="2" customFormat="1" x14ac:dyDescent="0.3"/>
    <row r="314" s="2" customFormat="1" x14ac:dyDescent="0.3"/>
    <row r="315" s="2" customFormat="1" x14ac:dyDescent="0.3"/>
    <row r="316" s="2" customFormat="1" x14ac:dyDescent="0.3"/>
    <row r="317" s="2" customFormat="1" x14ac:dyDescent="0.3"/>
    <row r="318" s="2" customFormat="1" x14ac:dyDescent="0.3"/>
    <row r="319" s="2" customFormat="1" x14ac:dyDescent="0.3"/>
    <row r="320" s="2" customFormat="1" x14ac:dyDescent="0.3"/>
    <row r="321" s="2" customFormat="1" x14ac:dyDescent="0.3"/>
    <row r="322" s="2" customFormat="1" x14ac:dyDescent="0.3"/>
    <row r="323" s="2" customFormat="1" x14ac:dyDescent="0.3"/>
    <row r="324" s="2" customFormat="1" x14ac:dyDescent="0.3"/>
    <row r="325" s="2" customFormat="1" x14ac:dyDescent="0.3"/>
    <row r="326" s="2" customFormat="1" x14ac:dyDescent="0.3"/>
    <row r="327" s="2" customFormat="1" x14ac:dyDescent="0.3"/>
    <row r="328" s="2" customFormat="1" x14ac:dyDescent="0.3"/>
    <row r="329" s="2" customFormat="1" x14ac:dyDescent="0.3"/>
    <row r="330" s="2" customFormat="1" x14ac:dyDescent="0.3"/>
    <row r="331" s="2" customFormat="1" x14ac:dyDescent="0.3"/>
    <row r="332" s="2" customFormat="1" x14ac:dyDescent="0.3"/>
    <row r="333" s="2" customFormat="1" x14ac:dyDescent="0.3"/>
    <row r="334" s="2" customFormat="1" x14ac:dyDescent="0.3"/>
    <row r="335" s="2" customFormat="1" x14ac:dyDescent="0.3"/>
    <row r="336" s="2" customFormat="1" x14ac:dyDescent="0.3"/>
    <row r="337" s="2" customFormat="1" x14ac:dyDescent="0.3"/>
    <row r="338" s="2" customFormat="1" x14ac:dyDescent="0.3"/>
    <row r="339" s="2" customFormat="1" x14ac:dyDescent="0.3"/>
    <row r="340" s="2" customFormat="1" x14ac:dyDescent="0.3"/>
    <row r="341" s="2" customFormat="1" x14ac:dyDescent="0.3"/>
    <row r="342" s="2" customFormat="1" x14ac:dyDescent="0.3"/>
    <row r="343" s="2" customFormat="1" x14ac:dyDescent="0.3"/>
    <row r="344" s="2" customFormat="1" x14ac:dyDescent="0.3"/>
    <row r="345" s="2" customFormat="1" x14ac:dyDescent="0.3"/>
    <row r="346" s="2" customFormat="1" x14ac:dyDescent="0.3"/>
    <row r="347" s="2" customFormat="1" x14ac:dyDescent="0.3"/>
    <row r="348" s="2" customFormat="1" x14ac:dyDescent="0.3"/>
    <row r="349" s="2" customFormat="1" x14ac:dyDescent="0.3"/>
    <row r="350" s="2" customFormat="1" x14ac:dyDescent="0.3"/>
    <row r="351" s="2" customFormat="1" x14ac:dyDescent="0.3"/>
    <row r="352" s="2" customFormat="1" x14ac:dyDescent="0.3"/>
    <row r="353" s="2" customFormat="1" x14ac:dyDescent="0.3"/>
    <row r="354" s="2" customFormat="1" x14ac:dyDescent="0.3"/>
    <row r="355" s="2" customFormat="1" x14ac:dyDescent="0.3"/>
    <row r="356" s="2" customFormat="1" x14ac:dyDescent="0.3"/>
    <row r="357" s="2" customFormat="1" x14ac:dyDescent="0.3"/>
    <row r="358" s="2" customFormat="1" x14ac:dyDescent="0.3"/>
    <row r="359" s="2" customFormat="1" x14ac:dyDescent="0.3"/>
    <row r="360" s="2" customFormat="1" x14ac:dyDescent="0.3"/>
    <row r="361" s="2" customFormat="1" x14ac:dyDescent="0.3"/>
    <row r="362" s="2" customFormat="1" x14ac:dyDescent="0.3"/>
    <row r="363" s="2" customFormat="1" x14ac:dyDescent="0.3"/>
    <row r="364" s="2" customFormat="1" x14ac:dyDescent="0.3"/>
    <row r="365" s="2" customFormat="1" x14ac:dyDescent="0.3"/>
    <row r="366" s="2" customFormat="1" x14ac:dyDescent="0.3"/>
    <row r="367" s="2" customFormat="1" x14ac:dyDescent="0.3"/>
    <row r="368" s="2" customFormat="1" x14ac:dyDescent="0.3"/>
    <row r="369" s="2" customFormat="1" x14ac:dyDescent="0.3"/>
    <row r="370" s="2" customFormat="1" x14ac:dyDescent="0.3"/>
    <row r="371" s="2" customFormat="1" x14ac:dyDescent="0.3"/>
    <row r="372" s="2" customFormat="1" x14ac:dyDescent="0.3"/>
    <row r="373" s="2" customFormat="1" x14ac:dyDescent="0.3"/>
    <row r="374" s="2" customFormat="1" x14ac:dyDescent="0.3"/>
    <row r="375" s="2" customFormat="1" x14ac:dyDescent="0.3"/>
    <row r="376" s="2" customFormat="1" x14ac:dyDescent="0.3"/>
    <row r="377" s="2" customFormat="1" x14ac:dyDescent="0.3"/>
    <row r="378" s="2" customFormat="1" x14ac:dyDescent="0.3"/>
    <row r="379" s="2" customFormat="1" x14ac:dyDescent="0.3"/>
    <row r="380" s="2" customFormat="1" x14ac:dyDescent="0.3"/>
    <row r="381" s="2" customFormat="1" x14ac:dyDescent="0.3"/>
    <row r="382" s="2" customFormat="1" x14ac:dyDescent="0.3"/>
    <row r="383" s="2" customFormat="1" x14ac:dyDescent="0.3"/>
    <row r="384" s="2" customFormat="1" x14ac:dyDescent="0.3"/>
    <row r="385" s="2" customFormat="1" x14ac:dyDescent="0.3"/>
    <row r="386" s="2" customFormat="1" x14ac:dyDescent="0.3"/>
    <row r="387" s="2" customFormat="1" x14ac:dyDescent="0.3"/>
    <row r="388" s="2" customFormat="1" x14ac:dyDescent="0.3"/>
    <row r="389" s="2" customFormat="1" x14ac:dyDescent="0.3"/>
    <row r="390" s="2" customFormat="1" x14ac:dyDescent="0.3"/>
    <row r="391" s="2" customFormat="1" x14ac:dyDescent="0.3"/>
    <row r="392" s="2" customFormat="1" x14ac:dyDescent="0.3"/>
    <row r="393" s="2" customFormat="1" x14ac:dyDescent="0.3"/>
    <row r="394" s="2" customFormat="1" x14ac:dyDescent="0.3"/>
    <row r="395" s="2" customFormat="1" x14ac:dyDescent="0.3"/>
    <row r="396" s="2" customFormat="1" x14ac:dyDescent="0.3"/>
    <row r="397" s="2" customFormat="1" x14ac:dyDescent="0.3"/>
    <row r="398" s="2" customFormat="1" x14ac:dyDescent="0.3"/>
    <row r="399" s="2" customFormat="1" x14ac:dyDescent="0.3"/>
    <row r="400" s="2" customFormat="1" x14ac:dyDescent="0.3"/>
    <row r="401" s="2" customFormat="1" x14ac:dyDescent="0.3"/>
    <row r="402" s="2" customFormat="1" x14ac:dyDescent="0.3"/>
    <row r="403" s="2" customFormat="1" x14ac:dyDescent="0.3"/>
    <row r="404" s="2" customFormat="1" x14ac:dyDescent="0.3"/>
    <row r="405" s="2" customFormat="1" x14ac:dyDescent="0.3"/>
    <row r="406" s="2" customFormat="1" x14ac:dyDescent="0.3"/>
    <row r="407" s="2" customFormat="1" x14ac:dyDescent="0.3"/>
    <row r="408" s="2" customFormat="1" x14ac:dyDescent="0.3"/>
    <row r="409" s="2" customFormat="1" x14ac:dyDescent="0.3"/>
    <row r="410" s="2" customFormat="1" x14ac:dyDescent="0.3"/>
    <row r="411" s="2" customFormat="1" x14ac:dyDescent="0.3"/>
    <row r="412" s="2" customFormat="1" x14ac:dyDescent="0.3"/>
    <row r="413" s="2" customFormat="1" x14ac:dyDescent="0.3"/>
    <row r="414" s="2" customFormat="1" x14ac:dyDescent="0.3"/>
    <row r="415" s="2" customFormat="1" x14ac:dyDescent="0.3"/>
    <row r="416" s="2" customFormat="1" x14ac:dyDescent="0.3"/>
    <row r="417" s="2" customFormat="1" x14ac:dyDescent="0.3"/>
    <row r="418" s="2" customFormat="1" x14ac:dyDescent="0.3"/>
    <row r="419" s="2" customFormat="1" x14ac:dyDescent="0.3"/>
    <row r="420" s="2" customFormat="1" x14ac:dyDescent="0.3"/>
    <row r="421" s="2" customFormat="1" x14ac:dyDescent="0.3"/>
    <row r="422" s="2" customFormat="1" x14ac:dyDescent="0.3"/>
    <row r="423" s="2" customFormat="1" x14ac:dyDescent="0.3"/>
    <row r="424" s="2" customFormat="1" x14ac:dyDescent="0.3"/>
    <row r="425" s="2" customFormat="1" x14ac:dyDescent="0.3"/>
    <row r="426" s="2" customFormat="1" x14ac:dyDescent="0.3"/>
    <row r="427" s="2" customFormat="1" x14ac:dyDescent="0.3"/>
    <row r="428" s="2" customFormat="1" x14ac:dyDescent="0.3"/>
    <row r="429" s="2" customFormat="1" x14ac:dyDescent="0.3"/>
    <row r="430" s="2" customFormat="1" x14ac:dyDescent="0.3"/>
    <row r="431" s="2" customFormat="1" x14ac:dyDescent="0.3"/>
    <row r="432" s="2" customFormat="1" x14ac:dyDescent="0.3"/>
    <row r="433" s="2" customFormat="1" x14ac:dyDescent="0.3"/>
    <row r="434" s="2" customFormat="1" x14ac:dyDescent="0.3"/>
    <row r="435" s="2" customFormat="1" x14ac:dyDescent="0.3"/>
    <row r="436" s="2" customFormat="1" x14ac:dyDescent="0.3"/>
    <row r="437" s="2" customFormat="1" x14ac:dyDescent="0.3"/>
    <row r="438" s="2" customFormat="1" x14ac:dyDescent="0.3"/>
    <row r="439" s="2" customFormat="1" x14ac:dyDescent="0.3"/>
    <row r="440" s="2" customFormat="1" x14ac:dyDescent="0.3"/>
    <row r="441" s="2" customFormat="1" x14ac:dyDescent="0.3"/>
    <row r="442" s="2" customFormat="1" x14ac:dyDescent="0.3"/>
    <row r="443" s="2" customFormat="1" x14ac:dyDescent="0.3"/>
    <row r="444" s="2" customFormat="1" x14ac:dyDescent="0.3"/>
    <row r="445" s="2" customFormat="1" x14ac:dyDescent="0.3"/>
    <row r="446" s="2" customFormat="1" x14ac:dyDescent="0.3"/>
    <row r="447" s="2" customFormat="1" x14ac:dyDescent="0.3"/>
    <row r="448" s="2" customFormat="1" x14ac:dyDescent="0.3"/>
    <row r="449" s="2" customFormat="1" x14ac:dyDescent="0.3"/>
    <row r="450" s="2" customFormat="1" x14ac:dyDescent="0.3"/>
    <row r="451" s="2" customFormat="1" x14ac:dyDescent="0.3"/>
    <row r="452" s="2" customFormat="1" x14ac:dyDescent="0.3"/>
    <row r="453" s="2" customFormat="1" x14ac:dyDescent="0.3"/>
    <row r="454" s="2" customFormat="1" x14ac:dyDescent="0.3"/>
    <row r="455" s="2" customFormat="1" x14ac:dyDescent="0.3"/>
    <row r="456" s="2" customFormat="1" x14ac:dyDescent="0.3"/>
    <row r="457" s="2" customFormat="1" x14ac:dyDescent="0.3"/>
    <row r="458" s="2" customFormat="1" x14ac:dyDescent="0.3"/>
    <row r="459" s="2" customFormat="1" x14ac:dyDescent="0.3"/>
    <row r="460" s="2" customFormat="1" x14ac:dyDescent="0.3"/>
    <row r="461" s="2" customFormat="1" x14ac:dyDescent="0.3"/>
    <row r="462" s="2" customFormat="1" x14ac:dyDescent="0.3"/>
    <row r="463" s="2" customFormat="1" x14ac:dyDescent="0.3"/>
    <row r="464" s="2" customFormat="1" x14ac:dyDescent="0.3"/>
    <row r="465" s="2" customFormat="1" x14ac:dyDescent="0.3"/>
    <row r="466" s="2" customFormat="1" x14ac:dyDescent="0.3"/>
    <row r="467" s="2" customFormat="1" x14ac:dyDescent="0.3"/>
    <row r="468" s="2" customFormat="1" x14ac:dyDescent="0.3"/>
    <row r="469" s="2" customFormat="1" x14ac:dyDescent="0.3"/>
    <row r="470" s="2" customFormat="1" x14ac:dyDescent="0.3"/>
    <row r="471" s="2" customFormat="1" x14ac:dyDescent="0.3"/>
    <row r="472" s="2" customFormat="1" x14ac:dyDescent="0.3"/>
    <row r="473" s="2" customFormat="1" x14ac:dyDescent="0.3"/>
    <row r="474" s="2" customFormat="1" x14ac:dyDescent="0.3"/>
    <row r="475" s="2" customFormat="1" x14ac:dyDescent="0.3"/>
    <row r="476" s="2" customFormat="1" x14ac:dyDescent="0.3"/>
    <row r="477" s="2" customFormat="1" x14ac:dyDescent="0.3"/>
    <row r="478" s="2" customFormat="1" x14ac:dyDescent="0.3"/>
    <row r="479" s="2" customFormat="1" x14ac:dyDescent="0.3"/>
    <row r="480" s="2" customFormat="1" x14ac:dyDescent="0.3"/>
    <row r="481" s="2" customFormat="1" x14ac:dyDescent="0.3"/>
    <row r="482" s="2" customFormat="1" x14ac:dyDescent="0.3"/>
    <row r="483" s="2" customFormat="1" x14ac:dyDescent="0.3"/>
    <row r="484" s="2" customFormat="1" x14ac:dyDescent="0.3"/>
    <row r="485" s="2" customFormat="1" x14ac:dyDescent="0.3"/>
    <row r="486" s="2" customFormat="1" x14ac:dyDescent="0.3"/>
    <row r="487" s="2" customFormat="1" x14ac:dyDescent="0.3"/>
    <row r="488" s="2" customFormat="1" x14ac:dyDescent="0.3"/>
    <row r="489" s="2" customFormat="1" x14ac:dyDescent="0.3"/>
    <row r="490" s="2" customFormat="1" x14ac:dyDescent="0.3"/>
    <row r="491" s="2" customFormat="1" x14ac:dyDescent="0.3"/>
    <row r="492" s="2" customFormat="1" x14ac:dyDescent="0.3"/>
    <row r="493" s="2" customFormat="1" x14ac:dyDescent="0.3"/>
    <row r="494" s="2" customFormat="1" x14ac:dyDescent="0.3"/>
    <row r="495" s="2" customFormat="1" x14ac:dyDescent="0.3"/>
    <row r="496" s="2" customFormat="1" x14ac:dyDescent="0.3"/>
    <row r="497" s="2" customFormat="1" x14ac:dyDescent="0.3"/>
    <row r="498" s="2" customFormat="1" x14ac:dyDescent="0.3"/>
    <row r="499" s="2" customFormat="1" x14ac:dyDescent="0.3"/>
    <row r="500" s="2" customFormat="1" x14ac:dyDescent="0.3"/>
    <row r="501" s="2" customFormat="1" x14ac:dyDescent="0.3"/>
    <row r="502" s="2" customFormat="1" x14ac:dyDescent="0.3"/>
    <row r="503" s="2" customFormat="1" x14ac:dyDescent="0.3"/>
    <row r="504" s="2" customFormat="1" x14ac:dyDescent="0.3"/>
    <row r="505" s="2" customFormat="1" x14ac:dyDescent="0.3"/>
    <row r="506" s="2" customFormat="1" x14ac:dyDescent="0.3"/>
    <row r="507" s="2" customFormat="1" x14ac:dyDescent="0.3"/>
    <row r="508" s="2" customFormat="1" x14ac:dyDescent="0.3"/>
    <row r="509" s="2" customFormat="1" x14ac:dyDescent="0.3"/>
    <row r="510" s="2" customFormat="1" x14ac:dyDescent="0.3"/>
    <row r="511" s="2" customFormat="1" x14ac:dyDescent="0.3"/>
    <row r="512" s="2" customFormat="1" x14ac:dyDescent="0.3"/>
    <row r="513" s="2" customFormat="1" x14ac:dyDescent="0.3"/>
    <row r="514" s="2" customFormat="1" x14ac:dyDescent="0.3"/>
    <row r="515" s="2" customFormat="1" x14ac:dyDescent="0.3"/>
    <row r="516" s="2" customFormat="1" x14ac:dyDescent="0.3"/>
    <row r="517" s="2" customFormat="1" x14ac:dyDescent="0.3"/>
    <row r="518" s="2" customFormat="1" x14ac:dyDescent="0.3"/>
    <row r="519" s="2" customFormat="1" x14ac:dyDescent="0.3"/>
    <row r="520" s="2" customFormat="1" x14ac:dyDescent="0.3"/>
    <row r="521" s="2" customFormat="1" x14ac:dyDescent="0.3"/>
    <row r="522" s="2" customFormat="1" x14ac:dyDescent="0.3"/>
    <row r="523" s="2" customFormat="1" x14ac:dyDescent="0.3"/>
    <row r="524" s="2" customFormat="1" x14ac:dyDescent="0.3"/>
    <row r="525" s="2" customFormat="1" x14ac:dyDescent="0.3"/>
    <row r="526" s="2" customFormat="1" x14ac:dyDescent="0.3"/>
    <row r="527" s="2" customFormat="1" x14ac:dyDescent="0.3"/>
    <row r="528" s="2" customFormat="1" x14ac:dyDescent="0.3"/>
    <row r="529" s="2" customFormat="1" x14ac:dyDescent="0.3"/>
    <row r="530" s="2" customFormat="1" x14ac:dyDescent="0.3"/>
    <row r="531" s="2" customFormat="1" x14ac:dyDescent="0.3"/>
    <row r="532" s="2" customFormat="1" x14ac:dyDescent="0.3"/>
    <row r="533" s="2" customFormat="1" x14ac:dyDescent="0.3"/>
    <row r="534" s="2" customFormat="1" x14ac:dyDescent="0.3"/>
    <row r="535" s="2" customFormat="1" x14ac:dyDescent="0.3"/>
    <row r="536" s="2" customFormat="1" x14ac:dyDescent="0.3"/>
    <row r="537" s="2" customFormat="1" x14ac:dyDescent="0.3"/>
    <row r="538" s="2" customFormat="1" x14ac:dyDescent="0.3"/>
    <row r="539" s="2" customFormat="1" x14ac:dyDescent="0.3"/>
    <row r="540" s="2" customFormat="1" x14ac:dyDescent="0.3"/>
    <row r="541" s="2" customFormat="1" x14ac:dyDescent="0.3"/>
    <row r="542" s="2" customFormat="1" x14ac:dyDescent="0.3"/>
    <row r="543" s="2" customFormat="1" x14ac:dyDescent="0.3"/>
    <row r="544" s="2" customFormat="1" x14ac:dyDescent="0.3"/>
    <row r="545" s="2" customFormat="1" x14ac:dyDescent="0.3"/>
    <row r="546" s="2" customFormat="1" x14ac:dyDescent="0.3"/>
    <row r="547" s="2" customFormat="1" x14ac:dyDescent="0.3"/>
    <row r="548" s="2" customFormat="1" x14ac:dyDescent="0.3"/>
    <row r="549" s="2" customFormat="1" x14ac:dyDescent="0.3"/>
    <row r="550" s="2" customFormat="1" x14ac:dyDescent="0.3"/>
    <row r="551" s="2" customFormat="1" x14ac:dyDescent="0.3"/>
    <row r="552" s="2" customFormat="1" x14ac:dyDescent="0.3"/>
    <row r="553" s="2" customFormat="1" x14ac:dyDescent="0.3"/>
    <row r="554" s="2" customFormat="1" x14ac:dyDescent="0.3"/>
    <row r="555" s="2" customFormat="1" x14ac:dyDescent="0.3"/>
    <row r="556" s="2" customFormat="1" x14ac:dyDescent="0.3"/>
    <row r="557" s="2" customFormat="1" x14ac:dyDescent="0.3"/>
    <row r="558" s="2" customFormat="1" x14ac:dyDescent="0.3"/>
    <row r="559" s="2" customFormat="1" x14ac:dyDescent="0.3"/>
    <row r="560" s="2" customFormat="1" x14ac:dyDescent="0.3"/>
    <row r="561" s="2" customFormat="1" x14ac:dyDescent="0.3"/>
    <row r="562" s="2" customFormat="1" x14ac:dyDescent="0.3"/>
    <row r="563" s="2" customFormat="1" x14ac:dyDescent="0.3"/>
    <row r="564" s="2" customFormat="1" x14ac:dyDescent="0.3"/>
    <row r="565" s="2" customFormat="1" x14ac:dyDescent="0.3"/>
    <row r="566" s="2" customFormat="1" x14ac:dyDescent="0.3"/>
    <row r="567" s="2" customFormat="1" x14ac:dyDescent="0.3"/>
    <row r="568" s="2" customFormat="1" x14ac:dyDescent="0.3"/>
    <row r="569" s="2" customFormat="1" x14ac:dyDescent="0.3"/>
    <row r="570" s="2" customFormat="1" x14ac:dyDescent="0.3"/>
    <row r="571" s="2" customFormat="1" x14ac:dyDescent="0.3"/>
    <row r="572" s="2" customFormat="1" x14ac:dyDescent="0.3"/>
    <row r="573" s="2" customFormat="1" x14ac:dyDescent="0.3"/>
    <row r="574" s="2" customFormat="1" x14ac:dyDescent="0.3"/>
    <row r="575" s="2" customFormat="1" x14ac:dyDescent="0.3"/>
    <row r="576" s="2" customFormat="1" x14ac:dyDescent="0.3"/>
    <row r="577" s="2" customFormat="1" x14ac:dyDescent="0.3"/>
    <row r="578" s="2" customFormat="1" x14ac:dyDescent="0.3"/>
    <row r="579" s="2" customFormat="1" x14ac:dyDescent="0.3"/>
    <row r="580" s="2" customFormat="1" x14ac:dyDescent="0.3"/>
    <row r="581" s="2" customFormat="1" x14ac:dyDescent="0.3"/>
    <row r="582" s="2" customFormat="1" x14ac:dyDescent="0.3"/>
    <row r="583" s="2" customFormat="1" x14ac:dyDescent="0.3"/>
    <row r="584" s="2" customFormat="1" x14ac:dyDescent="0.3"/>
    <row r="585" s="2" customFormat="1" x14ac:dyDescent="0.3"/>
    <row r="586" s="2" customFormat="1" x14ac:dyDescent="0.3"/>
    <row r="587" s="2" customFormat="1" x14ac:dyDescent="0.3"/>
    <row r="588" s="2" customFormat="1" x14ac:dyDescent="0.3"/>
    <row r="589" s="2" customFormat="1" x14ac:dyDescent="0.3"/>
    <row r="590" s="2" customFormat="1" x14ac:dyDescent="0.3"/>
    <row r="591" s="2" customFormat="1" x14ac:dyDescent="0.3"/>
    <row r="592" s="2" customFormat="1" x14ac:dyDescent="0.3"/>
    <row r="593" s="2" customFormat="1" x14ac:dyDescent="0.3"/>
    <row r="594" s="2" customFormat="1" x14ac:dyDescent="0.3"/>
    <row r="595" s="2" customFormat="1" x14ac:dyDescent="0.3"/>
    <row r="596" s="2" customFormat="1" x14ac:dyDescent="0.3"/>
    <row r="597" s="2" customFormat="1" x14ac:dyDescent="0.3"/>
    <row r="598" s="2" customFormat="1" x14ac:dyDescent="0.3"/>
    <row r="599" s="2" customFormat="1" x14ac:dyDescent="0.3"/>
    <row r="600" s="2" customFormat="1" x14ac:dyDescent="0.3"/>
    <row r="601" s="2" customFormat="1" x14ac:dyDescent="0.3"/>
    <row r="602" s="2" customFormat="1" x14ac:dyDescent="0.3"/>
    <row r="603" s="2" customFormat="1" x14ac:dyDescent="0.3"/>
    <row r="604" s="2" customFormat="1" x14ac:dyDescent="0.3"/>
    <row r="605" s="2" customFormat="1" x14ac:dyDescent="0.3"/>
    <row r="606" s="2" customFormat="1" x14ac:dyDescent="0.3"/>
    <row r="607" s="2" customFormat="1" x14ac:dyDescent="0.3"/>
    <row r="608" s="2" customFormat="1" x14ac:dyDescent="0.3"/>
    <row r="609" s="2" customFormat="1" x14ac:dyDescent="0.3"/>
    <row r="610" s="2" customFormat="1" x14ac:dyDescent="0.3"/>
    <row r="611" s="2" customFormat="1" x14ac:dyDescent="0.3"/>
    <row r="612" s="2" customFormat="1" x14ac:dyDescent="0.3"/>
    <row r="613" s="2" customFormat="1" x14ac:dyDescent="0.3"/>
    <row r="614" s="2" customFormat="1" x14ac:dyDescent="0.3"/>
    <row r="615" s="2" customFormat="1" x14ac:dyDescent="0.3"/>
    <row r="616" s="2" customFormat="1" x14ac:dyDescent="0.3"/>
    <row r="617" s="2" customFormat="1" x14ac:dyDescent="0.3"/>
    <row r="618" s="2" customFormat="1" x14ac:dyDescent="0.3"/>
    <row r="619" s="2" customFormat="1" x14ac:dyDescent="0.3"/>
    <row r="620" s="2" customFormat="1" x14ac:dyDescent="0.3"/>
    <row r="621" s="2" customFormat="1" x14ac:dyDescent="0.3"/>
    <row r="622" s="2" customFormat="1" x14ac:dyDescent="0.3"/>
    <row r="623" s="2" customFormat="1" x14ac:dyDescent="0.3"/>
    <row r="624" s="2" customFormat="1" x14ac:dyDescent="0.3"/>
    <row r="625" s="2" customFormat="1" x14ac:dyDescent="0.3"/>
    <row r="626" s="2" customFormat="1" x14ac:dyDescent="0.3"/>
    <row r="627" s="2" customFormat="1" x14ac:dyDescent="0.3"/>
    <row r="628" s="2" customFormat="1" x14ac:dyDescent="0.3"/>
    <row r="629" s="2" customFormat="1" x14ac:dyDescent="0.3"/>
    <row r="630" s="2" customFormat="1" x14ac:dyDescent="0.3"/>
    <row r="631" s="2" customFormat="1" x14ac:dyDescent="0.3"/>
    <row r="632" s="2" customFormat="1" x14ac:dyDescent="0.3"/>
    <row r="633" s="2" customFormat="1" x14ac:dyDescent="0.3"/>
    <row r="634" s="2" customFormat="1" x14ac:dyDescent="0.3"/>
    <row r="635" s="2" customFormat="1" x14ac:dyDescent="0.3"/>
    <row r="636" s="2" customFormat="1" x14ac:dyDescent="0.3"/>
    <row r="637" s="2" customFormat="1" x14ac:dyDescent="0.3"/>
    <row r="638" s="2" customFormat="1" x14ac:dyDescent="0.3"/>
    <row r="639" s="2" customFormat="1" x14ac:dyDescent="0.3"/>
    <row r="640" s="2" customFormat="1" x14ac:dyDescent="0.3"/>
    <row r="641" s="2" customFormat="1" x14ac:dyDescent="0.3"/>
    <row r="642" s="2" customFormat="1" x14ac:dyDescent="0.3"/>
    <row r="643" s="2" customFormat="1" x14ac:dyDescent="0.3"/>
    <row r="644" s="2" customFormat="1" x14ac:dyDescent="0.3"/>
    <row r="645" s="2" customFormat="1" x14ac:dyDescent="0.3"/>
    <row r="646" s="2" customFormat="1" x14ac:dyDescent="0.3"/>
  </sheetData>
  <sheetProtection sheet="1" objects="1" scenarios="1"/>
  <mergeCells count="4">
    <mergeCell ref="A1:H1"/>
    <mergeCell ref="A2:H2"/>
    <mergeCell ref="A3:H3"/>
    <mergeCell ref="A4:H4"/>
  </mergeCells>
  <pageMargins left="0.7" right="0.7" top="0.75" bottom="0.75" header="0.3" footer="0.3"/>
  <pageSetup orientation="portrait" horizontalDpi="0" verticalDpi="0" r:id="rId1"/>
  <headerFooter>
    <oddHeader>&amp;L&amp;16&amp;F&amp;R&amp;G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46"/>
  <sheetViews>
    <sheetView zoomScaleNormal="100" workbookViewId="0">
      <selection sqref="A1:H1"/>
    </sheetView>
  </sheetViews>
  <sheetFormatPr defaultRowHeight="57.6" customHeight="1" x14ac:dyDescent="0.3"/>
  <cols>
    <col min="1" max="1" width="6" style="3" customWidth="1"/>
    <col min="2" max="2" width="53.5546875" style="3" customWidth="1"/>
    <col min="3" max="3" width="12.44140625" style="3" customWidth="1"/>
    <col min="4" max="9" width="8.88671875" style="3"/>
    <col min="10" max="21" width="8.6640625" style="3" customWidth="1"/>
    <col min="22" max="16384" width="8.88671875" style="3"/>
  </cols>
  <sheetData>
    <row r="1" spans="1:8" s="19" customFormat="1" ht="21.6" customHeight="1" x14ac:dyDescent="0.4">
      <c r="A1" s="41" t="s">
        <v>48</v>
      </c>
      <c r="B1" s="41"/>
      <c r="C1" s="41"/>
      <c r="D1" s="41"/>
      <c r="E1" s="41"/>
      <c r="F1" s="41"/>
      <c r="G1" s="41"/>
      <c r="H1" s="41"/>
    </row>
    <row r="2" spans="1:8" s="20" customFormat="1" ht="20.399999999999999" customHeight="1" x14ac:dyDescent="0.3">
      <c r="A2" s="42" t="s">
        <v>49</v>
      </c>
      <c r="B2" s="42"/>
      <c r="C2" s="42"/>
      <c r="D2" s="42"/>
      <c r="E2" s="42"/>
      <c r="F2" s="42"/>
      <c r="G2" s="42"/>
      <c r="H2" s="42"/>
    </row>
    <row r="3" spans="1:8" s="19" customFormat="1" ht="33" customHeight="1" x14ac:dyDescent="0.4">
      <c r="A3" s="39" t="s">
        <v>67</v>
      </c>
      <c r="B3" s="39"/>
      <c r="C3" s="39"/>
      <c r="D3" s="39"/>
      <c r="E3" s="39"/>
      <c r="F3" s="39"/>
      <c r="G3" s="39"/>
      <c r="H3" s="39"/>
    </row>
    <row r="4" spans="1:8" ht="51.6" customHeight="1" x14ac:dyDescent="0.3">
      <c r="A4" s="40" t="s">
        <v>52</v>
      </c>
      <c r="B4" s="40"/>
      <c r="C4" s="40"/>
      <c r="D4" s="40"/>
      <c r="E4" s="40"/>
      <c r="F4" s="40"/>
      <c r="G4" s="40"/>
      <c r="H4" s="40"/>
    </row>
    <row r="5" spans="1:8" ht="14.4" customHeight="1" x14ac:dyDescent="0.3">
      <c r="A5" s="21" t="s">
        <v>20</v>
      </c>
      <c r="B5" s="21" t="s">
        <v>19</v>
      </c>
      <c r="C5" s="21" t="s">
        <v>18</v>
      </c>
      <c r="D5" s="21" t="s">
        <v>1</v>
      </c>
      <c r="E5" s="1"/>
    </row>
    <row r="6" spans="1:8" ht="14.4" customHeight="1" x14ac:dyDescent="0.3">
      <c r="A6" s="3">
        <v>1</v>
      </c>
      <c r="B6" s="3" t="s">
        <v>24</v>
      </c>
      <c r="C6" s="22">
        <v>14</v>
      </c>
      <c r="D6" s="3" t="s">
        <v>2</v>
      </c>
    </row>
    <row r="7" spans="1:8" ht="14.4" customHeight="1" x14ac:dyDescent="0.3">
      <c r="A7" s="3">
        <v>2</v>
      </c>
      <c r="B7" s="3" t="s">
        <v>35</v>
      </c>
      <c r="C7" s="22">
        <v>83</v>
      </c>
      <c r="D7" s="3" t="s">
        <v>3</v>
      </c>
    </row>
    <row r="8" spans="1:8" ht="14.4" customHeight="1" x14ac:dyDescent="0.3">
      <c r="A8" s="3">
        <v>3</v>
      </c>
      <c r="B8" s="3" t="s">
        <v>27</v>
      </c>
      <c r="C8" s="22">
        <v>30</v>
      </c>
      <c r="D8" s="3" t="s">
        <v>3</v>
      </c>
    </row>
    <row r="9" spans="1:8" ht="14.4" customHeight="1" x14ac:dyDescent="0.3">
      <c r="A9" s="3">
        <v>4</v>
      </c>
      <c r="B9" s="3" t="s">
        <v>4</v>
      </c>
      <c r="C9" s="22">
        <v>4250</v>
      </c>
      <c r="D9" s="3" t="s">
        <v>5</v>
      </c>
    </row>
    <row r="10" spans="1:8" ht="14.4" customHeight="1" x14ac:dyDescent="0.3">
      <c r="A10" s="3">
        <v>5</v>
      </c>
      <c r="B10" s="3" t="s">
        <v>42</v>
      </c>
      <c r="C10" s="22">
        <v>100</v>
      </c>
      <c r="D10" s="3" t="s">
        <v>77</v>
      </c>
    </row>
    <row r="11" spans="1:8" ht="14.4" customHeight="1" x14ac:dyDescent="0.3">
      <c r="A11" s="3">
        <v>6</v>
      </c>
      <c r="B11" s="3" t="s">
        <v>43</v>
      </c>
      <c r="C11" s="22">
        <v>4</v>
      </c>
      <c r="D11" s="3" t="s">
        <v>6</v>
      </c>
    </row>
    <row r="12" spans="1:8" ht="14.4" customHeight="1" x14ac:dyDescent="0.3">
      <c r="A12" s="3">
        <v>7</v>
      </c>
      <c r="B12" s="3" t="s">
        <v>74</v>
      </c>
      <c r="C12" s="22">
        <v>4</v>
      </c>
      <c r="D12" s="3" t="s">
        <v>21</v>
      </c>
    </row>
    <row r="13" spans="1:8" ht="14.4" customHeight="1" x14ac:dyDescent="0.3">
      <c r="A13" s="3">
        <v>8</v>
      </c>
      <c r="B13" s="3" t="s">
        <v>44</v>
      </c>
      <c r="C13" s="22">
        <v>350</v>
      </c>
      <c r="D13" s="3" t="s">
        <v>7</v>
      </c>
    </row>
    <row r="14" spans="1:8" ht="14.4" customHeight="1" x14ac:dyDescent="0.3">
      <c r="A14" s="3">
        <v>9</v>
      </c>
      <c r="B14" s="3" t="s">
        <v>45</v>
      </c>
      <c r="C14" s="22">
        <v>120</v>
      </c>
      <c r="D14" s="3" t="s">
        <v>86</v>
      </c>
    </row>
    <row r="15" spans="1:8" ht="14.4" customHeight="1" x14ac:dyDescent="0.3">
      <c r="A15" s="3">
        <v>10</v>
      </c>
      <c r="B15" s="3" t="s">
        <v>14</v>
      </c>
      <c r="C15" s="22">
        <v>50</v>
      </c>
      <c r="D15" s="3" t="s">
        <v>78</v>
      </c>
    </row>
    <row r="16" spans="1:8" ht="14.4" customHeight="1" x14ac:dyDescent="0.3">
      <c r="A16" s="3">
        <v>11</v>
      </c>
      <c r="B16" s="3" t="s">
        <v>36</v>
      </c>
      <c r="C16" s="22">
        <v>100</v>
      </c>
      <c r="D16" s="3" t="s">
        <v>17</v>
      </c>
    </row>
    <row r="17" spans="1:22" ht="14.4" customHeight="1" x14ac:dyDescent="0.3">
      <c r="A17" s="3">
        <v>12</v>
      </c>
      <c r="B17" s="3" t="s">
        <v>16</v>
      </c>
      <c r="C17" s="22">
        <v>100</v>
      </c>
      <c r="D17" s="3" t="s">
        <v>17</v>
      </c>
    </row>
    <row r="18" spans="1:22" ht="14.4" customHeight="1" x14ac:dyDescent="0.3">
      <c r="A18" s="3">
        <v>13</v>
      </c>
      <c r="B18" s="3" t="s">
        <v>73</v>
      </c>
      <c r="C18" s="22">
        <v>0</v>
      </c>
      <c r="D18" s="3" t="s">
        <v>15</v>
      </c>
    </row>
    <row r="19" spans="1:22" ht="14.4" customHeight="1" x14ac:dyDescent="0.3">
      <c r="A19" s="3">
        <v>14</v>
      </c>
      <c r="B19" s="3" t="s">
        <v>41</v>
      </c>
      <c r="C19" s="22">
        <v>15</v>
      </c>
      <c r="D19" s="3" t="s">
        <v>21</v>
      </c>
    </row>
    <row r="20" spans="1:22" ht="14.4" customHeight="1" x14ac:dyDescent="0.3"/>
    <row r="21" spans="1:22" s="4" customFormat="1" ht="14.4" customHeight="1" x14ac:dyDescent="0.3">
      <c r="B21" s="5" t="s">
        <v>0</v>
      </c>
      <c r="C21" s="4">
        <v>1</v>
      </c>
      <c r="D21" s="4">
        <v>2</v>
      </c>
      <c r="E21" s="4">
        <v>3</v>
      </c>
      <c r="F21" s="4">
        <v>4</v>
      </c>
      <c r="G21" s="4">
        <v>5</v>
      </c>
      <c r="H21" s="4">
        <v>6</v>
      </c>
      <c r="I21" s="4">
        <v>7</v>
      </c>
      <c r="J21" s="4">
        <v>8</v>
      </c>
      <c r="K21" s="4">
        <v>9</v>
      </c>
      <c r="L21" s="4">
        <v>10</v>
      </c>
      <c r="M21" s="4">
        <v>11</v>
      </c>
      <c r="N21" s="4">
        <v>12</v>
      </c>
      <c r="O21" s="4">
        <v>13</v>
      </c>
      <c r="P21" s="4">
        <v>14</v>
      </c>
      <c r="Q21" s="4">
        <v>15</v>
      </c>
      <c r="R21" s="4">
        <v>16</v>
      </c>
      <c r="S21" s="4">
        <v>17</v>
      </c>
      <c r="T21" s="4">
        <v>18</v>
      </c>
      <c r="U21" s="4">
        <v>19</v>
      </c>
      <c r="V21" s="4">
        <v>20</v>
      </c>
    </row>
    <row r="22" spans="1:22" s="7" customFormat="1" ht="14.4" customHeight="1" x14ac:dyDescent="0.3">
      <c r="A22" s="6" t="s">
        <v>37</v>
      </c>
    </row>
    <row r="23" spans="1:22" s="7" customFormat="1" ht="14.4" customHeight="1" x14ac:dyDescent="0.3"/>
    <row r="24" spans="1:22" s="7" customFormat="1" ht="14.4" customHeight="1" x14ac:dyDescent="0.3">
      <c r="A24" s="7">
        <v>20</v>
      </c>
      <c r="B24" s="7" t="s">
        <v>8</v>
      </c>
      <c r="C24" s="7">
        <f>C16*C6*C7*C9 /(100*1000)</f>
        <v>4938.5</v>
      </c>
      <c r="D24" s="7">
        <f>C$24</f>
        <v>4938.5</v>
      </c>
      <c r="E24" s="7">
        <f t="shared" ref="E24:V24" si="0">D$24</f>
        <v>4938.5</v>
      </c>
      <c r="F24" s="7">
        <f t="shared" si="0"/>
        <v>4938.5</v>
      </c>
      <c r="G24" s="7">
        <f t="shared" si="0"/>
        <v>4938.5</v>
      </c>
      <c r="H24" s="7">
        <f t="shared" si="0"/>
        <v>4938.5</v>
      </c>
      <c r="I24" s="7">
        <f t="shared" si="0"/>
        <v>4938.5</v>
      </c>
      <c r="J24" s="7">
        <f t="shared" si="0"/>
        <v>4938.5</v>
      </c>
      <c r="K24" s="7">
        <f t="shared" si="0"/>
        <v>4938.5</v>
      </c>
      <c r="L24" s="7">
        <f t="shared" si="0"/>
        <v>4938.5</v>
      </c>
      <c r="M24" s="7">
        <f t="shared" si="0"/>
        <v>4938.5</v>
      </c>
      <c r="N24" s="7">
        <f t="shared" si="0"/>
        <v>4938.5</v>
      </c>
      <c r="O24" s="7">
        <f t="shared" si="0"/>
        <v>4938.5</v>
      </c>
      <c r="P24" s="7">
        <f t="shared" si="0"/>
        <v>4938.5</v>
      </c>
      <c r="Q24" s="7">
        <f t="shared" si="0"/>
        <v>4938.5</v>
      </c>
      <c r="R24" s="7">
        <f t="shared" si="0"/>
        <v>4938.5</v>
      </c>
      <c r="S24" s="7">
        <f t="shared" si="0"/>
        <v>4938.5</v>
      </c>
      <c r="T24" s="7">
        <f t="shared" si="0"/>
        <v>4938.5</v>
      </c>
      <c r="U24" s="7">
        <f t="shared" si="0"/>
        <v>4938.5</v>
      </c>
      <c r="V24" s="7">
        <f t="shared" si="0"/>
        <v>4938.5</v>
      </c>
    </row>
    <row r="25" spans="1:22" s="8" customFormat="1" ht="14.4" customHeight="1" x14ac:dyDescent="0.3">
      <c r="A25" s="8">
        <v>21</v>
      </c>
      <c r="B25" s="8" t="s">
        <v>40</v>
      </c>
      <c r="C25" s="8">
        <f>C16*C10/C11</f>
        <v>2500</v>
      </c>
      <c r="D25" s="8">
        <f>$C25</f>
        <v>2500</v>
      </c>
      <c r="E25" s="8">
        <f t="shared" ref="E25:V26" si="1">$C25</f>
        <v>2500</v>
      </c>
      <c r="F25" s="8">
        <f t="shared" si="1"/>
        <v>2500</v>
      </c>
      <c r="G25" s="8">
        <f t="shared" si="1"/>
        <v>2500</v>
      </c>
      <c r="H25" s="8">
        <f t="shared" si="1"/>
        <v>2500</v>
      </c>
      <c r="I25" s="8">
        <f t="shared" si="1"/>
        <v>2500</v>
      </c>
      <c r="J25" s="8">
        <f t="shared" si="1"/>
        <v>2500</v>
      </c>
      <c r="K25" s="8">
        <f t="shared" si="1"/>
        <v>2500</v>
      </c>
      <c r="L25" s="8">
        <f t="shared" si="1"/>
        <v>2500</v>
      </c>
      <c r="M25" s="8">
        <f t="shared" si="1"/>
        <v>2500</v>
      </c>
      <c r="N25" s="8">
        <f t="shared" si="1"/>
        <v>2500</v>
      </c>
      <c r="O25" s="8">
        <f t="shared" si="1"/>
        <v>2500</v>
      </c>
      <c r="P25" s="8">
        <f t="shared" si="1"/>
        <v>2500</v>
      </c>
      <c r="Q25" s="8">
        <f t="shared" si="1"/>
        <v>2500</v>
      </c>
      <c r="R25" s="8">
        <f t="shared" si="1"/>
        <v>2500</v>
      </c>
      <c r="S25" s="8">
        <f t="shared" si="1"/>
        <v>2500</v>
      </c>
      <c r="T25" s="8">
        <f t="shared" si="1"/>
        <v>2500</v>
      </c>
      <c r="U25" s="8">
        <f t="shared" si="1"/>
        <v>2500</v>
      </c>
      <c r="V25" s="8">
        <f t="shared" si="1"/>
        <v>2500</v>
      </c>
    </row>
    <row r="26" spans="1:22" s="9" customFormat="1" ht="14.4" customHeight="1" x14ac:dyDescent="0.3">
      <c r="A26" s="9">
        <v>22</v>
      </c>
      <c r="B26" s="9" t="s">
        <v>76</v>
      </c>
      <c r="C26" s="9">
        <f>C16*(C13+C14)*(C12/100)</f>
        <v>1880</v>
      </c>
      <c r="D26" s="9">
        <f>$C26</f>
        <v>1880</v>
      </c>
      <c r="E26" s="9">
        <f t="shared" si="1"/>
        <v>1880</v>
      </c>
      <c r="F26" s="9">
        <f t="shared" si="1"/>
        <v>1880</v>
      </c>
      <c r="G26" s="9">
        <f t="shared" si="1"/>
        <v>1880</v>
      </c>
      <c r="H26" s="9">
        <f t="shared" si="1"/>
        <v>1880</v>
      </c>
      <c r="I26" s="9">
        <f t="shared" si="1"/>
        <v>1880</v>
      </c>
      <c r="J26" s="9">
        <f t="shared" si="1"/>
        <v>1880</v>
      </c>
      <c r="K26" s="9">
        <f t="shared" si="1"/>
        <v>1880</v>
      </c>
      <c r="L26" s="9">
        <f t="shared" si="1"/>
        <v>1880</v>
      </c>
      <c r="M26" s="9">
        <f t="shared" si="1"/>
        <v>1880</v>
      </c>
      <c r="N26" s="9">
        <f t="shared" si="1"/>
        <v>1880</v>
      </c>
      <c r="O26" s="9">
        <f t="shared" si="1"/>
        <v>1880</v>
      </c>
      <c r="P26" s="9">
        <f t="shared" si="1"/>
        <v>1880</v>
      </c>
      <c r="Q26" s="9">
        <f t="shared" si="1"/>
        <v>1880</v>
      </c>
      <c r="R26" s="9">
        <f t="shared" si="1"/>
        <v>1880</v>
      </c>
      <c r="S26" s="9">
        <f t="shared" si="1"/>
        <v>1880</v>
      </c>
      <c r="T26" s="9">
        <f t="shared" si="1"/>
        <v>1880</v>
      </c>
      <c r="U26" s="9">
        <f t="shared" si="1"/>
        <v>1880</v>
      </c>
      <c r="V26" s="9">
        <f t="shared" si="1"/>
        <v>1880</v>
      </c>
    </row>
    <row r="27" spans="1:22" s="7" customFormat="1" ht="14.4" customHeight="1" x14ac:dyDescent="0.3">
      <c r="B27" s="7" t="s">
        <v>9</v>
      </c>
      <c r="C27" s="7">
        <f>SUM(C24:C26)</f>
        <v>9318.5</v>
      </c>
      <c r="D27" s="7">
        <f>SUM(D24:D26)</f>
        <v>9318.5</v>
      </c>
      <c r="E27" s="7">
        <f t="shared" ref="E27:V27" si="2">SUM(E24:E26)</f>
        <v>9318.5</v>
      </c>
      <c r="F27" s="7">
        <f t="shared" si="2"/>
        <v>9318.5</v>
      </c>
      <c r="G27" s="7">
        <f t="shared" si="2"/>
        <v>9318.5</v>
      </c>
      <c r="H27" s="7">
        <f t="shared" si="2"/>
        <v>9318.5</v>
      </c>
      <c r="I27" s="7">
        <f t="shared" si="2"/>
        <v>9318.5</v>
      </c>
      <c r="J27" s="7">
        <f t="shared" si="2"/>
        <v>9318.5</v>
      </c>
      <c r="K27" s="7">
        <f t="shared" si="2"/>
        <v>9318.5</v>
      </c>
      <c r="L27" s="7">
        <f t="shared" si="2"/>
        <v>9318.5</v>
      </c>
      <c r="M27" s="7">
        <f t="shared" si="2"/>
        <v>9318.5</v>
      </c>
      <c r="N27" s="7">
        <f t="shared" si="2"/>
        <v>9318.5</v>
      </c>
      <c r="O27" s="7">
        <f t="shared" si="2"/>
        <v>9318.5</v>
      </c>
      <c r="P27" s="7">
        <f t="shared" si="2"/>
        <v>9318.5</v>
      </c>
      <c r="Q27" s="7">
        <f t="shared" si="2"/>
        <v>9318.5</v>
      </c>
      <c r="R27" s="7">
        <f t="shared" si="2"/>
        <v>9318.5</v>
      </c>
      <c r="S27" s="7">
        <f t="shared" si="2"/>
        <v>9318.5</v>
      </c>
      <c r="T27" s="7">
        <f t="shared" si="2"/>
        <v>9318.5</v>
      </c>
      <c r="U27" s="7">
        <f t="shared" si="2"/>
        <v>9318.5</v>
      </c>
      <c r="V27" s="7">
        <f t="shared" si="2"/>
        <v>9318.5</v>
      </c>
    </row>
    <row r="28" spans="1:22" s="9" customFormat="1" ht="14.4" customHeight="1" x14ac:dyDescent="0.3">
      <c r="B28" s="9" t="s">
        <v>10</v>
      </c>
      <c r="C28" s="9">
        <f>C27</f>
        <v>9318.5</v>
      </c>
      <c r="D28" s="9">
        <f>C28+D27</f>
        <v>18637</v>
      </c>
      <c r="E28" s="9">
        <f t="shared" ref="E28:V28" si="3">D28+E27</f>
        <v>27955.5</v>
      </c>
      <c r="F28" s="10">
        <f t="shared" si="3"/>
        <v>37274</v>
      </c>
      <c r="G28" s="10">
        <f t="shared" si="3"/>
        <v>46592.5</v>
      </c>
      <c r="H28" s="9">
        <f t="shared" si="3"/>
        <v>55911</v>
      </c>
      <c r="I28" s="9">
        <f t="shared" si="3"/>
        <v>65229.5</v>
      </c>
      <c r="J28" s="10">
        <f t="shared" si="3"/>
        <v>74548</v>
      </c>
      <c r="K28" s="9">
        <f t="shared" si="3"/>
        <v>83866.5</v>
      </c>
      <c r="L28" s="9">
        <f t="shared" si="3"/>
        <v>93185</v>
      </c>
      <c r="M28" s="9">
        <f t="shared" si="3"/>
        <v>102503.5</v>
      </c>
      <c r="N28" s="9">
        <f t="shared" si="3"/>
        <v>111822</v>
      </c>
      <c r="O28" s="9">
        <f t="shared" si="3"/>
        <v>121140.5</v>
      </c>
      <c r="P28" s="9">
        <f t="shared" si="3"/>
        <v>130459</v>
      </c>
      <c r="Q28" s="9">
        <f t="shared" si="3"/>
        <v>139777.5</v>
      </c>
      <c r="R28" s="9">
        <f t="shared" si="3"/>
        <v>149096</v>
      </c>
      <c r="S28" s="9">
        <f t="shared" si="3"/>
        <v>158414.5</v>
      </c>
      <c r="T28" s="9">
        <f t="shared" si="3"/>
        <v>167733</v>
      </c>
      <c r="U28" s="9">
        <f t="shared" si="3"/>
        <v>177051.5</v>
      </c>
      <c r="V28" s="9">
        <f t="shared" si="3"/>
        <v>186370</v>
      </c>
    </row>
    <row r="29" spans="1:22" s="7" customFormat="1" ht="14.4" customHeight="1" x14ac:dyDescent="0.3">
      <c r="B29" s="11" t="s">
        <v>38</v>
      </c>
      <c r="C29" s="12">
        <f>NPV(0.06,C27:V27)</f>
        <v>106882.46087520033</v>
      </c>
      <c r="D29" s="13" t="s">
        <v>11</v>
      </c>
    </row>
    <row r="30" spans="1:22" s="7" customFormat="1" ht="14.4" customHeight="1" x14ac:dyDescent="0.3">
      <c r="B30" s="7" t="s">
        <v>22</v>
      </c>
      <c r="C30" s="7">
        <f>V28/20</f>
        <v>9318.5</v>
      </c>
      <c r="D30" s="14"/>
    </row>
    <row r="31" spans="1:22" s="7" customFormat="1" ht="14.4" customHeight="1" x14ac:dyDescent="0.3">
      <c r="B31" s="7" t="s">
        <v>29</v>
      </c>
      <c r="C31" s="15">
        <f>NPV(0.08,C27:V27)</f>
        <v>91490.406616316206</v>
      </c>
      <c r="D31" s="14"/>
    </row>
    <row r="32" spans="1:22" s="7" customFormat="1" ht="14.4" customHeight="1" x14ac:dyDescent="0.3">
      <c r="B32" s="7" t="s">
        <v>30</v>
      </c>
      <c r="C32" s="15">
        <f>NPV(0.04,C27:V27)</f>
        <v>126641.45604558138</v>
      </c>
      <c r="D32" s="14"/>
    </row>
    <row r="33" spans="1:22" s="7" customFormat="1" ht="14.4" customHeight="1" x14ac:dyDescent="0.3"/>
    <row r="34" spans="1:22" s="7" customFormat="1" ht="14.4" customHeight="1" x14ac:dyDescent="0.3">
      <c r="A34" s="4"/>
      <c r="B34" s="5" t="s">
        <v>0</v>
      </c>
      <c r="C34" s="4">
        <v>1</v>
      </c>
      <c r="D34" s="4">
        <v>2</v>
      </c>
      <c r="E34" s="4">
        <v>3</v>
      </c>
      <c r="F34" s="4">
        <v>4</v>
      </c>
      <c r="G34" s="4">
        <v>5</v>
      </c>
      <c r="H34" s="4">
        <v>6</v>
      </c>
      <c r="I34" s="4">
        <v>7</v>
      </c>
      <c r="J34" s="4">
        <v>8</v>
      </c>
      <c r="K34" s="4">
        <v>9</v>
      </c>
      <c r="L34" s="4">
        <v>10</v>
      </c>
      <c r="M34" s="4">
        <v>11</v>
      </c>
      <c r="N34" s="4">
        <v>12</v>
      </c>
      <c r="O34" s="4">
        <v>13</v>
      </c>
      <c r="P34" s="4">
        <v>14</v>
      </c>
      <c r="Q34" s="4">
        <v>15</v>
      </c>
      <c r="R34" s="4">
        <v>16</v>
      </c>
      <c r="S34" s="4">
        <v>17</v>
      </c>
      <c r="T34" s="4">
        <v>18</v>
      </c>
      <c r="U34" s="4">
        <v>19</v>
      </c>
      <c r="V34" s="4">
        <v>20</v>
      </c>
    </row>
    <row r="35" spans="1:22" s="7" customFormat="1" ht="14.4" customHeight="1" x14ac:dyDescent="0.3">
      <c r="A35" s="6" t="s">
        <v>34</v>
      </c>
    </row>
    <row r="36" spans="1:22" s="7" customFormat="1" ht="14.4" customHeight="1" x14ac:dyDescent="0.3">
      <c r="A36" s="6"/>
    </row>
    <row r="37" spans="1:22" s="7" customFormat="1" ht="14.4" customHeight="1" x14ac:dyDescent="0.3">
      <c r="A37" s="7">
        <v>30</v>
      </c>
      <c r="B37" s="7" t="s">
        <v>46</v>
      </c>
      <c r="C37" s="7">
        <f>C17*(C13+C14)</f>
        <v>47000</v>
      </c>
    </row>
    <row r="38" spans="1:22" s="8" customFormat="1" ht="14.4" customHeight="1" x14ac:dyDescent="0.3">
      <c r="A38" s="8">
        <v>31</v>
      </c>
      <c r="B38" s="8" t="s">
        <v>28</v>
      </c>
      <c r="C38" s="8">
        <f>C17*C9*C8*C6/(100*1000)</f>
        <v>1785</v>
      </c>
      <c r="D38" s="8">
        <f>$C38</f>
        <v>1785</v>
      </c>
      <c r="E38" s="8">
        <f t="shared" ref="E38:V39" si="4">$C38</f>
        <v>1785</v>
      </c>
      <c r="F38" s="8">
        <f t="shared" si="4"/>
        <v>1785</v>
      </c>
      <c r="G38" s="8">
        <f t="shared" si="4"/>
        <v>1785</v>
      </c>
      <c r="H38" s="8">
        <f t="shared" si="4"/>
        <v>1785</v>
      </c>
      <c r="I38" s="8">
        <f t="shared" si="4"/>
        <v>1785</v>
      </c>
      <c r="J38" s="8">
        <f t="shared" si="4"/>
        <v>1785</v>
      </c>
      <c r="K38" s="8">
        <f t="shared" si="4"/>
        <v>1785</v>
      </c>
      <c r="L38" s="8">
        <f t="shared" si="4"/>
        <v>1785</v>
      </c>
      <c r="M38" s="8">
        <f t="shared" si="4"/>
        <v>1785</v>
      </c>
      <c r="N38" s="8">
        <f t="shared" si="4"/>
        <v>1785</v>
      </c>
      <c r="O38" s="8">
        <f t="shared" si="4"/>
        <v>1785</v>
      </c>
      <c r="P38" s="8">
        <f t="shared" si="4"/>
        <v>1785</v>
      </c>
      <c r="Q38" s="8">
        <f t="shared" si="4"/>
        <v>1785</v>
      </c>
      <c r="R38" s="8">
        <f t="shared" si="4"/>
        <v>1785</v>
      </c>
      <c r="S38" s="8">
        <f t="shared" si="4"/>
        <v>1785</v>
      </c>
      <c r="T38" s="8">
        <f t="shared" si="4"/>
        <v>1785</v>
      </c>
      <c r="U38" s="8">
        <f t="shared" si="4"/>
        <v>1785</v>
      </c>
      <c r="V38" s="8">
        <f t="shared" si="4"/>
        <v>1785</v>
      </c>
    </row>
    <row r="39" spans="1:22" s="8" customFormat="1" ht="14.4" customHeight="1" x14ac:dyDescent="0.3">
      <c r="A39" s="7">
        <v>32</v>
      </c>
      <c r="B39" s="16" t="s">
        <v>23</v>
      </c>
      <c r="C39" s="17">
        <f>-C17*C18</f>
        <v>0</v>
      </c>
      <c r="D39" s="17">
        <f>$C39</f>
        <v>0</v>
      </c>
      <c r="E39" s="17">
        <f t="shared" si="4"/>
        <v>0</v>
      </c>
      <c r="F39" s="17">
        <f t="shared" si="4"/>
        <v>0</v>
      </c>
      <c r="G39" s="17">
        <f t="shared" si="4"/>
        <v>0</v>
      </c>
      <c r="H39" s="17">
        <f t="shared" si="4"/>
        <v>0</v>
      </c>
      <c r="I39" s="17">
        <f t="shared" si="4"/>
        <v>0</v>
      </c>
      <c r="J39" s="17">
        <f t="shared" si="4"/>
        <v>0</v>
      </c>
      <c r="K39" s="17">
        <f t="shared" si="4"/>
        <v>0</v>
      </c>
      <c r="L39" s="17">
        <f t="shared" si="4"/>
        <v>0</v>
      </c>
      <c r="M39" s="17">
        <f t="shared" si="4"/>
        <v>0</v>
      </c>
      <c r="N39" s="17">
        <f t="shared" si="4"/>
        <v>0</v>
      </c>
      <c r="O39" s="17">
        <f t="shared" si="4"/>
        <v>0</v>
      </c>
      <c r="P39" s="17">
        <f t="shared" si="4"/>
        <v>0</v>
      </c>
      <c r="Q39" s="17">
        <f t="shared" si="4"/>
        <v>0</v>
      </c>
      <c r="R39" s="17">
        <f t="shared" si="4"/>
        <v>0</v>
      </c>
      <c r="S39" s="17">
        <f t="shared" si="4"/>
        <v>0</v>
      </c>
      <c r="T39" s="17">
        <f t="shared" si="4"/>
        <v>0</v>
      </c>
      <c r="U39" s="17">
        <f t="shared" si="4"/>
        <v>0</v>
      </c>
      <c r="V39" s="17">
        <f t="shared" si="4"/>
        <v>0</v>
      </c>
    </row>
    <row r="40" spans="1:22" s="8" customFormat="1" ht="14.4" customHeight="1" x14ac:dyDescent="0.3">
      <c r="A40" s="8">
        <v>33</v>
      </c>
      <c r="B40" s="8" t="s">
        <v>13</v>
      </c>
      <c r="H40" s="8">
        <f>$C17*$C15</f>
        <v>5000</v>
      </c>
      <c r="N40" s="8">
        <f>$C17*$C15</f>
        <v>5000</v>
      </c>
      <c r="T40" s="8">
        <f>$C17*$C15</f>
        <v>5000</v>
      </c>
    </row>
    <row r="41" spans="1:22" s="9" customFormat="1" ht="14.4" customHeight="1" x14ac:dyDescent="0.3">
      <c r="A41" s="8">
        <v>34</v>
      </c>
      <c r="B41" s="9" t="s">
        <v>25</v>
      </c>
      <c r="C41" s="18">
        <f>-C38*C19/100</f>
        <v>-267.75</v>
      </c>
      <c r="D41" s="18">
        <f>$C41</f>
        <v>-267.75</v>
      </c>
      <c r="E41" s="18">
        <f t="shared" ref="E41:V41" si="5">$C41</f>
        <v>-267.75</v>
      </c>
      <c r="F41" s="18">
        <f t="shared" si="5"/>
        <v>-267.75</v>
      </c>
      <c r="G41" s="18">
        <f t="shared" si="5"/>
        <v>-267.75</v>
      </c>
      <c r="H41" s="18">
        <f t="shared" si="5"/>
        <v>-267.75</v>
      </c>
      <c r="I41" s="18">
        <f t="shared" si="5"/>
        <v>-267.75</v>
      </c>
      <c r="J41" s="18">
        <f t="shared" si="5"/>
        <v>-267.75</v>
      </c>
      <c r="K41" s="18">
        <f t="shared" si="5"/>
        <v>-267.75</v>
      </c>
      <c r="L41" s="18">
        <f t="shared" si="5"/>
        <v>-267.75</v>
      </c>
      <c r="M41" s="18">
        <f t="shared" si="5"/>
        <v>-267.75</v>
      </c>
      <c r="N41" s="18">
        <f t="shared" si="5"/>
        <v>-267.75</v>
      </c>
      <c r="O41" s="18">
        <f t="shared" si="5"/>
        <v>-267.75</v>
      </c>
      <c r="P41" s="18">
        <f t="shared" si="5"/>
        <v>-267.75</v>
      </c>
      <c r="Q41" s="18">
        <f t="shared" si="5"/>
        <v>-267.75</v>
      </c>
      <c r="R41" s="18">
        <f t="shared" si="5"/>
        <v>-267.75</v>
      </c>
      <c r="S41" s="18">
        <f t="shared" si="5"/>
        <v>-267.75</v>
      </c>
      <c r="T41" s="18">
        <f t="shared" si="5"/>
        <v>-267.75</v>
      </c>
      <c r="U41" s="18">
        <f t="shared" si="5"/>
        <v>-267.75</v>
      </c>
      <c r="V41" s="18">
        <f t="shared" si="5"/>
        <v>-267.75</v>
      </c>
    </row>
    <row r="42" spans="1:22" s="7" customFormat="1" ht="14.4" customHeight="1" x14ac:dyDescent="0.3">
      <c r="B42" s="7" t="s">
        <v>9</v>
      </c>
      <c r="C42" s="7">
        <f t="shared" ref="C42:V42" si="6">SUM(C37:C41)</f>
        <v>48517.25</v>
      </c>
      <c r="D42" s="7">
        <f t="shared" si="6"/>
        <v>1517.25</v>
      </c>
      <c r="E42" s="7">
        <f t="shared" si="6"/>
        <v>1517.25</v>
      </c>
      <c r="F42" s="7">
        <f t="shared" si="6"/>
        <v>1517.25</v>
      </c>
      <c r="G42" s="7">
        <f t="shared" si="6"/>
        <v>1517.25</v>
      </c>
      <c r="H42" s="7">
        <f t="shared" si="6"/>
        <v>6517.25</v>
      </c>
      <c r="I42" s="7">
        <f t="shared" si="6"/>
        <v>1517.25</v>
      </c>
      <c r="J42" s="7">
        <f t="shared" si="6"/>
        <v>1517.25</v>
      </c>
      <c r="K42" s="7">
        <f t="shared" si="6"/>
        <v>1517.25</v>
      </c>
      <c r="L42" s="7">
        <f t="shared" si="6"/>
        <v>1517.25</v>
      </c>
      <c r="M42" s="7">
        <f t="shared" si="6"/>
        <v>1517.25</v>
      </c>
      <c r="N42" s="7">
        <f t="shared" si="6"/>
        <v>6517.25</v>
      </c>
      <c r="O42" s="7">
        <f t="shared" si="6"/>
        <v>1517.25</v>
      </c>
      <c r="P42" s="7">
        <f t="shared" si="6"/>
        <v>1517.25</v>
      </c>
      <c r="Q42" s="7">
        <f t="shared" si="6"/>
        <v>1517.25</v>
      </c>
      <c r="R42" s="7">
        <f t="shared" si="6"/>
        <v>1517.25</v>
      </c>
      <c r="S42" s="7">
        <f t="shared" si="6"/>
        <v>1517.25</v>
      </c>
      <c r="T42" s="7">
        <f t="shared" si="6"/>
        <v>6517.25</v>
      </c>
      <c r="U42" s="7">
        <f t="shared" si="6"/>
        <v>1517.25</v>
      </c>
      <c r="V42" s="7">
        <f t="shared" si="6"/>
        <v>1517.25</v>
      </c>
    </row>
    <row r="43" spans="1:22" s="7" customFormat="1" ht="14.4" customHeight="1" x14ac:dyDescent="0.3">
      <c r="A43" s="9"/>
      <c r="B43" s="9" t="s">
        <v>10</v>
      </c>
      <c r="C43" s="9">
        <f>C42</f>
        <v>48517.25</v>
      </c>
      <c r="D43" s="9">
        <f>C43+D42</f>
        <v>50034.5</v>
      </c>
      <c r="E43" s="9">
        <f t="shared" ref="E43:V43" si="7">D43+E42</f>
        <v>51551.75</v>
      </c>
      <c r="F43" s="10">
        <f t="shared" si="7"/>
        <v>53069</v>
      </c>
      <c r="G43" s="10">
        <f t="shared" si="7"/>
        <v>54586.25</v>
      </c>
      <c r="H43" s="9">
        <f t="shared" si="7"/>
        <v>61103.5</v>
      </c>
      <c r="I43" s="9">
        <f t="shared" si="7"/>
        <v>62620.75</v>
      </c>
      <c r="J43" s="10">
        <f t="shared" si="7"/>
        <v>64138</v>
      </c>
      <c r="K43" s="9">
        <f t="shared" si="7"/>
        <v>65655.25</v>
      </c>
      <c r="L43" s="9">
        <f t="shared" si="7"/>
        <v>67172.5</v>
      </c>
      <c r="M43" s="9">
        <f t="shared" si="7"/>
        <v>68689.75</v>
      </c>
      <c r="N43" s="9">
        <f t="shared" si="7"/>
        <v>75207</v>
      </c>
      <c r="O43" s="9">
        <f t="shared" si="7"/>
        <v>76724.25</v>
      </c>
      <c r="P43" s="9">
        <f t="shared" si="7"/>
        <v>78241.5</v>
      </c>
      <c r="Q43" s="9">
        <f t="shared" si="7"/>
        <v>79758.75</v>
      </c>
      <c r="R43" s="9">
        <f t="shared" si="7"/>
        <v>81276</v>
      </c>
      <c r="S43" s="9">
        <f t="shared" si="7"/>
        <v>82793.25</v>
      </c>
      <c r="T43" s="9">
        <f t="shared" si="7"/>
        <v>89310.5</v>
      </c>
      <c r="U43" s="9">
        <f t="shared" si="7"/>
        <v>90827.75</v>
      </c>
      <c r="V43" s="9">
        <f t="shared" si="7"/>
        <v>92345</v>
      </c>
    </row>
    <row r="44" spans="1:22" s="7" customFormat="1" ht="14.4" customHeight="1" x14ac:dyDescent="0.3">
      <c r="B44" s="11" t="s">
        <v>39</v>
      </c>
      <c r="C44" s="12">
        <f>NPV(0.06,C42:V42)</f>
        <v>69503.729086106963</v>
      </c>
      <c r="D44" s="13" t="s">
        <v>12</v>
      </c>
    </row>
    <row r="45" spans="1:22" s="7" customFormat="1" ht="14.4" customHeight="1" x14ac:dyDescent="0.3">
      <c r="B45" s="7" t="s">
        <v>22</v>
      </c>
      <c r="C45" s="7">
        <f>V43/20</f>
        <v>4617.25</v>
      </c>
    </row>
    <row r="46" spans="1:22" s="7" customFormat="1" ht="14.4" customHeight="1" x14ac:dyDescent="0.3">
      <c r="B46" s="7" t="s">
        <v>29</v>
      </c>
      <c r="C46" s="15">
        <f>NPV(0.08,C42:V42)</f>
        <v>64802.764745696884</v>
      </c>
    </row>
    <row r="47" spans="1:22" s="7" customFormat="1" ht="14.4" customHeight="1" x14ac:dyDescent="0.3">
      <c r="B47" s="7" t="s">
        <v>30</v>
      </c>
      <c r="C47" s="15">
        <f>NPV(0.04,C42:V42)</f>
        <v>75354.928820817557</v>
      </c>
    </row>
    <row r="48" spans="1:22" s="7" customFormat="1" ht="14.4" customHeight="1" x14ac:dyDescent="0.3">
      <c r="A48" s="7">
        <v>40</v>
      </c>
      <c r="B48" s="7" t="s">
        <v>26</v>
      </c>
      <c r="C48" s="7">
        <f>-NPV(0.06,C41:V41)</f>
        <v>3071.0714062708457</v>
      </c>
    </row>
    <row r="49" spans="1:22" s="9" customFormat="1" ht="14.4" customHeight="1" x14ac:dyDescent="0.3"/>
    <row r="50" spans="1:22" s="7" customFormat="1" ht="14.4" customHeight="1" x14ac:dyDescent="0.3">
      <c r="A50" s="6" t="s">
        <v>53</v>
      </c>
    </row>
    <row r="51" spans="1:22" s="7" customFormat="1" ht="14.4" customHeight="1" x14ac:dyDescent="0.3">
      <c r="A51" s="6"/>
    </row>
    <row r="52" spans="1:22" s="7" customFormat="1" ht="14.4" customHeight="1" x14ac:dyDescent="0.3">
      <c r="A52" s="7">
        <v>41</v>
      </c>
      <c r="B52" s="7" t="s">
        <v>71</v>
      </c>
      <c r="C52" s="15">
        <f ca="1">21-SUM(C53:V53)</f>
        <v>7</v>
      </c>
      <c r="D52" s="15" t="str">
        <f t="shared" ref="D52:V52" si="8">IF((D43&lt;D28),"Paid back","")</f>
        <v/>
      </c>
      <c r="E52" s="15" t="str">
        <f t="shared" si="8"/>
        <v/>
      </c>
      <c r="F52" s="15" t="str">
        <f t="shared" si="8"/>
        <v/>
      </c>
      <c r="G52" s="15" t="str">
        <f t="shared" si="8"/>
        <v/>
      </c>
      <c r="H52" s="15" t="str">
        <f t="shared" si="8"/>
        <v/>
      </c>
      <c r="I52" s="15" t="str">
        <f t="shared" si="8"/>
        <v>Paid back</v>
      </c>
      <c r="J52" s="15" t="str">
        <f t="shared" si="8"/>
        <v>Paid back</v>
      </c>
      <c r="K52" s="15" t="str">
        <f t="shared" si="8"/>
        <v>Paid back</v>
      </c>
      <c r="L52" s="15" t="str">
        <f t="shared" si="8"/>
        <v>Paid back</v>
      </c>
      <c r="M52" s="15" t="str">
        <f t="shared" si="8"/>
        <v>Paid back</v>
      </c>
      <c r="N52" s="15" t="str">
        <f t="shared" si="8"/>
        <v>Paid back</v>
      </c>
      <c r="O52" s="15" t="str">
        <f t="shared" si="8"/>
        <v>Paid back</v>
      </c>
      <c r="P52" s="15" t="str">
        <f t="shared" si="8"/>
        <v>Paid back</v>
      </c>
      <c r="Q52" s="15" t="str">
        <f t="shared" si="8"/>
        <v>Paid back</v>
      </c>
      <c r="R52" s="15" t="str">
        <f t="shared" si="8"/>
        <v>Paid back</v>
      </c>
      <c r="S52" s="15" t="str">
        <f t="shared" si="8"/>
        <v>Paid back</v>
      </c>
      <c r="T52" s="15" t="str">
        <f t="shared" si="8"/>
        <v>Paid back</v>
      </c>
      <c r="U52" s="15" t="str">
        <f t="shared" si="8"/>
        <v>Paid back</v>
      </c>
      <c r="V52" s="15" t="str">
        <f t="shared" si="8"/>
        <v>Paid back</v>
      </c>
    </row>
    <row r="53" spans="1:22" s="7" customFormat="1" ht="14.4" customHeight="1" x14ac:dyDescent="0.3">
      <c r="C53" s="15">
        <f t="shared" ref="C53:K53" ca="1" si="9">IF(C52="Paid back",1,0)</f>
        <v>0</v>
      </c>
      <c r="D53" s="15">
        <f t="shared" si="9"/>
        <v>0</v>
      </c>
      <c r="E53" s="15">
        <f t="shared" si="9"/>
        <v>0</v>
      </c>
      <c r="F53" s="15">
        <f t="shared" si="9"/>
        <v>0</v>
      </c>
      <c r="G53" s="15">
        <f t="shared" si="9"/>
        <v>0</v>
      </c>
      <c r="H53" s="15">
        <f t="shared" si="9"/>
        <v>0</v>
      </c>
      <c r="I53" s="15">
        <f t="shared" si="9"/>
        <v>1</v>
      </c>
      <c r="J53" s="15">
        <f t="shared" si="9"/>
        <v>1</v>
      </c>
      <c r="K53" s="15">
        <f t="shared" si="9"/>
        <v>1</v>
      </c>
      <c r="L53" s="15">
        <f t="shared" ref="L53:V53" si="10">IF(L52="Paid back",1,0)</f>
        <v>1</v>
      </c>
      <c r="M53" s="15">
        <f t="shared" si="10"/>
        <v>1</v>
      </c>
      <c r="N53" s="15">
        <f t="shared" si="10"/>
        <v>1</v>
      </c>
      <c r="O53" s="15">
        <f t="shared" si="10"/>
        <v>1</v>
      </c>
      <c r="P53" s="15">
        <f t="shared" si="10"/>
        <v>1</v>
      </c>
      <c r="Q53" s="15">
        <f t="shared" si="10"/>
        <v>1</v>
      </c>
      <c r="R53" s="15">
        <f t="shared" si="10"/>
        <v>1</v>
      </c>
      <c r="S53" s="15">
        <f t="shared" si="10"/>
        <v>1</v>
      </c>
      <c r="T53" s="15">
        <f t="shared" si="10"/>
        <v>1</v>
      </c>
      <c r="U53" s="15">
        <f t="shared" si="10"/>
        <v>1</v>
      </c>
      <c r="V53" s="15">
        <f t="shared" si="10"/>
        <v>1</v>
      </c>
    </row>
    <row r="54" spans="1:22" s="16" customFormat="1" ht="14.4" customHeight="1" x14ac:dyDescent="0.3">
      <c r="A54" s="16">
        <v>42</v>
      </c>
      <c r="B54" s="6" t="s">
        <v>31</v>
      </c>
      <c r="C54" s="12">
        <f>C29-C44</f>
        <v>37378.731789093363</v>
      </c>
    </row>
    <row r="55" spans="1:22" s="7" customFormat="1" ht="14.4" customHeight="1" x14ac:dyDescent="0.3">
      <c r="A55" s="7">
        <v>43</v>
      </c>
      <c r="B55" s="15" t="s">
        <v>32</v>
      </c>
      <c r="C55" s="15">
        <f>C31-C46</f>
        <v>26687.641870619322</v>
      </c>
    </row>
    <row r="56" spans="1:22" s="7" customFormat="1" ht="14.4" customHeight="1" x14ac:dyDescent="0.3">
      <c r="A56" s="7">
        <v>44</v>
      </c>
      <c r="B56" s="15" t="s">
        <v>33</v>
      </c>
      <c r="C56" s="15">
        <f>C32-C47</f>
        <v>51286.52722476382</v>
      </c>
    </row>
    <row r="57" spans="1:22" s="7" customFormat="1" ht="14.4" customHeight="1" x14ac:dyDescent="0.3"/>
    <row r="58" spans="1:22" s="7" customFormat="1" ht="14.4" customHeight="1" x14ac:dyDescent="0.3">
      <c r="A58" s="7">
        <v>45</v>
      </c>
      <c r="B58" s="7" t="s">
        <v>69</v>
      </c>
      <c r="C58" s="7">
        <f>C30-C45</f>
        <v>4701.25</v>
      </c>
    </row>
    <row r="59" spans="1:22" s="7" customFormat="1" ht="14.4" customHeight="1" x14ac:dyDescent="0.3"/>
    <row r="60" spans="1:22" s="7" customFormat="1" ht="14.4" customHeight="1" x14ac:dyDescent="0.3"/>
    <row r="61" spans="1:22" s="7" customFormat="1" ht="14.4" customHeight="1" x14ac:dyDescent="0.3"/>
    <row r="62" spans="1:22" s="7" customFormat="1" ht="14.4" customHeight="1" x14ac:dyDescent="0.3"/>
    <row r="63" spans="1:22" s="7" customFormat="1" ht="14.4" customHeight="1" x14ac:dyDescent="0.3"/>
    <row r="64" spans="1:22" s="7" customFormat="1" ht="14.4" customHeight="1" x14ac:dyDescent="0.3"/>
    <row r="65" s="7" customFormat="1" ht="14.4" customHeight="1" x14ac:dyDescent="0.3"/>
    <row r="66" s="7" customFormat="1" ht="14.4" customHeight="1" x14ac:dyDescent="0.3"/>
    <row r="67" s="7" customFormat="1" ht="14.4" customHeight="1" x14ac:dyDescent="0.3"/>
    <row r="68" s="7" customFormat="1" ht="14.4" customHeight="1" x14ac:dyDescent="0.3"/>
    <row r="69" s="7" customFormat="1" ht="14.4" customHeight="1" x14ac:dyDescent="0.3"/>
    <row r="70" s="7" customFormat="1" ht="14.4" customHeight="1" x14ac:dyDescent="0.3"/>
    <row r="71" s="7" customFormat="1" ht="14.4" customHeight="1" x14ac:dyDescent="0.3"/>
    <row r="72" s="7" customFormat="1" ht="14.4" customHeight="1" x14ac:dyDescent="0.3"/>
    <row r="73" s="7" customFormat="1" ht="14.4" customHeight="1" x14ac:dyDescent="0.3"/>
    <row r="74" s="7" customFormat="1" ht="14.4" customHeight="1" x14ac:dyDescent="0.3"/>
    <row r="75" s="7" customFormat="1" ht="14.4" customHeight="1" x14ac:dyDescent="0.3"/>
    <row r="76" s="7" customFormat="1" ht="14.4" customHeight="1" x14ac:dyDescent="0.3"/>
    <row r="77" s="7" customFormat="1" ht="14.4" customHeight="1" x14ac:dyDescent="0.3"/>
    <row r="78" s="2" customFormat="1" ht="14.4" customHeight="1" x14ac:dyDescent="0.3"/>
    <row r="79" s="2" customFormat="1" ht="14.4" customHeight="1" x14ac:dyDescent="0.3"/>
    <row r="80" s="2" customFormat="1" ht="14.4" customHeight="1" x14ac:dyDescent="0.3"/>
    <row r="81" s="2" customFormat="1" ht="14.4" customHeight="1" x14ac:dyDescent="0.3"/>
    <row r="82" s="2" customFormat="1" ht="14.4" customHeight="1" x14ac:dyDescent="0.3"/>
    <row r="83" s="2" customFormat="1" ht="14.4" customHeight="1" x14ac:dyDescent="0.3"/>
    <row r="84" s="2" customFormat="1" ht="14.4" customHeight="1" x14ac:dyDescent="0.3"/>
    <row r="85" s="2" customFormat="1" ht="14.4" customHeight="1" x14ac:dyDescent="0.3"/>
    <row r="86" s="2" customFormat="1" ht="14.4" customHeight="1" x14ac:dyDescent="0.3"/>
    <row r="87" s="2" customFormat="1" ht="14.4" customHeight="1" x14ac:dyDescent="0.3"/>
    <row r="88" s="2" customFormat="1" ht="14.4" customHeight="1" x14ac:dyDescent="0.3"/>
    <row r="89" s="2" customFormat="1" ht="14.4" customHeight="1" x14ac:dyDescent="0.3"/>
    <row r="90" s="2" customFormat="1" ht="14.4" customHeight="1" x14ac:dyDescent="0.3"/>
    <row r="91" s="2" customFormat="1" ht="14.4" customHeight="1" x14ac:dyDescent="0.3"/>
    <row r="92" s="2" customFormat="1" ht="14.4" customHeight="1" x14ac:dyDescent="0.3"/>
    <row r="93" s="2" customFormat="1" ht="14.4" customHeight="1" x14ac:dyDescent="0.3"/>
    <row r="94" s="2" customFormat="1" ht="14.4" customHeight="1" x14ac:dyDescent="0.3"/>
    <row r="95" s="2" customFormat="1" ht="14.4" customHeight="1" x14ac:dyDescent="0.3"/>
    <row r="96" s="2" customFormat="1" ht="14.4" customHeight="1" x14ac:dyDescent="0.3"/>
    <row r="97" s="2" customFormat="1" ht="14.4" customHeight="1" x14ac:dyDescent="0.3"/>
    <row r="98" s="2" customFormat="1" ht="14.4" customHeight="1" x14ac:dyDescent="0.3"/>
    <row r="99" s="2" customFormat="1" ht="14.4" customHeight="1" x14ac:dyDescent="0.3"/>
    <row r="100" s="2" customFormat="1" ht="14.4" customHeight="1" x14ac:dyDescent="0.3"/>
    <row r="101" s="2" customFormat="1" ht="14.4" customHeight="1" x14ac:dyDescent="0.3"/>
    <row r="102" s="2" customFormat="1" ht="14.4" customHeight="1" x14ac:dyDescent="0.3"/>
    <row r="103" s="2" customFormat="1" ht="14.4" customHeight="1" x14ac:dyDescent="0.3"/>
    <row r="104" s="2" customFormat="1" ht="14.4" customHeight="1" x14ac:dyDescent="0.3"/>
    <row r="105" s="2" customFormat="1" ht="14.4" customHeight="1" x14ac:dyDescent="0.3"/>
    <row r="106" s="2" customFormat="1" ht="14.4" customHeight="1" x14ac:dyDescent="0.3"/>
    <row r="107" s="2" customFormat="1" ht="14.4" customHeight="1" x14ac:dyDescent="0.3"/>
    <row r="108" s="2" customFormat="1" ht="14.4" customHeight="1" x14ac:dyDescent="0.3"/>
    <row r="109" s="2" customFormat="1" ht="14.4" customHeight="1" x14ac:dyDescent="0.3"/>
    <row r="110" s="2" customFormat="1" ht="14.4" customHeight="1" x14ac:dyDescent="0.3"/>
    <row r="111" s="2" customFormat="1" ht="14.4" customHeight="1" x14ac:dyDescent="0.3"/>
    <row r="112" s="2" customFormat="1" ht="14.4" customHeight="1" x14ac:dyDescent="0.3"/>
    <row r="113" s="2" customFormat="1" ht="14.4" customHeight="1" x14ac:dyDescent="0.3"/>
    <row r="114" s="2" customFormat="1" ht="14.4" customHeight="1" x14ac:dyDescent="0.3"/>
    <row r="115" s="2" customFormat="1" ht="14.4" customHeight="1" x14ac:dyDescent="0.3"/>
    <row r="116" s="2" customFormat="1" ht="14.4" customHeight="1" x14ac:dyDescent="0.3"/>
    <row r="117" s="2" customFormat="1" ht="14.4" customHeight="1" x14ac:dyDescent="0.3"/>
    <row r="118" s="2" customFormat="1" ht="14.4" customHeight="1" x14ac:dyDescent="0.3"/>
    <row r="119" s="2" customFormat="1" ht="14.4" customHeight="1" x14ac:dyDescent="0.3"/>
    <row r="120" s="2" customFormat="1" ht="14.4" customHeight="1" x14ac:dyDescent="0.3"/>
    <row r="121" s="2" customFormat="1" ht="14.4" customHeight="1" x14ac:dyDescent="0.3"/>
    <row r="122" s="2" customFormat="1" ht="14.4" customHeight="1" x14ac:dyDescent="0.3"/>
    <row r="123" s="2" customFormat="1" ht="14.4" customHeight="1" x14ac:dyDescent="0.3"/>
    <row r="124" s="2" customFormat="1" ht="14.4" customHeight="1" x14ac:dyDescent="0.3"/>
    <row r="125" s="2" customFormat="1" ht="57.6" customHeight="1" x14ac:dyDescent="0.3"/>
    <row r="126" s="2" customFormat="1" ht="57.6" customHeight="1" x14ac:dyDescent="0.3"/>
    <row r="127" s="2" customFormat="1" ht="57.6" customHeight="1" x14ac:dyDescent="0.3"/>
    <row r="128" s="2" customFormat="1" ht="57.6" customHeight="1" x14ac:dyDescent="0.3"/>
    <row r="129" s="2" customFormat="1" ht="57.6" customHeight="1" x14ac:dyDescent="0.3"/>
    <row r="130" s="2" customFormat="1" ht="57.6" customHeight="1" x14ac:dyDescent="0.3"/>
    <row r="131" s="2" customFormat="1" ht="57.6" customHeight="1" x14ac:dyDescent="0.3"/>
    <row r="132" s="2" customFormat="1" ht="57.6" customHeight="1" x14ac:dyDescent="0.3"/>
    <row r="133" s="2" customFormat="1" ht="57.6" customHeight="1" x14ac:dyDescent="0.3"/>
    <row r="134" s="2" customFormat="1" ht="57.6" customHeight="1" x14ac:dyDescent="0.3"/>
    <row r="135" s="2" customFormat="1" ht="57.6" customHeight="1" x14ac:dyDescent="0.3"/>
    <row r="136" s="2" customFormat="1" ht="57.6" customHeight="1" x14ac:dyDescent="0.3"/>
    <row r="137" s="2" customFormat="1" ht="57.6" customHeight="1" x14ac:dyDescent="0.3"/>
    <row r="138" s="2" customFormat="1" ht="57.6" customHeight="1" x14ac:dyDescent="0.3"/>
    <row r="139" s="2" customFormat="1" ht="57.6" customHeight="1" x14ac:dyDescent="0.3"/>
    <row r="140" s="2" customFormat="1" ht="57.6" customHeight="1" x14ac:dyDescent="0.3"/>
    <row r="141" s="2" customFormat="1" ht="57.6" customHeight="1" x14ac:dyDescent="0.3"/>
    <row r="142" s="2" customFormat="1" ht="57.6" customHeight="1" x14ac:dyDescent="0.3"/>
    <row r="143" s="2" customFormat="1" ht="57.6" customHeight="1" x14ac:dyDescent="0.3"/>
    <row r="144" s="2" customFormat="1" ht="57.6" customHeight="1" x14ac:dyDescent="0.3"/>
    <row r="145" s="2" customFormat="1" ht="57.6" customHeight="1" x14ac:dyDescent="0.3"/>
    <row r="146" s="2" customFormat="1" ht="57.6" customHeight="1" x14ac:dyDescent="0.3"/>
    <row r="147" s="2" customFormat="1" ht="57.6" customHeight="1" x14ac:dyDescent="0.3"/>
    <row r="148" s="2" customFormat="1" ht="57.6" customHeight="1" x14ac:dyDescent="0.3"/>
    <row r="149" s="2" customFormat="1" ht="57.6" customHeight="1" x14ac:dyDescent="0.3"/>
    <row r="150" s="2" customFormat="1" ht="57.6" customHeight="1" x14ac:dyDescent="0.3"/>
    <row r="151" s="2" customFormat="1" ht="57.6" customHeight="1" x14ac:dyDescent="0.3"/>
    <row r="152" s="2" customFormat="1" ht="57.6" customHeight="1" x14ac:dyDescent="0.3"/>
    <row r="153" s="2" customFormat="1" ht="57.6" customHeight="1" x14ac:dyDescent="0.3"/>
    <row r="154" s="2" customFormat="1" ht="57.6" customHeight="1" x14ac:dyDescent="0.3"/>
    <row r="155" s="2" customFormat="1" ht="57.6" customHeight="1" x14ac:dyDescent="0.3"/>
    <row r="156" s="2" customFormat="1" ht="57.6" customHeight="1" x14ac:dyDescent="0.3"/>
    <row r="157" s="2" customFormat="1" ht="57.6" customHeight="1" x14ac:dyDescent="0.3"/>
    <row r="158" s="2" customFormat="1" ht="57.6" customHeight="1" x14ac:dyDescent="0.3"/>
    <row r="159" s="2" customFormat="1" ht="57.6" customHeight="1" x14ac:dyDescent="0.3"/>
    <row r="160" s="2" customFormat="1" ht="57.6" customHeight="1" x14ac:dyDescent="0.3"/>
    <row r="161" s="2" customFormat="1" ht="57.6" customHeight="1" x14ac:dyDescent="0.3"/>
    <row r="162" s="2" customFormat="1" ht="57.6" customHeight="1" x14ac:dyDescent="0.3"/>
    <row r="163" s="2" customFormat="1" ht="57.6" customHeight="1" x14ac:dyDescent="0.3"/>
    <row r="164" s="2" customFormat="1" ht="57.6" customHeight="1" x14ac:dyDescent="0.3"/>
    <row r="165" s="2" customFormat="1" ht="57.6" customHeight="1" x14ac:dyDescent="0.3"/>
    <row r="166" s="2" customFormat="1" ht="57.6" customHeight="1" x14ac:dyDescent="0.3"/>
    <row r="167" s="2" customFormat="1" ht="57.6" customHeight="1" x14ac:dyDescent="0.3"/>
    <row r="168" s="2" customFormat="1" ht="57.6" customHeight="1" x14ac:dyDescent="0.3"/>
    <row r="169" s="2" customFormat="1" ht="57.6" customHeight="1" x14ac:dyDescent="0.3"/>
    <row r="170" s="2" customFormat="1" ht="57.6" customHeight="1" x14ac:dyDescent="0.3"/>
    <row r="171" s="2" customFormat="1" ht="57.6" customHeight="1" x14ac:dyDescent="0.3"/>
    <row r="172" s="2" customFormat="1" ht="57.6" customHeight="1" x14ac:dyDescent="0.3"/>
    <row r="173" s="2" customFormat="1" ht="57.6" customHeight="1" x14ac:dyDescent="0.3"/>
    <row r="174" s="2" customFormat="1" ht="57.6" customHeight="1" x14ac:dyDescent="0.3"/>
    <row r="175" s="2" customFormat="1" ht="57.6" customHeight="1" x14ac:dyDescent="0.3"/>
    <row r="176" s="2" customFormat="1" ht="57.6" customHeight="1" x14ac:dyDescent="0.3"/>
    <row r="177" s="2" customFormat="1" ht="57.6" customHeight="1" x14ac:dyDescent="0.3"/>
    <row r="178" s="2" customFormat="1" ht="57.6" customHeight="1" x14ac:dyDescent="0.3"/>
    <row r="179" s="2" customFormat="1" ht="57.6" customHeight="1" x14ac:dyDescent="0.3"/>
    <row r="180" s="2" customFormat="1" ht="57.6" customHeight="1" x14ac:dyDescent="0.3"/>
    <row r="181" s="2" customFormat="1" ht="57.6" customHeight="1" x14ac:dyDescent="0.3"/>
    <row r="182" s="2" customFormat="1" ht="57.6" customHeight="1" x14ac:dyDescent="0.3"/>
    <row r="183" s="2" customFormat="1" ht="57.6" customHeight="1" x14ac:dyDescent="0.3"/>
    <row r="184" s="2" customFormat="1" ht="57.6" customHeight="1" x14ac:dyDescent="0.3"/>
    <row r="185" s="2" customFormat="1" ht="57.6" customHeight="1" x14ac:dyDescent="0.3"/>
    <row r="186" s="2" customFormat="1" ht="57.6" customHeight="1" x14ac:dyDescent="0.3"/>
    <row r="187" s="2" customFormat="1" ht="57.6" customHeight="1" x14ac:dyDescent="0.3"/>
    <row r="188" s="2" customFormat="1" ht="57.6" customHeight="1" x14ac:dyDescent="0.3"/>
    <row r="189" s="2" customFormat="1" ht="57.6" customHeight="1" x14ac:dyDescent="0.3"/>
    <row r="190" s="2" customFormat="1" ht="57.6" customHeight="1" x14ac:dyDescent="0.3"/>
    <row r="191" s="2" customFormat="1" ht="57.6" customHeight="1" x14ac:dyDescent="0.3"/>
    <row r="192" s="2" customFormat="1" ht="57.6" customHeight="1" x14ac:dyDescent="0.3"/>
    <row r="193" s="2" customFormat="1" ht="57.6" customHeight="1" x14ac:dyDescent="0.3"/>
    <row r="194" s="2" customFormat="1" ht="57.6" customHeight="1" x14ac:dyDescent="0.3"/>
    <row r="195" s="2" customFormat="1" ht="57.6" customHeight="1" x14ac:dyDescent="0.3"/>
    <row r="196" s="2" customFormat="1" ht="57.6" customHeight="1" x14ac:dyDescent="0.3"/>
    <row r="197" s="2" customFormat="1" ht="57.6" customHeight="1" x14ac:dyDescent="0.3"/>
    <row r="198" s="2" customFormat="1" ht="57.6" customHeight="1" x14ac:dyDescent="0.3"/>
    <row r="199" s="2" customFormat="1" ht="57.6" customHeight="1" x14ac:dyDescent="0.3"/>
    <row r="200" s="2" customFormat="1" ht="57.6" customHeight="1" x14ac:dyDescent="0.3"/>
    <row r="201" s="2" customFormat="1" ht="57.6" customHeight="1" x14ac:dyDescent="0.3"/>
    <row r="202" s="2" customFormat="1" ht="57.6" customHeight="1" x14ac:dyDescent="0.3"/>
    <row r="203" s="2" customFormat="1" ht="57.6" customHeight="1" x14ac:dyDescent="0.3"/>
    <row r="204" s="2" customFormat="1" ht="57.6" customHeight="1" x14ac:dyDescent="0.3"/>
    <row r="205" s="2" customFormat="1" ht="57.6" customHeight="1" x14ac:dyDescent="0.3"/>
    <row r="206" s="2" customFormat="1" ht="57.6" customHeight="1" x14ac:dyDescent="0.3"/>
    <row r="207" s="2" customFormat="1" ht="57.6" customHeight="1" x14ac:dyDescent="0.3"/>
    <row r="208" s="2" customFormat="1" ht="57.6" customHeight="1" x14ac:dyDescent="0.3"/>
    <row r="209" s="2" customFormat="1" ht="57.6" customHeight="1" x14ac:dyDescent="0.3"/>
    <row r="210" s="2" customFormat="1" ht="57.6" customHeight="1" x14ac:dyDescent="0.3"/>
    <row r="211" s="2" customFormat="1" ht="57.6" customHeight="1" x14ac:dyDescent="0.3"/>
    <row r="212" s="2" customFormat="1" ht="57.6" customHeight="1" x14ac:dyDescent="0.3"/>
    <row r="213" s="2" customFormat="1" ht="57.6" customHeight="1" x14ac:dyDescent="0.3"/>
    <row r="214" s="2" customFormat="1" ht="57.6" customHeight="1" x14ac:dyDescent="0.3"/>
    <row r="215" s="2" customFormat="1" ht="57.6" customHeight="1" x14ac:dyDescent="0.3"/>
    <row r="216" s="2" customFormat="1" ht="57.6" customHeight="1" x14ac:dyDescent="0.3"/>
    <row r="217" s="2" customFormat="1" ht="57.6" customHeight="1" x14ac:dyDescent="0.3"/>
    <row r="218" s="2" customFormat="1" ht="57.6" customHeight="1" x14ac:dyDescent="0.3"/>
    <row r="219" s="2" customFormat="1" ht="57.6" customHeight="1" x14ac:dyDescent="0.3"/>
    <row r="220" s="2" customFormat="1" ht="57.6" customHeight="1" x14ac:dyDescent="0.3"/>
    <row r="221" s="2" customFormat="1" ht="57.6" customHeight="1" x14ac:dyDescent="0.3"/>
    <row r="222" s="2" customFormat="1" ht="57.6" customHeight="1" x14ac:dyDescent="0.3"/>
    <row r="223" s="2" customFormat="1" ht="57.6" customHeight="1" x14ac:dyDescent="0.3"/>
    <row r="224" s="2" customFormat="1" ht="57.6" customHeight="1" x14ac:dyDescent="0.3"/>
    <row r="225" s="2" customFormat="1" ht="57.6" customHeight="1" x14ac:dyDescent="0.3"/>
    <row r="226" s="2" customFormat="1" ht="57.6" customHeight="1" x14ac:dyDescent="0.3"/>
    <row r="227" s="2" customFormat="1" ht="57.6" customHeight="1" x14ac:dyDescent="0.3"/>
    <row r="228" s="2" customFormat="1" ht="57.6" customHeight="1" x14ac:dyDescent="0.3"/>
    <row r="229" s="2" customFormat="1" ht="57.6" customHeight="1" x14ac:dyDescent="0.3"/>
    <row r="230" s="2" customFormat="1" ht="57.6" customHeight="1" x14ac:dyDescent="0.3"/>
    <row r="231" s="2" customFormat="1" ht="57.6" customHeight="1" x14ac:dyDescent="0.3"/>
    <row r="232" s="2" customFormat="1" ht="57.6" customHeight="1" x14ac:dyDescent="0.3"/>
    <row r="233" s="2" customFormat="1" ht="57.6" customHeight="1" x14ac:dyDescent="0.3"/>
    <row r="234" s="2" customFormat="1" ht="57.6" customHeight="1" x14ac:dyDescent="0.3"/>
    <row r="235" s="2" customFormat="1" ht="57.6" customHeight="1" x14ac:dyDescent="0.3"/>
    <row r="236" s="2" customFormat="1" ht="57.6" customHeight="1" x14ac:dyDescent="0.3"/>
    <row r="237" s="2" customFormat="1" ht="57.6" customHeight="1" x14ac:dyDescent="0.3"/>
    <row r="238" s="2" customFormat="1" ht="57.6" customHeight="1" x14ac:dyDescent="0.3"/>
    <row r="239" s="2" customFormat="1" ht="57.6" customHeight="1" x14ac:dyDescent="0.3"/>
    <row r="240" s="2" customFormat="1" ht="57.6" customHeight="1" x14ac:dyDescent="0.3"/>
    <row r="241" s="2" customFormat="1" ht="57.6" customHeight="1" x14ac:dyDescent="0.3"/>
    <row r="242" s="2" customFormat="1" ht="57.6" customHeight="1" x14ac:dyDescent="0.3"/>
    <row r="243" s="2" customFormat="1" ht="57.6" customHeight="1" x14ac:dyDescent="0.3"/>
    <row r="244" s="2" customFormat="1" ht="57.6" customHeight="1" x14ac:dyDescent="0.3"/>
    <row r="245" s="2" customFormat="1" ht="57.6" customHeight="1" x14ac:dyDescent="0.3"/>
    <row r="246" s="2" customFormat="1" ht="57.6" customHeight="1" x14ac:dyDescent="0.3"/>
    <row r="247" s="2" customFormat="1" ht="57.6" customHeight="1" x14ac:dyDescent="0.3"/>
    <row r="248" s="2" customFormat="1" ht="57.6" customHeight="1" x14ac:dyDescent="0.3"/>
    <row r="249" s="2" customFormat="1" ht="57.6" customHeight="1" x14ac:dyDescent="0.3"/>
    <row r="250" s="2" customFormat="1" ht="57.6" customHeight="1" x14ac:dyDescent="0.3"/>
    <row r="251" s="2" customFormat="1" ht="57.6" customHeight="1" x14ac:dyDescent="0.3"/>
    <row r="252" s="2" customFormat="1" ht="57.6" customHeight="1" x14ac:dyDescent="0.3"/>
    <row r="253" s="2" customFormat="1" ht="57.6" customHeight="1" x14ac:dyDescent="0.3"/>
    <row r="254" s="2" customFormat="1" ht="57.6" customHeight="1" x14ac:dyDescent="0.3"/>
    <row r="255" s="2" customFormat="1" ht="57.6" customHeight="1" x14ac:dyDescent="0.3"/>
    <row r="256" s="2" customFormat="1" ht="57.6" customHeight="1" x14ac:dyDescent="0.3"/>
    <row r="257" s="2" customFormat="1" ht="57.6" customHeight="1" x14ac:dyDescent="0.3"/>
    <row r="258" s="2" customFormat="1" ht="57.6" customHeight="1" x14ac:dyDescent="0.3"/>
    <row r="259" s="2" customFormat="1" ht="57.6" customHeight="1" x14ac:dyDescent="0.3"/>
    <row r="260" s="2" customFormat="1" ht="57.6" customHeight="1" x14ac:dyDescent="0.3"/>
    <row r="261" s="2" customFormat="1" ht="57.6" customHeight="1" x14ac:dyDescent="0.3"/>
    <row r="262" s="2" customFormat="1" ht="57.6" customHeight="1" x14ac:dyDescent="0.3"/>
    <row r="263" s="2" customFormat="1" ht="57.6" customHeight="1" x14ac:dyDescent="0.3"/>
    <row r="264" s="2" customFormat="1" ht="57.6" customHeight="1" x14ac:dyDescent="0.3"/>
    <row r="265" s="2" customFormat="1" ht="57.6" customHeight="1" x14ac:dyDescent="0.3"/>
    <row r="266" s="2" customFormat="1" ht="57.6" customHeight="1" x14ac:dyDescent="0.3"/>
    <row r="267" s="2" customFormat="1" ht="57.6" customHeight="1" x14ac:dyDescent="0.3"/>
    <row r="268" s="2" customFormat="1" ht="57.6" customHeight="1" x14ac:dyDescent="0.3"/>
    <row r="269" s="2" customFormat="1" ht="57.6" customHeight="1" x14ac:dyDescent="0.3"/>
    <row r="270" s="2" customFormat="1" ht="57.6" customHeight="1" x14ac:dyDescent="0.3"/>
    <row r="271" s="2" customFormat="1" ht="57.6" customHeight="1" x14ac:dyDescent="0.3"/>
    <row r="272" s="2" customFormat="1" ht="57.6" customHeight="1" x14ac:dyDescent="0.3"/>
    <row r="273" s="2" customFormat="1" ht="57.6" customHeight="1" x14ac:dyDescent="0.3"/>
    <row r="274" s="2" customFormat="1" ht="57.6" customHeight="1" x14ac:dyDescent="0.3"/>
    <row r="275" s="2" customFormat="1" ht="57.6" customHeight="1" x14ac:dyDescent="0.3"/>
    <row r="276" s="2" customFormat="1" ht="57.6" customHeight="1" x14ac:dyDescent="0.3"/>
    <row r="277" s="2" customFormat="1" ht="57.6" customHeight="1" x14ac:dyDescent="0.3"/>
    <row r="278" s="2" customFormat="1" ht="57.6" customHeight="1" x14ac:dyDescent="0.3"/>
    <row r="279" s="2" customFormat="1" ht="57.6" customHeight="1" x14ac:dyDescent="0.3"/>
    <row r="280" s="2" customFormat="1" ht="57.6" customHeight="1" x14ac:dyDescent="0.3"/>
    <row r="281" s="2" customFormat="1" ht="57.6" customHeight="1" x14ac:dyDescent="0.3"/>
    <row r="282" s="2" customFormat="1" ht="57.6" customHeight="1" x14ac:dyDescent="0.3"/>
    <row r="283" s="2" customFormat="1" ht="57.6" customHeight="1" x14ac:dyDescent="0.3"/>
    <row r="284" s="2" customFormat="1" ht="57.6" customHeight="1" x14ac:dyDescent="0.3"/>
    <row r="285" s="2" customFormat="1" ht="57.6" customHeight="1" x14ac:dyDescent="0.3"/>
    <row r="286" s="2" customFormat="1" ht="57.6" customHeight="1" x14ac:dyDescent="0.3"/>
    <row r="287" s="2" customFormat="1" ht="57.6" customHeight="1" x14ac:dyDescent="0.3"/>
    <row r="288" s="2" customFormat="1" ht="57.6" customHeight="1" x14ac:dyDescent="0.3"/>
    <row r="289" s="2" customFormat="1" ht="57.6" customHeight="1" x14ac:dyDescent="0.3"/>
    <row r="290" s="2" customFormat="1" ht="57.6" customHeight="1" x14ac:dyDescent="0.3"/>
    <row r="291" s="2" customFormat="1" ht="57.6" customHeight="1" x14ac:dyDescent="0.3"/>
    <row r="292" s="2" customFormat="1" ht="57.6" customHeight="1" x14ac:dyDescent="0.3"/>
    <row r="293" s="2" customFormat="1" ht="57.6" customHeight="1" x14ac:dyDescent="0.3"/>
    <row r="294" s="2" customFormat="1" ht="57.6" customHeight="1" x14ac:dyDescent="0.3"/>
    <row r="295" s="2" customFormat="1" ht="57.6" customHeight="1" x14ac:dyDescent="0.3"/>
    <row r="296" s="2" customFormat="1" ht="57.6" customHeight="1" x14ac:dyDescent="0.3"/>
    <row r="297" s="2" customFormat="1" ht="57.6" customHeight="1" x14ac:dyDescent="0.3"/>
    <row r="298" s="2" customFormat="1" ht="57.6" customHeight="1" x14ac:dyDescent="0.3"/>
    <row r="299" s="2" customFormat="1" ht="57.6" customHeight="1" x14ac:dyDescent="0.3"/>
    <row r="300" s="2" customFormat="1" ht="57.6" customHeight="1" x14ac:dyDescent="0.3"/>
    <row r="301" s="2" customFormat="1" ht="57.6" customHeight="1" x14ac:dyDescent="0.3"/>
    <row r="302" s="2" customFormat="1" ht="57.6" customHeight="1" x14ac:dyDescent="0.3"/>
    <row r="303" s="2" customFormat="1" ht="57.6" customHeight="1" x14ac:dyDescent="0.3"/>
    <row r="304" s="2" customFormat="1" ht="57.6" customHeight="1" x14ac:dyDescent="0.3"/>
    <row r="305" s="2" customFormat="1" ht="57.6" customHeight="1" x14ac:dyDescent="0.3"/>
    <row r="306" s="2" customFormat="1" ht="57.6" customHeight="1" x14ac:dyDescent="0.3"/>
    <row r="307" s="2" customFormat="1" ht="57.6" customHeight="1" x14ac:dyDescent="0.3"/>
    <row r="308" s="2" customFormat="1" ht="57.6" customHeight="1" x14ac:dyDescent="0.3"/>
    <row r="309" s="2" customFormat="1" ht="57.6" customHeight="1" x14ac:dyDescent="0.3"/>
    <row r="310" s="2" customFormat="1" ht="57.6" customHeight="1" x14ac:dyDescent="0.3"/>
    <row r="311" s="2" customFormat="1" ht="57.6" customHeight="1" x14ac:dyDescent="0.3"/>
    <row r="312" s="2" customFormat="1" ht="57.6" customHeight="1" x14ac:dyDescent="0.3"/>
    <row r="313" s="2" customFormat="1" ht="57.6" customHeight="1" x14ac:dyDescent="0.3"/>
    <row r="314" s="2" customFormat="1" ht="57.6" customHeight="1" x14ac:dyDescent="0.3"/>
    <row r="315" s="2" customFormat="1" ht="57.6" customHeight="1" x14ac:dyDescent="0.3"/>
    <row r="316" s="2" customFormat="1" ht="57.6" customHeight="1" x14ac:dyDescent="0.3"/>
    <row r="317" s="2" customFormat="1" ht="57.6" customHeight="1" x14ac:dyDescent="0.3"/>
    <row r="318" s="2" customFormat="1" ht="57.6" customHeight="1" x14ac:dyDescent="0.3"/>
    <row r="319" s="2" customFormat="1" ht="57.6" customHeight="1" x14ac:dyDescent="0.3"/>
    <row r="320" s="2" customFormat="1" ht="57.6" customHeight="1" x14ac:dyDescent="0.3"/>
    <row r="321" s="2" customFormat="1" ht="57.6" customHeight="1" x14ac:dyDescent="0.3"/>
    <row r="322" s="2" customFormat="1" ht="57.6" customHeight="1" x14ac:dyDescent="0.3"/>
    <row r="323" s="2" customFormat="1" ht="57.6" customHeight="1" x14ac:dyDescent="0.3"/>
    <row r="324" s="2" customFormat="1" ht="57.6" customHeight="1" x14ac:dyDescent="0.3"/>
    <row r="325" s="2" customFormat="1" ht="57.6" customHeight="1" x14ac:dyDescent="0.3"/>
    <row r="326" s="2" customFormat="1" ht="57.6" customHeight="1" x14ac:dyDescent="0.3"/>
    <row r="327" s="2" customFormat="1" ht="57.6" customHeight="1" x14ac:dyDescent="0.3"/>
    <row r="328" s="2" customFormat="1" ht="57.6" customHeight="1" x14ac:dyDescent="0.3"/>
    <row r="329" s="2" customFormat="1" ht="57.6" customHeight="1" x14ac:dyDescent="0.3"/>
    <row r="330" s="2" customFormat="1" ht="57.6" customHeight="1" x14ac:dyDescent="0.3"/>
    <row r="331" s="2" customFormat="1" ht="57.6" customHeight="1" x14ac:dyDescent="0.3"/>
    <row r="332" s="2" customFormat="1" ht="57.6" customHeight="1" x14ac:dyDescent="0.3"/>
    <row r="333" s="2" customFormat="1" ht="57.6" customHeight="1" x14ac:dyDescent="0.3"/>
    <row r="334" s="2" customFormat="1" ht="57.6" customHeight="1" x14ac:dyDescent="0.3"/>
    <row r="335" s="2" customFormat="1" ht="57.6" customHeight="1" x14ac:dyDescent="0.3"/>
    <row r="336" s="2" customFormat="1" ht="57.6" customHeight="1" x14ac:dyDescent="0.3"/>
    <row r="337" s="2" customFormat="1" ht="57.6" customHeight="1" x14ac:dyDescent="0.3"/>
    <row r="338" s="2" customFormat="1" ht="57.6" customHeight="1" x14ac:dyDescent="0.3"/>
    <row r="339" s="2" customFormat="1" ht="57.6" customHeight="1" x14ac:dyDescent="0.3"/>
    <row r="340" s="2" customFormat="1" ht="57.6" customHeight="1" x14ac:dyDescent="0.3"/>
    <row r="341" s="2" customFormat="1" ht="57.6" customHeight="1" x14ac:dyDescent="0.3"/>
    <row r="342" s="2" customFormat="1" ht="57.6" customHeight="1" x14ac:dyDescent="0.3"/>
    <row r="343" s="2" customFormat="1" ht="57.6" customHeight="1" x14ac:dyDescent="0.3"/>
    <row r="344" s="2" customFormat="1" ht="57.6" customHeight="1" x14ac:dyDescent="0.3"/>
    <row r="345" s="2" customFormat="1" ht="57.6" customHeight="1" x14ac:dyDescent="0.3"/>
    <row r="346" s="2" customFormat="1" ht="57.6" customHeight="1" x14ac:dyDescent="0.3"/>
    <row r="347" s="2" customFormat="1" ht="57.6" customHeight="1" x14ac:dyDescent="0.3"/>
    <row r="348" s="2" customFormat="1" ht="57.6" customHeight="1" x14ac:dyDescent="0.3"/>
    <row r="349" s="2" customFormat="1" ht="57.6" customHeight="1" x14ac:dyDescent="0.3"/>
    <row r="350" s="2" customFormat="1" ht="57.6" customHeight="1" x14ac:dyDescent="0.3"/>
    <row r="351" s="2" customFormat="1" ht="57.6" customHeight="1" x14ac:dyDescent="0.3"/>
    <row r="352" s="2" customFormat="1" ht="57.6" customHeight="1" x14ac:dyDescent="0.3"/>
    <row r="353" s="2" customFormat="1" ht="57.6" customHeight="1" x14ac:dyDescent="0.3"/>
    <row r="354" s="2" customFormat="1" ht="57.6" customHeight="1" x14ac:dyDescent="0.3"/>
    <row r="355" s="2" customFormat="1" ht="57.6" customHeight="1" x14ac:dyDescent="0.3"/>
    <row r="356" s="2" customFormat="1" ht="57.6" customHeight="1" x14ac:dyDescent="0.3"/>
    <row r="357" s="2" customFormat="1" ht="57.6" customHeight="1" x14ac:dyDescent="0.3"/>
    <row r="358" s="2" customFormat="1" ht="57.6" customHeight="1" x14ac:dyDescent="0.3"/>
    <row r="359" s="2" customFormat="1" ht="57.6" customHeight="1" x14ac:dyDescent="0.3"/>
    <row r="360" s="2" customFormat="1" ht="57.6" customHeight="1" x14ac:dyDescent="0.3"/>
    <row r="361" s="2" customFormat="1" ht="57.6" customHeight="1" x14ac:dyDescent="0.3"/>
    <row r="362" s="2" customFormat="1" ht="57.6" customHeight="1" x14ac:dyDescent="0.3"/>
    <row r="363" s="2" customFormat="1" ht="57.6" customHeight="1" x14ac:dyDescent="0.3"/>
    <row r="364" s="2" customFormat="1" ht="57.6" customHeight="1" x14ac:dyDescent="0.3"/>
    <row r="365" s="2" customFormat="1" ht="57.6" customHeight="1" x14ac:dyDescent="0.3"/>
    <row r="366" s="2" customFormat="1" ht="57.6" customHeight="1" x14ac:dyDescent="0.3"/>
    <row r="367" s="2" customFormat="1" ht="57.6" customHeight="1" x14ac:dyDescent="0.3"/>
    <row r="368" s="2" customFormat="1" ht="57.6" customHeight="1" x14ac:dyDescent="0.3"/>
    <row r="369" s="2" customFormat="1" ht="57.6" customHeight="1" x14ac:dyDescent="0.3"/>
    <row r="370" s="2" customFormat="1" ht="57.6" customHeight="1" x14ac:dyDescent="0.3"/>
    <row r="371" s="2" customFormat="1" ht="57.6" customHeight="1" x14ac:dyDescent="0.3"/>
    <row r="372" s="2" customFormat="1" ht="57.6" customHeight="1" x14ac:dyDescent="0.3"/>
    <row r="373" s="2" customFormat="1" ht="57.6" customHeight="1" x14ac:dyDescent="0.3"/>
    <row r="374" s="2" customFormat="1" ht="57.6" customHeight="1" x14ac:dyDescent="0.3"/>
    <row r="375" s="2" customFormat="1" ht="57.6" customHeight="1" x14ac:dyDescent="0.3"/>
    <row r="376" s="2" customFormat="1" ht="57.6" customHeight="1" x14ac:dyDescent="0.3"/>
    <row r="377" s="2" customFormat="1" ht="57.6" customHeight="1" x14ac:dyDescent="0.3"/>
    <row r="378" s="2" customFormat="1" ht="57.6" customHeight="1" x14ac:dyDescent="0.3"/>
    <row r="379" s="2" customFormat="1" ht="57.6" customHeight="1" x14ac:dyDescent="0.3"/>
    <row r="380" s="2" customFormat="1" ht="57.6" customHeight="1" x14ac:dyDescent="0.3"/>
    <row r="381" s="2" customFormat="1" ht="57.6" customHeight="1" x14ac:dyDescent="0.3"/>
    <row r="382" s="2" customFormat="1" ht="57.6" customHeight="1" x14ac:dyDescent="0.3"/>
    <row r="383" s="2" customFormat="1" ht="57.6" customHeight="1" x14ac:dyDescent="0.3"/>
    <row r="384" s="2" customFormat="1" ht="57.6" customHeight="1" x14ac:dyDescent="0.3"/>
    <row r="385" s="2" customFormat="1" ht="57.6" customHeight="1" x14ac:dyDescent="0.3"/>
    <row r="386" s="2" customFormat="1" ht="57.6" customHeight="1" x14ac:dyDescent="0.3"/>
    <row r="387" s="2" customFormat="1" ht="57.6" customHeight="1" x14ac:dyDescent="0.3"/>
    <row r="388" s="2" customFormat="1" ht="57.6" customHeight="1" x14ac:dyDescent="0.3"/>
    <row r="389" s="2" customFormat="1" ht="57.6" customHeight="1" x14ac:dyDescent="0.3"/>
    <row r="390" s="2" customFormat="1" ht="57.6" customHeight="1" x14ac:dyDescent="0.3"/>
    <row r="391" s="2" customFormat="1" ht="57.6" customHeight="1" x14ac:dyDescent="0.3"/>
    <row r="392" s="2" customFormat="1" ht="57.6" customHeight="1" x14ac:dyDescent="0.3"/>
    <row r="393" s="2" customFormat="1" ht="57.6" customHeight="1" x14ac:dyDescent="0.3"/>
    <row r="394" s="2" customFormat="1" ht="57.6" customHeight="1" x14ac:dyDescent="0.3"/>
    <row r="395" s="2" customFormat="1" ht="57.6" customHeight="1" x14ac:dyDescent="0.3"/>
    <row r="396" s="2" customFormat="1" ht="57.6" customHeight="1" x14ac:dyDescent="0.3"/>
    <row r="397" s="2" customFormat="1" ht="57.6" customHeight="1" x14ac:dyDescent="0.3"/>
    <row r="398" s="2" customFormat="1" ht="57.6" customHeight="1" x14ac:dyDescent="0.3"/>
    <row r="399" s="2" customFormat="1" ht="57.6" customHeight="1" x14ac:dyDescent="0.3"/>
    <row r="400" s="2" customFormat="1" ht="57.6" customHeight="1" x14ac:dyDescent="0.3"/>
    <row r="401" s="2" customFormat="1" ht="57.6" customHeight="1" x14ac:dyDescent="0.3"/>
    <row r="402" s="2" customFormat="1" ht="57.6" customHeight="1" x14ac:dyDescent="0.3"/>
    <row r="403" s="2" customFormat="1" ht="57.6" customHeight="1" x14ac:dyDescent="0.3"/>
    <row r="404" s="2" customFormat="1" ht="57.6" customHeight="1" x14ac:dyDescent="0.3"/>
    <row r="405" s="2" customFormat="1" ht="57.6" customHeight="1" x14ac:dyDescent="0.3"/>
    <row r="406" s="2" customFormat="1" ht="57.6" customHeight="1" x14ac:dyDescent="0.3"/>
    <row r="407" s="2" customFormat="1" ht="57.6" customHeight="1" x14ac:dyDescent="0.3"/>
    <row r="408" s="2" customFormat="1" ht="57.6" customHeight="1" x14ac:dyDescent="0.3"/>
    <row r="409" s="2" customFormat="1" ht="57.6" customHeight="1" x14ac:dyDescent="0.3"/>
    <row r="410" s="2" customFormat="1" ht="57.6" customHeight="1" x14ac:dyDescent="0.3"/>
    <row r="411" s="2" customFormat="1" ht="57.6" customHeight="1" x14ac:dyDescent="0.3"/>
    <row r="412" s="2" customFormat="1" ht="57.6" customHeight="1" x14ac:dyDescent="0.3"/>
    <row r="413" s="2" customFormat="1" ht="57.6" customHeight="1" x14ac:dyDescent="0.3"/>
    <row r="414" s="2" customFormat="1" ht="57.6" customHeight="1" x14ac:dyDescent="0.3"/>
    <row r="415" s="2" customFormat="1" ht="57.6" customHeight="1" x14ac:dyDescent="0.3"/>
    <row r="416" s="2" customFormat="1" ht="57.6" customHeight="1" x14ac:dyDescent="0.3"/>
    <row r="417" s="2" customFormat="1" ht="57.6" customHeight="1" x14ac:dyDescent="0.3"/>
    <row r="418" s="2" customFormat="1" ht="57.6" customHeight="1" x14ac:dyDescent="0.3"/>
    <row r="419" s="2" customFormat="1" ht="57.6" customHeight="1" x14ac:dyDescent="0.3"/>
    <row r="420" s="2" customFormat="1" ht="57.6" customHeight="1" x14ac:dyDescent="0.3"/>
    <row r="421" s="2" customFormat="1" ht="57.6" customHeight="1" x14ac:dyDescent="0.3"/>
    <row r="422" s="2" customFormat="1" ht="57.6" customHeight="1" x14ac:dyDescent="0.3"/>
    <row r="423" s="2" customFormat="1" ht="57.6" customHeight="1" x14ac:dyDescent="0.3"/>
    <row r="424" s="2" customFormat="1" ht="57.6" customHeight="1" x14ac:dyDescent="0.3"/>
    <row r="425" s="2" customFormat="1" ht="57.6" customHeight="1" x14ac:dyDescent="0.3"/>
    <row r="426" s="2" customFormat="1" ht="57.6" customHeight="1" x14ac:dyDescent="0.3"/>
    <row r="427" s="2" customFormat="1" ht="57.6" customHeight="1" x14ac:dyDescent="0.3"/>
    <row r="428" s="2" customFormat="1" ht="57.6" customHeight="1" x14ac:dyDescent="0.3"/>
    <row r="429" s="2" customFormat="1" ht="57.6" customHeight="1" x14ac:dyDescent="0.3"/>
    <row r="430" s="2" customFormat="1" ht="57.6" customHeight="1" x14ac:dyDescent="0.3"/>
    <row r="431" s="2" customFormat="1" ht="57.6" customHeight="1" x14ac:dyDescent="0.3"/>
    <row r="432" s="2" customFormat="1" ht="57.6" customHeight="1" x14ac:dyDescent="0.3"/>
    <row r="433" s="2" customFormat="1" ht="57.6" customHeight="1" x14ac:dyDescent="0.3"/>
    <row r="434" s="2" customFormat="1" ht="57.6" customHeight="1" x14ac:dyDescent="0.3"/>
    <row r="435" s="2" customFormat="1" ht="57.6" customHeight="1" x14ac:dyDescent="0.3"/>
    <row r="436" s="2" customFormat="1" ht="57.6" customHeight="1" x14ac:dyDescent="0.3"/>
    <row r="437" s="2" customFormat="1" ht="57.6" customHeight="1" x14ac:dyDescent="0.3"/>
    <row r="438" s="2" customFormat="1" ht="57.6" customHeight="1" x14ac:dyDescent="0.3"/>
    <row r="439" s="2" customFormat="1" ht="57.6" customHeight="1" x14ac:dyDescent="0.3"/>
    <row r="440" s="2" customFormat="1" ht="57.6" customHeight="1" x14ac:dyDescent="0.3"/>
    <row r="441" s="2" customFormat="1" ht="57.6" customHeight="1" x14ac:dyDescent="0.3"/>
    <row r="442" s="2" customFormat="1" ht="57.6" customHeight="1" x14ac:dyDescent="0.3"/>
    <row r="443" s="2" customFormat="1" ht="57.6" customHeight="1" x14ac:dyDescent="0.3"/>
    <row r="444" s="2" customFormat="1" ht="57.6" customHeight="1" x14ac:dyDescent="0.3"/>
    <row r="445" s="2" customFormat="1" ht="57.6" customHeight="1" x14ac:dyDescent="0.3"/>
    <row r="446" s="2" customFormat="1" ht="57.6" customHeight="1" x14ac:dyDescent="0.3"/>
    <row r="447" s="2" customFormat="1" ht="57.6" customHeight="1" x14ac:dyDescent="0.3"/>
    <row r="448" s="2" customFormat="1" ht="57.6" customHeight="1" x14ac:dyDescent="0.3"/>
    <row r="449" s="2" customFormat="1" ht="57.6" customHeight="1" x14ac:dyDescent="0.3"/>
    <row r="450" s="2" customFormat="1" ht="57.6" customHeight="1" x14ac:dyDescent="0.3"/>
    <row r="451" s="2" customFormat="1" ht="57.6" customHeight="1" x14ac:dyDescent="0.3"/>
    <row r="452" s="2" customFormat="1" ht="57.6" customHeight="1" x14ac:dyDescent="0.3"/>
    <row r="453" s="2" customFormat="1" ht="57.6" customHeight="1" x14ac:dyDescent="0.3"/>
    <row r="454" s="2" customFormat="1" ht="57.6" customHeight="1" x14ac:dyDescent="0.3"/>
    <row r="455" s="2" customFormat="1" ht="57.6" customHeight="1" x14ac:dyDescent="0.3"/>
    <row r="456" s="2" customFormat="1" ht="57.6" customHeight="1" x14ac:dyDescent="0.3"/>
    <row r="457" s="2" customFormat="1" ht="57.6" customHeight="1" x14ac:dyDescent="0.3"/>
    <row r="458" s="2" customFormat="1" ht="57.6" customHeight="1" x14ac:dyDescent="0.3"/>
    <row r="459" s="2" customFormat="1" ht="57.6" customHeight="1" x14ac:dyDescent="0.3"/>
    <row r="460" s="2" customFormat="1" ht="57.6" customHeight="1" x14ac:dyDescent="0.3"/>
    <row r="461" s="2" customFormat="1" ht="57.6" customHeight="1" x14ac:dyDescent="0.3"/>
    <row r="462" s="2" customFormat="1" ht="57.6" customHeight="1" x14ac:dyDescent="0.3"/>
    <row r="463" s="2" customFormat="1" ht="57.6" customHeight="1" x14ac:dyDescent="0.3"/>
    <row r="464" s="2" customFormat="1" ht="57.6" customHeight="1" x14ac:dyDescent="0.3"/>
    <row r="465" s="2" customFormat="1" ht="57.6" customHeight="1" x14ac:dyDescent="0.3"/>
    <row r="466" s="2" customFormat="1" ht="57.6" customHeight="1" x14ac:dyDescent="0.3"/>
    <row r="467" s="2" customFormat="1" ht="57.6" customHeight="1" x14ac:dyDescent="0.3"/>
    <row r="468" s="2" customFormat="1" ht="57.6" customHeight="1" x14ac:dyDescent="0.3"/>
    <row r="469" s="2" customFormat="1" ht="57.6" customHeight="1" x14ac:dyDescent="0.3"/>
    <row r="470" s="2" customFormat="1" ht="57.6" customHeight="1" x14ac:dyDescent="0.3"/>
    <row r="471" s="2" customFormat="1" ht="57.6" customHeight="1" x14ac:dyDescent="0.3"/>
    <row r="472" s="2" customFormat="1" ht="57.6" customHeight="1" x14ac:dyDescent="0.3"/>
    <row r="473" s="2" customFormat="1" ht="57.6" customHeight="1" x14ac:dyDescent="0.3"/>
    <row r="474" s="2" customFormat="1" ht="57.6" customHeight="1" x14ac:dyDescent="0.3"/>
    <row r="475" s="2" customFormat="1" ht="57.6" customHeight="1" x14ac:dyDescent="0.3"/>
    <row r="476" s="2" customFormat="1" ht="57.6" customHeight="1" x14ac:dyDescent="0.3"/>
    <row r="477" s="2" customFormat="1" ht="57.6" customHeight="1" x14ac:dyDescent="0.3"/>
    <row r="478" s="2" customFormat="1" ht="57.6" customHeight="1" x14ac:dyDescent="0.3"/>
    <row r="479" s="2" customFormat="1" ht="57.6" customHeight="1" x14ac:dyDescent="0.3"/>
    <row r="480" s="2" customFormat="1" ht="57.6" customHeight="1" x14ac:dyDescent="0.3"/>
    <row r="481" s="2" customFormat="1" ht="57.6" customHeight="1" x14ac:dyDescent="0.3"/>
    <row r="482" s="2" customFormat="1" ht="57.6" customHeight="1" x14ac:dyDescent="0.3"/>
    <row r="483" s="2" customFormat="1" ht="57.6" customHeight="1" x14ac:dyDescent="0.3"/>
    <row r="484" s="2" customFormat="1" ht="57.6" customHeight="1" x14ac:dyDescent="0.3"/>
    <row r="485" s="2" customFormat="1" ht="57.6" customHeight="1" x14ac:dyDescent="0.3"/>
    <row r="486" s="2" customFormat="1" ht="57.6" customHeight="1" x14ac:dyDescent="0.3"/>
    <row r="487" s="2" customFormat="1" ht="57.6" customHeight="1" x14ac:dyDescent="0.3"/>
    <row r="488" s="2" customFormat="1" ht="57.6" customHeight="1" x14ac:dyDescent="0.3"/>
    <row r="489" s="2" customFormat="1" ht="57.6" customHeight="1" x14ac:dyDescent="0.3"/>
    <row r="490" s="2" customFormat="1" ht="57.6" customHeight="1" x14ac:dyDescent="0.3"/>
    <row r="491" s="2" customFormat="1" ht="57.6" customHeight="1" x14ac:dyDescent="0.3"/>
    <row r="492" s="2" customFormat="1" ht="57.6" customHeight="1" x14ac:dyDescent="0.3"/>
    <row r="493" s="2" customFormat="1" ht="57.6" customHeight="1" x14ac:dyDescent="0.3"/>
    <row r="494" s="2" customFormat="1" ht="57.6" customHeight="1" x14ac:dyDescent="0.3"/>
    <row r="495" s="2" customFormat="1" ht="57.6" customHeight="1" x14ac:dyDescent="0.3"/>
    <row r="496" s="2" customFormat="1" ht="57.6" customHeight="1" x14ac:dyDescent="0.3"/>
    <row r="497" s="2" customFormat="1" ht="57.6" customHeight="1" x14ac:dyDescent="0.3"/>
    <row r="498" s="2" customFormat="1" ht="57.6" customHeight="1" x14ac:dyDescent="0.3"/>
    <row r="499" s="2" customFormat="1" ht="57.6" customHeight="1" x14ac:dyDescent="0.3"/>
    <row r="500" s="2" customFormat="1" ht="57.6" customHeight="1" x14ac:dyDescent="0.3"/>
    <row r="501" s="2" customFormat="1" ht="57.6" customHeight="1" x14ac:dyDescent="0.3"/>
    <row r="502" s="2" customFormat="1" ht="57.6" customHeight="1" x14ac:dyDescent="0.3"/>
    <row r="503" s="2" customFormat="1" ht="57.6" customHeight="1" x14ac:dyDescent="0.3"/>
    <row r="504" s="2" customFormat="1" ht="57.6" customHeight="1" x14ac:dyDescent="0.3"/>
    <row r="505" s="2" customFormat="1" ht="57.6" customHeight="1" x14ac:dyDescent="0.3"/>
    <row r="506" s="2" customFormat="1" ht="57.6" customHeight="1" x14ac:dyDescent="0.3"/>
    <row r="507" s="2" customFormat="1" ht="57.6" customHeight="1" x14ac:dyDescent="0.3"/>
    <row r="508" s="2" customFormat="1" ht="57.6" customHeight="1" x14ac:dyDescent="0.3"/>
    <row r="509" s="2" customFormat="1" ht="57.6" customHeight="1" x14ac:dyDescent="0.3"/>
    <row r="510" s="2" customFormat="1" ht="57.6" customHeight="1" x14ac:dyDescent="0.3"/>
    <row r="511" s="2" customFormat="1" ht="57.6" customHeight="1" x14ac:dyDescent="0.3"/>
    <row r="512" s="2" customFormat="1" ht="57.6" customHeight="1" x14ac:dyDescent="0.3"/>
    <row r="513" s="2" customFormat="1" ht="57.6" customHeight="1" x14ac:dyDescent="0.3"/>
    <row r="514" s="2" customFormat="1" ht="57.6" customHeight="1" x14ac:dyDescent="0.3"/>
    <row r="515" s="2" customFormat="1" ht="57.6" customHeight="1" x14ac:dyDescent="0.3"/>
    <row r="516" s="2" customFormat="1" ht="57.6" customHeight="1" x14ac:dyDescent="0.3"/>
    <row r="517" s="2" customFormat="1" ht="57.6" customHeight="1" x14ac:dyDescent="0.3"/>
    <row r="518" s="2" customFormat="1" ht="57.6" customHeight="1" x14ac:dyDescent="0.3"/>
    <row r="519" s="2" customFormat="1" ht="57.6" customHeight="1" x14ac:dyDescent="0.3"/>
    <row r="520" s="2" customFormat="1" ht="57.6" customHeight="1" x14ac:dyDescent="0.3"/>
    <row r="521" s="2" customFormat="1" ht="57.6" customHeight="1" x14ac:dyDescent="0.3"/>
    <row r="522" s="2" customFormat="1" ht="57.6" customHeight="1" x14ac:dyDescent="0.3"/>
    <row r="523" s="2" customFormat="1" ht="57.6" customHeight="1" x14ac:dyDescent="0.3"/>
    <row r="524" s="2" customFormat="1" ht="57.6" customHeight="1" x14ac:dyDescent="0.3"/>
    <row r="525" s="2" customFormat="1" ht="57.6" customHeight="1" x14ac:dyDescent="0.3"/>
    <row r="526" s="2" customFormat="1" ht="57.6" customHeight="1" x14ac:dyDescent="0.3"/>
    <row r="527" s="2" customFormat="1" ht="57.6" customHeight="1" x14ac:dyDescent="0.3"/>
    <row r="528" s="2" customFormat="1" ht="57.6" customHeight="1" x14ac:dyDescent="0.3"/>
    <row r="529" s="2" customFormat="1" ht="57.6" customHeight="1" x14ac:dyDescent="0.3"/>
    <row r="530" s="2" customFormat="1" ht="57.6" customHeight="1" x14ac:dyDescent="0.3"/>
    <row r="531" s="2" customFormat="1" ht="57.6" customHeight="1" x14ac:dyDescent="0.3"/>
    <row r="532" s="2" customFormat="1" ht="57.6" customHeight="1" x14ac:dyDescent="0.3"/>
    <row r="533" s="2" customFormat="1" ht="57.6" customHeight="1" x14ac:dyDescent="0.3"/>
    <row r="534" s="2" customFormat="1" ht="57.6" customHeight="1" x14ac:dyDescent="0.3"/>
    <row r="535" s="2" customFormat="1" ht="57.6" customHeight="1" x14ac:dyDescent="0.3"/>
    <row r="536" s="2" customFormat="1" ht="57.6" customHeight="1" x14ac:dyDescent="0.3"/>
    <row r="537" s="2" customFormat="1" ht="57.6" customHeight="1" x14ac:dyDescent="0.3"/>
    <row r="538" s="2" customFormat="1" ht="57.6" customHeight="1" x14ac:dyDescent="0.3"/>
    <row r="539" s="2" customFormat="1" ht="57.6" customHeight="1" x14ac:dyDescent="0.3"/>
    <row r="540" s="2" customFormat="1" ht="57.6" customHeight="1" x14ac:dyDescent="0.3"/>
    <row r="541" s="2" customFormat="1" ht="57.6" customHeight="1" x14ac:dyDescent="0.3"/>
    <row r="542" s="2" customFormat="1" ht="57.6" customHeight="1" x14ac:dyDescent="0.3"/>
    <row r="543" s="2" customFormat="1" ht="57.6" customHeight="1" x14ac:dyDescent="0.3"/>
    <row r="544" s="2" customFormat="1" ht="57.6" customHeight="1" x14ac:dyDescent="0.3"/>
    <row r="545" s="2" customFormat="1" ht="57.6" customHeight="1" x14ac:dyDescent="0.3"/>
    <row r="546" s="2" customFormat="1" ht="57.6" customHeight="1" x14ac:dyDescent="0.3"/>
    <row r="547" s="2" customFormat="1" ht="57.6" customHeight="1" x14ac:dyDescent="0.3"/>
    <row r="548" s="2" customFormat="1" ht="57.6" customHeight="1" x14ac:dyDescent="0.3"/>
    <row r="549" s="2" customFormat="1" ht="57.6" customHeight="1" x14ac:dyDescent="0.3"/>
    <row r="550" s="2" customFormat="1" ht="57.6" customHeight="1" x14ac:dyDescent="0.3"/>
    <row r="551" s="2" customFormat="1" ht="57.6" customHeight="1" x14ac:dyDescent="0.3"/>
    <row r="552" s="2" customFormat="1" ht="57.6" customHeight="1" x14ac:dyDescent="0.3"/>
    <row r="553" s="2" customFormat="1" ht="57.6" customHeight="1" x14ac:dyDescent="0.3"/>
    <row r="554" s="2" customFormat="1" ht="57.6" customHeight="1" x14ac:dyDescent="0.3"/>
    <row r="555" s="2" customFormat="1" ht="57.6" customHeight="1" x14ac:dyDescent="0.3"/>
    <row r="556" s="2" customFormat="1" ht="57.6" customHeight="1" x14ac:dyDescent="0.3"/>
    <row r="557" s="2" customFormat="1" ht="57.6" customHeight="1" x14ac:dyDescent="0.3"/>
    <row r="558" s="2" customFormat="1" ht="57.6" customHeight="1" x14ac:dyDescent="0.3"/>
    <row r="559" s="2" customFormat="1" ht="57.6" customHeight="1" x14ac:dyDescent="0.3"/>
    <row r="560" s="2" customFormat="1" ht="57.6" customHeight="1" x14ac:dyDescent="0.3"/>
    <row r="561" s="2" customFormat="1" ht="57.6" customHeight="1" x14ac:dyDescent="0.3"/>
    <row r="562" s="2" customFormat="1" ht="57.6" customHeight="1" x14ac:dyDescent="0.3"/>
    <row r="563" s="2" customFormat="1" ht="57.6" customHeight="1" x14ac:dyDescent="0.3"/>
    <row r="564" s="2" customFormat="1" ht="57.6" customHeight="1" x14ac:dyDescent="0.3"/>
    <row r="565" s="2" customFormat="1" ht="57.6" customHeight="1" x14ac:dyDescent="0.3"/>
    <row r="566" s="2" customFormat="1" ht="57.6" customHeight="1" x14ac:dyDescent="0.3"/>
    <row r="567" s="2" customFormat="1" ht="57.6" customHeight="1" x14ac:dyDescent="0.3"/>
    <row r="568" s="2" customFormat="1" ht="57.6" customHeight="1" x14ac:dyDescent="0.3"/>
    <row r="569" s="2" customFormat="1" ht="57.6" customHeight="1" x14ac:dyDescent="0.3"/>
    <row r="570" s="2" customFormat="1" ht="57.6" customHeight="1" x14ac:dyDescent="0.3"/>
    <row r="571" s="2" customFormat="1" ht="57.6" customHeight="1" x14ac:dyDescent="0.3"/>
    <row r="572" s="2" customFormat="1" ht="57.6" customHeight="1" x14ac:dyDescent="0.3"/>
    <row r="573" s="2" customFormat="1" ht="57.6" customHeight="1" x14ac:dyDescent="0.3"/>
    <row r="574" s="2" customFormat="1" ht="57.6" customHeight="1" x14ac:dyDescent="0.3"/>
    <row r="575" s="2" customFormat="1" ht="57.6" customHeight="1" x14ac:dyDescent="0.3"/>
    <row r="576" s="2" customFormat="1" ht="57.6" customHeight="1" x14ac:dyDescent="0.3"/>
    <row r="577" s="2" customFormat="1" ht="57.6" customHeight="1" x14ac:dyDescent="0.3"/>
    <row r="578" s="2" customFormat="1" ht="57.6" customHeight="1" x14ac:dyDescent="0.3"/>
    <row r="579" s="2" customFormat="1" ht="57.6" customHeight="1" x14ac:dyDescent="0.3"/>
    <row r="580" s="2" customFormat="1" ht="57.6" customHeight="1" x14ac:dyDescent="0.3"/>
    <row r="581" s="2" customFormat="1" ht="57.6" customHeight="1" x14ac:dyDescent="0.3"/>
    <row r="582" s="2" customFormat="1" ht="57.6" customHeight="1" x14ac:dyDescent="0.3"/>
    <row r="583" s="2" customFormat="1" ht="57.6" customHeight="1" x14ac:dyDescent="0.3"/>
    <row r="584" s="2" customFormat="1" ht="57.6" customHeight="1" x14ac:dyDescent="0.3"/>
    <row r="585" s="2" customFormat="1" ht="57.6" customHeight="1" x14ac:dyDescent="0.3"/>
    <row r="586" s="2" customFormat="1" ht="57.6" customHeight="1" x14ac:dyDescent="0.3"/>
    <row r="587" s="2" customFormat="1" ht="57.6" customHeight="1" x14ac:dyDescent="0.3"/>
    <row r="588" s="2" customFormat="1" ht="57.6" customHeight="1" x14ac:dyDescent="0.3"/>
    <row r="589" s="2" customFormat="1" ht="57.6" customHeight="1" x14ac:dyDescent="0.3"/>
    <row r="590" s="2" customFormat="1" ht="57.6" customHeight="1" x14ac:dyDescent="0.3"/>
    <row r="591" s="2" customFormat="1" ht="57.6" customHeight="1" x14ac:dyDescent="0.3"/>
    <row r="592" s="2" customFormat="1" ht="57.6" customHeight="1" x14ac:dyDescent="0.3"/>
    <row r="593" s="2" customFormat="1" ht="57.6" customHeight="1" x14ac:dyDescent="0.3"/>
    <row r="594" s="2" customFormat="1" ht="57.6" customHeight="1" x14ac:dyDescent="0.3"/>
    <row r="595" s="2" customFormat="1" ht="57.6" customHeight="1" x14ac:dyDescent="0.3"/>
    <row r="596" s="2" customFormat="1" ht="57.6" customHeight="1" x14ac:dyDescent="0.3"/>
    <row r="597" s="2" customFormat="1" ht="57.6" customHeight="1" x14ac:dyDescent="0.3"/>
    <row r="598" s="2" customFormat="1" ht="57.6" customHeight="1" x14ac:dyDescent="0.3"/>
    <row r="599" s="2" customFormat="1" ht="57.6" customHeight="1" x14ac:dyDescent="0.3"/>
    <row r="600" s="2" customFormat="1" ht="57.6" customHeight="1" x14ac:dyDescent="0.3"/>
    <row r="601" s="2" customFormat="1" ht="57.6" customHeight="1" x14ac:dyDescent="0.3"/>
    <row r="602" s="2" customFormat="1" ht="57.6" customHeight="1" x14ac:dyDescent="0.3"/>
    <row r="603" s="2" customFormat="1" ht="57.6" customHeight="1" x14ac:dyDescent="0.3"/>
    <row r="604" s="2" customFormat="1" ht="57.6" customHeight="1" x14ac:dyDescent="0.3"/>
    <row r="605" s="2" customFormat="1" ht="57.6" customHeight="1" x14ac:dyDescent="0.3"/>
    <row r="606" s="2" customFormat="1" ht="57.6" customHeight="1" x14ac:dyDescent="0.3"/>
    <row r="607" s="2" customFormat="1" ht="57.6" customHeight="1" x14ac:dyDescent="0.3"/>
    <row r="608" s="2" customFormat="1" ht="57.6" customHeight="1" x14ac:dyDescent="0.3"/>
    <row r="609" s="2" customFormat="1" ht="57.6" customHeight="1" x14ac:dyDescent="0.3"/>
    <row r="610" s="2" customFormat="1" ht="57.6" customHeight="1" x14ac:dyDescent="0.3"/>
    <row r="611" s="2" customFormat="1" ht="57.6" customHeight="1" x14ac:dyDescent="0.3"/>
    <row r="612" s="2" customFormat="1" ht="57.6" customHeight="1" x14ac:dyDescent="0.3"/>
    <row r="613" s="2" customFormat="1" ht="57.6" customHeight="1" x14ac:dyDescent="0.3"/>
    <row r="614" s="2" customFormat="1" ht="57.6" customHeight="1" x14ac:dyDescent="0.3"/>
    <row r="615" s="2" customFormat="1" ht="57.6" customHeight="1" x14ac:dyDescent="0.3"/>
    <row r="616" s="2" customFormat="1" ht="57.6" customHeight="1" x14ac:dyDescent="0.3"/>
    <row r="617" s="2" customFormat="1" ht="57.6" customHeight="1" x14ac:dyDescent="0.3"/>
    <row r="618" s="2" customFormat="1" ht="57.6" customHeight="1" x14ac:dyDescent="0.3"/>
    <row r="619" s="2" customFormat="1" ht="57.6" customHeight="1" x14ac:dyDescent="0.3"/>
    <row r="620" s="2" customFormat="1" ht="57.6" customHeight="1" x14ac:dyDescent="0.3"/>
    <row r="621" s="2" customFormat="1" ht="57.6" customHeight="1" x14ac:dyDescent="0.3"/>
    <row r="622" s="2" customFormat="1" ht="57.6" customHeight="1" x14ac:dyDescent="0.3"/>
    <row r="623" s="2" customFormat="1" ht="57.6" customHeight="1" x14ac:dyDescent="0.3"/>
    <row r="624" s="2" customFormat="1" ht="57.6" customHeight="1" x14ac:dyDescent="0.3"/>
    <row r="625" s="2" customFormat="1" ht="57.6" customHeight="1" x14ac:dyDescent="0.3"/>
    <row r="626" s="2" customFormat="1" ht="57.6" customHeight="1" x14ac:dyDescent="0.3"/>
    <row r="627" s="2" customFormat="1" ht="57.6" customHeight="1" x14ac:dyDescent="0.3"/>
    <row r="628" s="2" customFormat="1" ht="57.6" customHeight="1" x14ac:dyDescent="0.3"/>
    <row r="629" s="2" customFormat="1" ht="57.6" customHeight="1" x14ac:dyDescent="0.3"/>
    <row r="630" s="2" customFormat="1" ht="57.6" customHeight="1" x14ac:dyDescent="0.3"/>
    <row r="631" s="2" customFormat="1" ht="57.6" customHeight="1" x14ac:dyDescent="0.3"/>
    <row r="632" s="2" customFormat="1" ht="57.6" customHeight="1" x14ac:dyDescent="0.3"/>
    <row r="633" s="2" customFormat="1" ht="57.6" customHeight="1" x14ac:dyDescent="0.3"/>
    <row r="634" s="2" customFormat="1" ht="57.6" customHeight="1" x14ac:dyDescent="0.3"/>
    <row r="635" s="2" customFormat="1" ht="57.6" customHeight="1" x14ac:dyDescent="0.3"/>
    <row r="636" s="2" customFormat="1" ht="57.6" customHeight="1" x14ac:dyDescent="0.3"/>
    <row r="637" s="2" customFormat="1" ht="57.6" customHeight="1" x14ac:dyDescent="0.3"/>
    <row r="638" s="2" customFormat="1" ht="57.6" customHeight="1" x14ac:dyDescent="0.3"/>
    <row r="639" s="2" customFormat="1" ht="57.6" customHeight="1" x14ac:dyDescent="0.3"/>
    <row r="640" s="2" customFormat="1" ht="57.6" customHeight="1" x14ac:dyDescent="0.3"/>
    <row r="641" s="2" customFormat="1" ht="57.6" customHeight="1" x14ac:dyDescent="0.3"/>
    <row r="642" s="2" customFormat="1" ht="57.6" customHeight="1" x14ac:dyDescent="0.3"/>
    <row r="643" s="2" customFormat="1" ht="57.6" customHeight="1" x14ac:dyDescent="0.3"/>
    <row r="644" s="2" customFormat="1" ht="57.6" customHeight="1" x14ac:dyDescent="0.3"/>
    <row r="645" s="2" customFormat="1" ht="57.6" customHeight="1" x14ac:dyDescent="0.3"/>
    <row r="646" s="2" customFormat="1" ht="57.6" customHeight="1" x14ac:dyDescent="0.3"/>
  </sheetData>
  <sheetProtection sheet="1" objects="1" scenarios="1"/>
  <mergeCells count="4">
    <mergeCell ref="A3:H3"/>
    <mergeCell ref="A4:H4"/>
    <mergeCell ref="A1:H1"/>
    <mergeCell ref="A2:H2"/>
  </mergeCells>
  <pageMargins left="0.70866141732283472" right="0.70866141732283472" top="0.74803149606299213" bottom="0.74803149606299213" header="0.31496062992125984" footer="0.31496062992125984"/>
  <pageSetup scale="70" orientation="portrait" r:id="rId1"/>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46"/>
  <sheetViews>
    <sheetView zoomScaleNormal="100" workbookViewId="0">
      <selection sqref="A1:H1"/>
    </sheetView>
  </sheetViews>
  <sheetFormatPr defaultRowHeight="14.4" x14ac:dyDescent="0.3"/>
  <cols>
    <col min="1" max="1" width="6" style="3" customWidth="1"/>
    <col min="2" max="2" width="53.5546875" style="3" customWidth="1"/>
    <col min="3" max="3" width="12.44140625" style="3" customWidth="1"/>
    <col min="4" max="9" width="8.88671875" style="3"/>
    <col min="10" max="21" width="8.6640625" style="3" customWidth="1"/>
    <col min="22" max="16384" width="8.88671875" style="3"/>
  </cols>
  <sheetData>
    <row r="1" spans="1:8" s="19" customFormat="1" ht="21" customHeight="1" x14ac:dyDescent="0.4">
      <c r="A1" s="41" t="s">
        <v>48</v>
      </c>
      <c r="B1" s="41"/>
      <c r="C1" s="41"/>
      <c r="D1" s="41"/>
      <c r="E1" s="41"/>
      <c r="F1" s="41"/>
      <c r="G1" s="41"/>
      <c r="H1" s="41"/>
    </row>
    <row r="2" spans="1:8" s="20" customFormat="1" ht="15.6" customHeight="1" x14ac:dyDescent="0.3">
      <c r="A2" s="42" t="s">
        <v>49</v>
      </c>
      <c r="B2" s="42"/>
      <c r="C2" s="42"/>
      <c r="D2" s="42"/>
      <c r="E2" s="42"/>
      <c r="F2" s="42"/>
      <c r="G2" s="42"/>
      <c r="H2" s="42"/>
    </row>
    <row r="3" spans="1:8" s="19" customFormat="1" ht="32.4" customHeight="1" x14ac:dyDescent="0.4">
      <c r="A3" s="39" t="s">
        <v>67</v>
      </c>
      <c r="B3" s="39"/>
      <c r="C3" s="39"/>
      <c r="D3" s="39"/>
      <c r="E3" s="39"/>
      <c r="F3" s="39"/>
      <c r="G3" s="39"/>
      <c r="H3" s="39"/>
    </row>
    <row r="4" spans="1:8" ht="52.8" customHeight="1" x14ac:dyDescent="0.3">
      <c r="A4" s="40" t="s">
        <v>52</v>
      </c>
      <c r="B4" s="40"/>
      <c r="C4" s="40"/>
      <c r="D4" s="40"/>
      <c r="E4" s="40"/>
      <c r="F4" s="40"/>
      <c r="G4" s="40"/>
      <c r="H4" s="40"/>
    </row>
    <row r="5" spans="1:8" x14ac:dyDescent="0.3">
      <c r="A5" s="21" t="s">
        <v>20</v>
      </c>
      <c r="B5" s="21" t="s">
        <v>19</v>
      </c>
      <c r="C5" s="21" t="s">
        <v>18</v>
      </c>
      <c r="D5" s="21" t="s">
        <v>1</v>
      </c>
      <c r="E5" s="1"/>
    </row>
    <row r="6" spans="1:8" x14ac:dyDescent="0.3">
      <c r="A6" s="3">
        <v>1</v>
      </c>
      <c r="B6" s="3" t="s">
        <v>24</v>
      </c>
      <c r="C6" s="22">
        <v>14</v>
      </c>
      <c r="D6" s="3" t="s">
        <v>2</v>
      </c>
    </row>
    <row r="7" spans="1:8" x14ac:dyDescent="0.3">
      <c r="A7" s="3">
        <v>2</v>
      </c>
      <c r="B7" s="3" t="s">
        <v>35</v>
      </c>
      <c r="C7" s="22">
        <v>83</v>
      </c>
      <c r="D7" s="3" t="s">
        <v>3</v>
      </c>
    </row>
    <row r="8" spans="1:8" x14ac:dyDescent="0.3">
      <c r="A8" s="3">
        <v>3</v>
      </c>
      <c r="B8" s="3" t="s">
        <v>27</v>
      </c>
      <c r="C8" s="22">
        <v>30</v>
      </c>
      <c r="D8" s="3" t="s">
        <v>3</v>
      </c>
    </row>
    <row r="9" spans="1:8" x14ac:dyDescent="0.3">
      <c r="A9" s="3">
        <v>4</v>
      </c>
      <c r="B9" s="3" t="s">
        <v>4</v>
      </c>
      <c r="C9" s="22">
        <v>4250</v>
      </c>
      <c r="D9" s="3" t="s">
        <v>5</v>
      </c>
    </row>
    <row r="10" spans="1:8" x14ac:dyDescent="0.3">
      <c r="A10" s="3">
        <v>5</v>
      </c>
      <c r="B10" s="3" t="s">
        <v>42</v>
      </c>
      <c r="C10" s="22">
        <v>100</v>
      </c>
      <c r="D10" s="3" t="s">
        <v>77</v>
      </c>
    </row>
    <row r="11" spans="1:8" x14ac:dyDescent="0.3">
      <c r="A11" s="3">
        <v>6</v>
      </c>
      <c r="B11" s="3" t="s">
        <v>43</v>
      </c>
      <c r="C11" s="22">
        <v>4</v>
      </c>
      <c r="D11" s="3" t="s">
        <v>6</v>
      </c>
    </row>
    <row r="12" spans="1:8" x14ac:dyDescent="0.3">
      <c r="A12" s="3">
        <v>7</v>
      </c>
      <c r="B12" s="3" t="s">
        <v>74</v>
      </c>
      <c r="C12" s="22">
        <v>4</v>
      </c>
      <c r="D12" s="3" t="s">
        <v>21</v>
      </c>
    </row>
    <row r="13" spans="1:8" x14ac:dyDescent="0.3">
      <c r="A13" s="3">
        <v>8</v>
      </c>
      <c r="B13" s="3" t="s">
        <v>44</v>
      </c>
      <c r="C13" s="22">
        <v>350</v>
      </c>
      <c r="D13" s="3" t="s">
        <v>7</v>
      </c>
    </row>
    <row r="14" spans="1:8" x14ac:dyDescent="0.3">
      <c r="A14" s="3">
        <v>9</v>
      </c>
      <c r="B14" s="3" t="s">
        <v>45</v>
      </c>
      <c r="C14" s="22">
        <v>120</v>
      </c>
      <c r="D14" s="3" t="s">
        <v>86</v>
      </c>
    </row>
    <row r="15" spans="1:8" x14ac:dyDescent="0.3">
      <c r="A15" s="3">
        <v>10</v>
      </c>
      <c r="B15" s="3" t="s">
        <v>14</v>
      </c>
      <c r="C15" s="22">
        <v>50</v>
      </c>
      <c r="D15" s="3" t="s">
        <v>78</v>
      </c>
    </row>
    <row r="16" spans="1:8" x14ac:dyDescent="0.3">
      <c r="A16" s="3">
        <v>11</v>
      </c>
      <c r="B16" s="3" t="s">
        <v>36</v>
      </c>
      <c r="C16" s="22">
        <v>100</v>
      </c>
      <c r="D16" s="3" t="s">
        <v>17</v>
      </c>
    </row>
    <row r="17" spans="1:22" x14ac:dyDescent="0.3">
      <c r="A17" s="3">
        <v>12</v>
      </c>
      <c r="B17" s="3" t="s">
        <v>16</v>
      </c>
      <c r="C17" s="22">
        <v>100</v>
      </c>
      <c r="D17" s="3" t="s">
        <v>17</v>
      </c>
    </row>
    <row r="18" spans="1:22" x14ac:dyDescent="0.3">
      <c r="A18" s="3">
        <v>13</v>
      </c>
      <c r="B18" s="3" t="s">
        <v>73</v>
      </c>
      <c r="C18" s="22">
        <v>0</v>
      </c>
      <c r="D18" s="3" t="s">
        <v>15</v>
      </c>
    </row>
    <row r="19" spans="1:22" x14ac:dyDescent="0.3">
      <c r="A19" s="3">
        <v>14</v>
      </c>
      <c r="B19" s="3" t="s">
        <v>41</v>
      </c>
      <c r="C19" s="22">
        <v>15</v>
      </c>
      <c r="D19" s="3" t="s">
        <v>21</v>
      </c>
    </row>
    <row r="20" spans="1:22" s="16" customFormat="1" x14ac:dyDescent="0.3"/>
    <row r="21" spans="1:22" s="4" customFormat="1" x14ac:dyDescent="0.3">
      <c r="B21" s="5" t="s">
        <v>0</v>
      </c>
      <c r="C21" s="4">
        <v>1</v>
      </c>
      <c r="D21" s="4">
        <v>2</v>
      </c>
      <c r="E21" s="4">
        <v>3</v>
      </c>
      <c r="F21" s="4">
        <v>4</v>
      </c>
      <c r="G21" s="4">
        <v>5</v>
      </c>
      <c r="H21" s="4">
        <v>6</v>
      </c>
      <c r="I21" s="4">
        <v>7</v>
      </c>
      <c r="J21" s="4">
        <v>8</v>
      </c>
      <c r="K21" s="4">
        <v>9</v>
      </c>
      <c r="L21" s="4">
        <v>10</v>
      </c>
      <c r="M21" s="4">
        <v>11</v>
      </c>
      <c r="N21" s="4">
        <v>12</v>
      </c>
      <c r="O21" s="4">
        <v>13</v>
      </c>
      <c r="P21" s="4">
        <v>14</v>
      </c>
      <c r="Q21" s="4">
        <v>15</v>
      </c>
      <c r="R21" s="4">
        <v>16</v>
      </c>
      <c r="S21" s="4">
        <v>17</v>
      </c>
      <c r="T21" s="4">
        <v>18</v>
      </c>
      <c r="U21" s="4">
        <v>19</v>
      </c>
      <c r="V21" s="4">
        <v>20</v>
      </c>
    </row>
    <row r="22" spans="1:22" s="7" customFormat="1" x14ac:dyDescent="0.3">
      <c r="A22" s="6" t="s">
        <v>37</v>
      </c>
    </row>
    <row r="23" spans="1:22" s="7" customFormat="1" x14ac:dyDescent="0.3"/>
    <row r="24" spans="1:22" s="7" customFormat="1" ht="14.4" customHeight="1" x14ac:dyDescent="0.3">
      <c r="A24" s="7">
        <v>20</v>
      </c>
      <c r="B24" s="7" t="s">
        <v>8</v>
      </c>
      <c r="C24" s="7">
        <f>C16*C6*C7*C9 /(100*1000)</f>
        <v>4938.5</v>
      </c>
      <c r="D24" s="7">
        <f>C$24</f>
        <v>4938.5</v>
      </c>
      <c r="E24" s="7">
        <f t="shared" ref="E24:V24" si="0">D$24</f>
        <v>4938.5</v>
      </c>
      <c r="F24" s="7">
        <f t="shared" si="0"/>
        <v>4938.5</v>
      </c>
      <c r="G24" s="7">
        <f t="shared" si="0"/>
        <v>4938.5</v>
      </c>
      <c r="H24" s="7">
        <f t="shared" si="0"/>
        <v>4938.5</v>
      </c>
      <c r="I24" s="7">
        <f t="shared" si="0"/>
        <v>4938.5</v>
      </c>
      <c r="J24" s="7">
        <f t="shared" si="0"/>
        <v>4938.5</v>
      </c>
      <c r="K24" s="7">
        <f t="shared" si="0"/>
        <v>4938.5</v>
      </c>
      <c r="L24" s="7">
        <f t="shared" si="0"/>
        <v>4938.5</v>
      </c>
      <c r="M24" s="7">
        <f t="shared" si="0"/>
        <v>4938.5</v>
      </c>
      <c r="N24" s="7">
        <f t="shared" si="0"/>
        <v>4938.5</v>
      </c>
      <c r="O24" s="7">
        <f t="shared" si="0"/>
        <v>4938.5</v>
      </c>
      <c r="P24" s="7">
        <f t="shared" si="0"/>
        <v>4938.5</v>
      </c>
      <c r="Q24" s="7">
        <f t="shared" si="0"/>
        <v>4938.5</v>
      </c>
      <c r="R24" s="7">
        <f t="shared" si="0"/>
        <v>4938.5</v>
      </c>
      <c r="S24" s="7">
        <f t="shared" si="0"/>
        <v>4938.5</v>
      </c>
      <c r="T24" s="7">
        <f t="shared" si="0"/>
        <v>4938.5</v>
      </c>
      <c r="U24" s="7">
        <f t="shared" si="0"/>
        <v>4938.5</v>
      </c>
      <c r="V24" s="7">
        <f t="shared" si="0"/>
        <v>4938.5</v>
      </c>
    </row>
    <row r="25" spans="1:22" s="8" customFormat="1" x14ac:dyDescent="0.3">
      <c r="A25" s="8">
        <v>21</v>
      </c>
      <c r="B25" s="8" t="s">
        <v>40</v>
      </c>
      <c r="C25" s="8">
        <f>C16*C10/C11</f>
        <v>2500</v>
      </c>
      <c r="D25" s="8">
        <f>$C25</f>
        <v>2500</v>
      </c>
      <c r="E25" s="8">
        <f t="shared" ref="E25:V26" si="1">$C25</f>
        <v>2500</v>
      </c>
      <c r="F25" s="8">
        <f t="shared" si="1"/>
        <v>2500</v>
      </c>
      <c r="G25" s="8">
        <f t="shared" si="1"/>
        <v>2500</v>
      </c>
      <c r="H25" s="8">
        <f t="shared" si="1"/>
        <v>2500</v>
      </c>
      <c r="I25" s="8">
        <f t="shared" si="1"/>
        <v>2500</v>
      </c>
      <c r="J25" s="8">
        <f t="shared" si="1"/>
        <v>2500</v>
      </c>
      <c r="K25" s="8">
        <f t="shared" si="1"/>
        <v>2500</v>
      </c>
      <c r="L25" s="8">
        <f t="shared" si="1"/>
        <v>2500</v>
      </c>
      <c r="M25" s="8">
        <f t="shared" si="1"/>
        <v>2500</v>
      </c>
      <c r="N25" s="8">
        <f t="shared" si="1"/>
        <v>2500</v>
      </c>
      <c r="O25" s="8">
        <f t="shared" si="1"/>
        <v>2500</v>
      </c>
      <c r="P25" s="8">
        <f t="shared" si="1"/>
        <v>2500</v>
      </c>
      <c r="Q25" s="8">
        <f t="shared" si="1"/>
        <v>2500</v>
      </c>
      <c r="R25" s="8">
        <f t="shared" si="1"/>
        <v>2500</v>
      </c>
      <c r="S25" s="8">
        <f t="shared" si="1"/>
        <v>2500</v>
      </c>
      <c r="T25" s="8">
        <f t="shared" si="1"/>
        <v>2500</v>
      </c>
      <c r="U25" s="8">
        <f t="shared" si="1"/>
        <v>2500</v>
      </c>
      <c r="V25" s="8">
        <f t="shared" si="1"/>
        <v>2500</v>
      </c>
    </row>
    <row r="26" spans="1:22" s="9" customFormat="1" x14ac:dyDescent="0.3">
      <c r="A26" s="9">
        <v>22</v>
      </c>
      <c r="B26" s="9" t="s">
        <v>76</v>
      </c>
      <c r="C26" s="9">
        <f>C16*(C13+C14)*(C12/100)</f>
        <v>1880</v>
      </c>
      <c r="D26" s="9">
        <f>$C26</f>
        <v>1880</v>
      </c>
      <c r="E26" s="9">
        <f t="shared" si="1"/>
        <v>1880</v>
      </c>
      <c r="F26" s="9">
        <f t="shared" si="1"/>
        <v>1880</v>
      </c>
      <c r="G26" s="9">
        <f t="shared" si="1"/>
        <v>1880</v>
      </c>
      <c r="H26" s="9">
        <f t="shared" si="1"/>
        <v>1880</v>
      </c>
      <c r="I26" s="9">
        <f t="shared" si="1"/>
        <v>1880</v>
      </c>
      <c r="J26" s="9">
        <f t="shared" si="1"/>
        <v>1880</v>
      </c>
      <c r="K26" s="9">
        <f t="shared" si="1"/>
        <v>1880</v>
      </c>
      <c r="L26" s="9">
        <f t="shared" si="1"/>
        <v>1880</v>
      </c>
      <c r="M26" s="9">
        <f t="shared" si="1"/>
        <v>1880</v>
      </c>
      <c r="N26" s="9">
        <f t="shared" si="1"/>
        <v>1880</v>
      </c>
      <c r="O26" s="9">
        <f t="shared" si="1"/>
        <v>1880</v>
      </c>
      <c r="P26" s="9">
        <f t="shared" si="1"/>
        <v>1880</v>
      </c>
      <c r="Q26" s="9">
        <f t="shared" si="1"/>
        <v>1880</v>
      </c>
      <c r="R26" s="9">
        <f t="shared" si="1"/>
        <v>1880</v>
      </c>
      <c r="S26" s="9">
        <f t="shared" si="1"/>
        <v>1880</v>
      </c>
      <c r="T26" s="9">
        <f t="shared" si="1"/>
        <v>1880</v>
      </c>
      <c r="U26" s="9">
        <f t="shared" si="1"/>
        <v>1880</v>
      </c>
      <c r="V26" s="9">
        <f t="shared" si="1"/>
        <v>1880</v>
      </c>
    </row>
    <row r="27" spans="1:22" s="7" customFormat="1" x14ac:dyDescent="0.3">
      <c r="B27" s="7" t="s">
        <v>9</v>
      </c>
      <c r="C27" s="7">
        <f>SUM(C24:C26)</f>
        <v>9318.5</v>
      </c>
      <c r="D27" s="7">
        <f>SUM(D24:D26)</f>
        <v>9318.5</v>
      </c>
      <c r="E27" s="7">
        <f t="shared" ref="E27:V27" si="2">SUM(E24:E26)</f>
        <v>9318.5</v>
      </c>
      <c r="F27" s="7">
        <f t="shared" si="2"/>
        <v>9318.5</v>
      </c>
      <c r="G27" s="7">
        <f t="shared" si="2"/>
        <v>9318.5</v>
      </c>
      <c r="H27" s="7">
        <f t="shared" si="2"/>
        <v>9318.5</v>
      </c>
      <c r="I27" s="7">
        <f t="shared" si="2"/>
        <v>9318.5</v>
      </c>
      <c r="J27" s="7">
        <f t="shared" si="2"/>
        <v>9318.5</v>
      </c>
      <c r="K27" s="7">
        <f t="shared" si="2"/>
        <v>9318.5</v>
      </c>
      <c r="L27" s="7">
        <f t="shared" si="2"/>
        <v>9318.5</v>
      </c>
      <c r="M27" s="7">
        <f t="shared" si="2"/>
        <v>9318.5</v>
      </c>
      <c r="N27" s="7">
        <f t="shared" si="2"/>
        <v>9318.5</v>
      </c>
      <c r="O27" s="7">
        <f t="shared" si="2"/>
        <v>9318.5</v>
      </c>
      <c r="P27" s="7">
        <f t="shared" si="2"/>
        <v>9318.5</v>
      </c>
      <c r="Q27" s="7">
        <f t="shared" si="2"/>
        <v>9318.5</v>
      </c>
      <c r="R27" s="7">
        <f t="shared" si="2"/>
        <v>9318.5</v>
      </c>
      <c r="S27" s="7">
        <f t="shared" si="2"/>
        <v>9318.5</v>
      </c>
      <c r="T27" s="7">
        <f t="shared" si="2"/>
        <v>9318.5</v>
      </c>
      <c r="U27" s="7">
        <f t="shared" si="2"/>
        <v>9318.5</v>
      </c>
      <c r="V27" s="7">
        <f t="shared" si="2"/>
        <v>9318.5</v>
      </c>
    </row>
    <row r="28" spans="1:22" s="9" customFormat="1" x14ac:dyDescent="0.3">
      <c r="B28" s="9" t="s">
        <v>10</v>
      </c>
      <c r="C28" s="9">
        <f>C27</f>
        <v>9318.5</v>
      </c>
      <c r="D28" s="9">
        <f>C28+D27</f>
        <v>18637</v>
      </c>
      <c r="E28" s="9">
        <f t="shared" ref="E28:V28" si="3">D28+E27</f>
        <v>27955.5</v>
      </c>
      <c r="F28" s="10">
        <f t="shared" si="3"/>
        <v>37274</v>
      </c>
      <c r="G28" s="10">
        <f t="shared" si="3"/>
        <v>46592.5</v>
      </c>
      <c r="H28" s="9">
        <f t="shared" si="3"/>
        <v>55911</v>
      </c>
      <c r="I28" s="9">
        <f t="shared" si="3"/>
        <v>65229.5</v>
      </c>
      <c r="J28" s="10">
        <f t="shared" si="3"/>
        <v>74548</v>
      </c>
      <c r="K28" s="9">
        <f t="shared" si="3"/>
        <v>83866.5</v>
      </c>
      <c r="L28" s="9">
        <f t="shared" si="3"/>
        <v>93185</v>
      </c>
      <c r="M28" s="9">
        <f t="shared" si="3"/>
        <v>102503.5</v>
      </c>
      <c r="N28" s="9">
        <f t="shared" si="3"/>
        <v>111822</v>
      </c>
      <c r="O28" s="9">
        <f t="shared" si="3"/>
        <v>121140.5</v>
      </c>
      <c r="P28" s="9">
        <f t="shared" si="3"/>
        <v>130459</v>
      </c>
      <c r="Q28" s="9">
        <f t="shared" si="3"/>
        <v>139777.5</v>
      </c>
      <c r="R28" s="9">
        <f t="shared" si="3"/>
        <v>149096</v>
      </c>
      <c r="S28" s="9">
        <f t="shared" si="3"/>
        <v>158414.5</v>
      </c>
      <c r="T28" s="9">
        <f t="shared" si="3"/>
        <v>167733</v>
      </c>
      <c r="U28" s="9">
        <f t="shared" si="3"/>
        <v>177051.5</v>
      </c>
      <c r="V28" s="9">
        <f t="shared" si="3"/>
        <v>186370</v>
      </c>
    </row>
    <row r="29" spans="1:22" s="7" customFormat="1" ht="28.8" x14ac:dyDescent="0.3">
      <c r="B29" s="11" t="s">
        <v>38</v>
      </c>
      <c r="C29" s="12">
        <f>NPV(0.06,C27:V27)</f>
        <v>106882.46087520033</v>
      </c>
      <c r="D29" s="13" t="s">
        <v>11</v>
      </c>
    </row>
    <row r="30" spans="1:22" s="7" customFormat="1" x14ac:dyDescent="0.3">
      <c r="B30" s="7" t="s">
        <v>22</v>
      </c>
      <c r="C30" s="7">
        <f>V28/20</f>
        <v>9318.5</v>
      </c>
      <c r="D30" s="14"/>
    </row>
    <row r="31" spans="1:22" s="7" customFormat="1" x14ac:dyDescent="0.3">
      <c r="B31" s="7" t="s">
        <v>29</v>
      </c>
      <c r="C31" s="15">
        <f>NPV(0.08,C27:V27)</f>
        <v>91490.406616316206</v>
      </c>
      <c r="D31" s="14"/>
    </row>
    <row r="32" spans="1:22" s="7" customFormat="1" x14ac:dyDescent="0.3">
      <c r="B32" s="7" t="s">
        <v>30</v>
      </c>
      <c r="C32" s="15">
        <f>NPV(0.04,C27:V27)</f>
        <v>126641.45604558138</v>
      </c>
      <c r="D32" s="14"/>
    </row>
    <row r="33" spans="1:22" s="7" customFormat="1" x14ac:dyDescent="0.3"/>
    <row r="34" spans="1:22" s="7" customFormat="1" x14ac:dyDescent="0.3">
      <c r="A34" s="4"/>
      <c r="B34" s="5" t="s">
        <v>0</v>
      </c>
      <c r="C34" s="4">
        <v>1</v>
      </c>
      <c r="D34" s="4">
        <v>2</v>
      </c>
      <c r="E34" s="4">
        <v>3</v>
      </c>
      <c r="F34" s="4">
        <v>4</v>
      </c>
      <c r="G34" s="4">
        <v>5</v>
      </c>
      <c r="H34" s="4">
        <v>6</v>
      </c>
      <c r="I34" s="4">
        <v>7</v>
      </c>
      <c r="J34" s="4">
        <v>8</v>
      </c>
      <c r="K34" s="4">
        <v>9</v>
      </c>
      <c r="L34" s="4">
        <v>10</v>
      </c>
      <c r="M34" s="4">
        <v>11</v>
      </c>
      <c r="N34" s="4">
        <v>12</v>
      </c>
      <c r="O34" s="4">
        <v>13</v>
      </c>
      <c r="P34" s="4">
        <v>14</v>
      </c>
      <c r="Q34" s="4">
        <v>15</v>
      </c>
      <c r="R34" s="4">
        <v>16</v>
      </c>
      <c r="S34" s="4">
        <v>17</v>
      </c>
      <c r="T34" s="4">
        <v>18</v>
      </c>
      <c r="U34" s="4">
        <v>19</v>
      </c>
      <c r="V34" s="4">
        <v>20</v>
      </c>
    </row>
    <row r="35" spans="1:22" s="7" customFormat="1" x14ac:dyDescent="0.3">
      <c r="A35" s="6" t="s">
        <v>34</v>
      </c>
    </row>
    <row r="36" spans="1:22" s="7" customFormat="1" ht="6.6" customHeight="1" x14ac:dyDescent="0.3">
      <c r="A36" s="6"/>
    </row>
    <row r="37" spans="1:22" s="7" customFormat="1" x14ac:dyDescent="0.3">
      <c r="A37" s="7">
        <v>30</v>
      </c>
      <c r="B37" s="7" t="s">
        <v>46</v>
      </c>
      <c r="C37" s="7">
        <f>C17*(C13+C14)</f>
        <v>47000</v>
      </c>
    </row>
    <row r="38" spans="1:22" s="8" customFormat="1" x14ac:dyDescent="0.3">
      <c r="A38" s="8">
        <v>31</v>
      </c>
      <c r="B38" s="8" t="s">
        <v>28</v>
      </c>
      <c r="C38" s="8">
        <f>C17*C9*C8*C6/(100*1000)</f>
        <v>1785</v>
      </c>
      <c r="D38" s="8">
        <f>$C38</f>
        <v>1785</v>
      </c>
      <c r="E38" s="8">
        <f t="shared" ref="E38:V39" si="4">$C38</f>
        <v>1785</v>
      </c>
      <c r="F38" s="8">
        <f t="shared" si="4"/>
        <v>1785</v>
      </c>
      <c r="G38" s="8">
        <f t="shared" si="4"/>
        <v>1785</v>
      </c>
      <c r="H38" s="8">
        <f t="shared" si="4"/>
        <v>1785</v>
      </c>
      <c r="I38" s="8">
        <f t="shared" si="4"/>
        <v>1785</v>
      </c>
      <c r="J38" s="8">
        <f t="shared" si="4"/>
        <v>1785</v>
      </c>
      <c r="K38" s="8">
        <f t="shared" si="4"/>
        <v>1785</v>
      </c>
      <c r="L38" s="8">
        <f t="shared" si="4"/>
        <v>1785</v>
      </c>
      <c r="M38" s="8">
        <f t="shared" si="4"/>
        <v>1785</v>
      </c>
      <c r="N38" s="8">
        <f t="shared" si="4"/>
        <v>1785</v>
      </c>
      <c r="O38" s="8">
        <f t="shared" si="4"/>
        <v>1785</v>
      </c>
      <c r="P38" s="8">
        <f t="shared" si="4"/>
        <v>1785</v>
      </c>
      <c r="Q38" s="8">
        <f t="shared" si="4"/>
        <v>1785</v>
      </c>
      <c r="R38" s="8">
        <f t="shared" si="4"/>
        <v>1785</v>
      </c>
      <c r="S38" s="8">
        <f t="shared" si="4"/>
        <v>1785</v>
      </c>
      <c r="T38" s="8">
        <f t="shared" si="4"/>
        <v>1785</v>
      </c>
      <c r="U38" s="8">
        <f t="shared" si="4"/>
        <v>1785</v>
      </c>
      <c r="V38" s="8">
        <f t="shared" si="4"/>
        <v>1785</v>
      </c>
    </row>
    <row r="39" spans="1:22" s="8" customFormat="1" x14ac:dyDescent="0.3">
      <c r="A39" s="7">
        <v>32</v>
      </c>
      <c r="B39" s="16" t="s">
        <v>23</v>
      </c>
      <c r="C39" s="17">
        <f>-C17*C18</f>
        <v>0</v>
      </c>
      <c r="D39" s="17">
        <f>$C39</f>
        <v>0</v>
      </c>
      <c r="E39" s="17">
        <f t="shared" si="4"/>
        <v>0</v>
      </c>
      <c r="F39" s="17">
        <f t="shared" si="4"/>
        <v>0</v>
      </c>
      <c r="G39" s="17">
        <f t="shared" si="4"/>
        <v>0</v>
      </c>
      <c r="H39" s="17">
        <f t="shared" si="4"/>
        <v>0</v>
      </c>
      <c r="I39" s="17">
        <f t="shared" si="4"/>
        <v>0</v>
      </c>
      <c r="J39" s="17">
        <f t="shared" si="4"/>
        <v>0</v>
      </c>
      <c r="K39" s="17">
        <f t="shared" si="4"/>
        <v>0</v>
      </c>
      <c r="L39" s="17">
        <f t="shared" si="4"/>
        <v>0</v>
      </c>
      <c r="M39" s="17">
        <f t="shared" si="4"/>
        <v>0</v>
      </c>
      <c r="N39" s="17">
        <f t="shared" si="4"/>
        <v>0</v>
      </c>
      <c r="O39" s="17">
        <f t="shared" si="4"/>
        <v>0</v>
      </c>
      <c r="P39" s="17">
        <f t="shared" si="4"/>
        <v>0</v>
      </c>
      <c r="Q39" s="17">
        <f t="shared" si="4"/>
        <v>0</v>
      </c>
      <c r="R39" s="17">
        <f t="shared" si="4"/>
        <v>0</v>
      </c>
      <c r="S39" s="17">
        <f t="shared" si="4"/>
        <v>0</v>
      </c>
      <c r="T39" s="17">
        <f t="shared" si="4"/>
        <v>0</v>
      </c>
      <c r="U39" s="17">
        <f t="shared" si="4"/>
        <v>0</v>
      </c>
      <c r="V39" s="17">
        <f t="shared" si="4"/>
        <v>0</v>
      </c>
    </row>
    <row r="40" spans="1:22" s="8" customFormat="1" x14ac:dyDescent="0.3">
      <c r="A40" s="8">
        <v>33</v>
      </c>
      <c r="B40" s="8" t="s">
        <v>13</v>
      </c>
      <c r="H40" s="8">
        <f>$C17*$C15</f>
        <v>5000</v>
      </c>
      <c r="N40" s="8">
        <f>$C17*$C15</f>
        <v>5000</v>
      </c>
      <c r="T40" s="8">
        <f>$C17*$C15</f>
        <v>5000</v>
      </c>
    </row>
    <row r="41" spans="1:22" s="9" customFormat="1" x14ac:dyDescent="0.3">
      <c r="A41" s="8">
        <v>34</v>
      </c>
      <c r="B41" s="9" t="s">
        <v>25</v>
      </c>
      <c r="C41" s="18">
        <f>-C38*C19/100</f>
        <v>-267.75</v>
      </c>
      <c r="D41" s="18">
        <f>$C41</f>
        <v>-267.75</v>
      </c>
      <c r="E41" s="18">
        <f t="shared" ref="E41:V41" si="5">$C41</f>
        <v>-267.75</v>
      </c>
      <c r="F41" s="18">
        <f t="shared" si="5"/>
        <v>-267.75</v>
      </c>
      <c r="G41" s="18">
        <f t="shared" si="5"/>
        <v>-267.75</v>
      </c>
      <c r="H41" s="18">
        <f t="shared" si="5"/>
        <v>-267.75</v>
      </c>
      <c r="I41" s="18">
        <f t="shared" si="5"/>
        <v>-267.75</v>
      </c>
      <c r="J41" s="18">
        <f t="shared" si="5"/>
        <v>-267.75</v>
      </c>
      <c r="K41" s="18">
        <f t="shared" si="5"/>
        <v>-267.75</v>
      </c>
      <c r="L41" s="18">
        <f t="shared" si="5"/>
        <v>-267.75</v>
      </c>
      <c r="M41" s="18">
        <f t="shared" si="5"/>
        <v>-267.75</v>
      </c>
      <c r="N41" s="18">
        <f t="shared" si="5"/>
        <v>-267.75</v>
      </c>
      <c r="O41" s="18">
        <f t="shared" si="5"/>
        <v>-267.75</v>
      </c>
      <c r="P41" s="18">
        <f t="shared" si="5"/>
        <v>-267.75</v>
      </c>
      <c r="Q41" s="18">
        <f t="shared" si="5"/>
        <v>-267.75</v>
      </c>
      <c r="R41" s="18">
        <f t="shared" si="5"/>
        <v>-267.75</v>
      </c>
      <c r="S41" s="18">
        <f t="shared" si="5"/>
        <v>-267.75</v>
      </c>
      <c r="T41" s="18">
        <f t="shared" si="5"/>
        <v>-267.75</v>
      </c>
      <c r="U41" s="18">
        <f t="shared" si="5"/>
        <v>-267.75</v>
      </c>
      <c r="V41" s="18">
        <f t="shared" si="5"/>
        <v>-267.75</v>
      </c>
    </row>
    <row r="42" spans="1:22" s="7" customFormat="1" x14ac:dyDescent="0.3">
      <c r="B42" s="7" t="s">
        <v>9</v>
      </c>
      <c r="C42" s="7">
        <f t="shared" ref="C42:V42" si="6">SUM(C37:C41)</f>
        <v>48517.25</v>
      </c>
      <c r="D42" s="7">
        <f t="shared" si="6"/>
        <v>1517.25</v>
      </c>
      <c r="E42" s="7">
        <f t="shared" si="6"/>
        <v>1517.25</v>
      </c>
      <c r="F42" s="7">
        <f t="shared" si="6"/>
        <v>1517.25</v>
      </c>
      <c r="G42" s="7">
        <f t="shared" si="6"/>
        <v>1517.25</v>
      </c>
      <c r="H42" s="7">
        <f t="shared" si="6"/>
        <v>6517.25</v>
      </c>
      <c r="I42" s="7">
        <f t="shared" si="6"/>
        <v>1517.25</v>
      </c>
      <c r="J42" s="7">
        <f t="shared" si="6"/>
        <v>1517.25</v>
      </c>
      <c r="K42" s="7">
        <f t="shared" si="6"/>
        <v>1517.25</v>
      </c>
      <c r="L42" s="7">
        <f t="shared" si="6"/>
        <v>1517.25</v>
      </c>
      <c r="M42" s="7">
        <f t="shared" si="6"/>
        <v>1517.25</v>
      </c>
      <c r="N42" s="7">
        <f t="shared" si="6"/>
        <v>6517.25</v>
      </c>
      <c r="O42" s="7">
        <f t="shared" si="6"/>
        <v>1517.25</v>
      </c>
      <c r="P42" s="7">
        <f t="shared" si="6"/>
        <v>1517.25</v>
      </c>
      <c r="Q42" s="7">
        <f t="shared" si="6"/>
        <v>1517.25</v>
      </c>
      <c r="R42" s="7">
        <f t="shared" si="6"/>
        <v>1517.25</v>
      </c>
      <c r="S42" s="7">
        <f t="shared" si="6"/>
        <v>1517.25</v>
      </c>
      <c r="T42" s="7">
        <f t="shared" si="6"/>
        <v>6517.25</v>
      </c>
      <c r="U42" s="7">
        <f t="shared" si="6"/>
        <v>1517.25</v>
      </c>
      <c r="V42" s="7">
        <f t="shared" si="6"/>
        <v>1517.25</v>
      </c>
    </row>
    <row r="43" spans="1:22" s="7" customFormat="1" x14ac:dyDescent="0.3">
      <c r="A43" s="9"/>
      <c r="B43" s="9" t="s">
        <v>10</v>
      </c>
      <c r="C43" s="9">
        <f>C42</f>
        <v>48517.25</v>
      </c>
      <c r="D43" s="9">
        <f>C43+D42</f>
        <v>50034.5</v>
      </c>
      <c r="E43" s="9">
        <f t="shared" ref="E43:V43" si="7">D43+E42</f>
        <v>51551.75</v>
      </c>
      <c r="F43" s="10">
        <f t="shared" si="7"/>
        <v>53069</v>
      </c>
      <c r="G43" s="10">
        <f t="shared" si="7"/>
        <v>54586.25</v>
      </c>
      <c r="H43" s="9">
        <f t="shared" si="7"/>
        <v>61103.5</v>
      </c>
      <c r="I43" s="9">
        <f t="shared" si="7"/>
        <v>62620.75</v>
      </c>
      <c r="J43" s="10">
        <f t="shared" si="7"/>
        <v>64138</v>
      </c>
      <c r="K43" s="9">
        <f t="shared" si="7"/>
        <v>65655.25</v>
      </c>
      <c r="L43" s="9">
        <f t="shared" si="7"/>
        <v>67172.5</v>
      </c>
      <c r="M43" s="9">
        <f t="shared" si="7"/>
        <v>68689.75</v>
      </c>
      <c r="N43" s="9">
        <f t="shared" si="7"/>
        <v>75207</v>
      </c>
      <c r="O43" s="9">
        <f t="shared" si="7"/>
        <v>76724.25</v>
      </c>
      <c r="P43" s="9">
        <f t="shared" si="7"/>
        <v>78241.5</v>
      </c>
      <c r="Q43" s="9">
        <f t="shared" si="7"/>
        <v>79758.75</v>
      </c>
      <c r="R43" s="9">
        <f t="shared" si="7"/>
        <v>81276</v>
      </c>
      <c r="S43" s="9">
        <f t="shared" si="7"/>
        <v>82793.25</v>
      </c>
      <c r="T43" s="9">
        <f t="shared" si="7"/>
        <v>89310.5</v>
      </c>
      <c r="U43" s="9">
        <f t="shared" si="7"/>
        <v>90827.75</v>
      </c>
      <c r="V43" s="9">
        <f t="shared" si="7"/>
        <v>92345</v>
      </c>
    </row>
    <row r="44" spans="1:22" s="7" customFormat="1" ht="28.8" x14ac:dyDescent="0.3">
      <c r="B44" s="11" t="s">
        <v>39</v>
      </c>
      <c r="C44" s="12">
        <f>NPV(0.06,C42:V42)</f>
        <v>69503.729086106963</v>
      </c>
      <c r="D44" s="13" t="s">
        <v>12</v>
      </c>
    </row>
    <row r="45" spans="1:22" s="7" customFormat="1" x14ac:dyDescent="0.3">
      <c r="B45" s="7" t="s">
        <v>22</v>
      </c>
      <c r="C45" s="7">
        <f>V43/20</f>
        <v>4617.25</v>
      </c>
    </row>
    <row r="46" spans="1:22" s="7" customFormat="1" x14ac:dyDescent="0.3">
      <c r="B46" s="7" t="s">
        <v>29</v>
      </c>
      <c r="C46" s="15">
        <f>NPV(0.08,C42:V42)</f>
        <v>64802.764745696884</v>
      </c>
    </row>
    <row r="47" spans="1:22" s="7" customFormat="1" x14ac:dyDescent="0.3">
      <c r="B47" s="7" t="s">
        <v>30</v>
      </c>
      <c r="C47" s="15">
        <f>NPV(0.04,C42:V42)</f>
        <v>75354.928820817557</v>
      </c>
    </row>
    <row r="48" spans="1:22" s="7" customFormat="1" x14ac:dyDescent="0.3">
      <c r="A48" s="7">
        <v>40</v>
      </c>
      <c r="B48" s="7" t="s">
        <v>26</v>
      </c>
      <c r="C48" s="7">
        <f>-NPV(0.06,C41:V41)</f>
        <v>3071.0714062708457</v>
      </c>
    </row>
    <row r="49" spans="1:22" s="9" customFormat="1" x14ac:dyDescent="0.3"/>
    <row r="50" spans="1:22" s="7" customFormat="1" x14ac:dyDescent="0.3">
      <c r="A50" s="6" t="s">
        <v>53</v>
      </c>
    </row>
    <row r="51" spans="1:22" s="7" customFormat="1" x14ac:dyDescent="0.3">
      <c r="A51" s="6"/>
    </row>
    <row r="52" spans="1:22" s="7" customFormat="1" ht="14.4" customHeight="1" x14ac:dyDescent="0.3">
      <c r="A52" s="7">
        <v>41</v>
      </c>
      <c r="B52" s="7" t="s">
        <v>71</v>
      </c>
      <c r="C52" s="15">
        <f ca="1">21-SUM(C53:V53)</f>
        <v>7</v>
      </c>
      <c r="D52" s="15" t="str">
        <f t="shared" ref="D52:V52" si="8">IF((D43&lt;D28),"Paid back","")</f>
        <v/>
      </c>
      <c r="E52" s="15" t="str">
        <f t="shared" si="8"/>
        <v/>
      </c>
      <c r="F52" s="15" t="str">
        <f t="shared" si="8"/>
        <v/>
      </c>
      <c r="G52" s="15" t="str">
        <f t="shared" si="8"/>
        <v/>
      </c>
      <c r="H52" s="15" t="str">
        <f t="shared" si="8"/>
        <v/>
      </c>
      <c r="I52" s="15" t="str">
        <f t="shared" si="8"/>
        <v>Paid back</v>
      </c>
      <c r="J52" s="15" t="str">
        <f t="shared" si="8"/>
        <v>Paid back</v>
      </c>
      <c r="K52" s="15" t="str">
        <f t="shared" si="8"/>
        <v>Paid back</v>
      </c>
      <c r="L52" s="15" t="str">
        <f t="shared" si="8"/>
        <v>Paid back</v>
      </c>
      <c r="M52" s="15" t="str">
        <f t="shared" si="8"/>
        <v>Paid back</v>
      </c>
      <c r="N52" s="15" t="str">
        <f t="shared" si="8"/>
        <v>Paid back</v>
      </c>
      <c r="O52" s="15" t="str">
        <f t="shared" si="8"/>
        <v>Paid back</v>
      </c>
      <c r="P52" s="15" t="str">
        <f t="shared" si="8"/>
        <v>Paid back</v>
      </c>
      <c r="Q52" s="15" t="str">
        <f t="shared" si="8"/>
        <v>Paid back</v>
      </c>
      <c r="R52" s="15" t="str">
        <f t="shared" si="8"/>
        <v>Paid back</v>
      </c>
      <c r="S52" s="15" t="str">
        <f t="shared" si="8"/>
        <v>Paid back</v>
      </c>
      <c r="T52" s="15" t="str">
        <f t="shared" si="8"/>
        <v>Paid back</v>
      </c>
      <c r="U52" s="15" t="str">
        <f t="shared" si="8"/>
        <v>Paid back</v>
      </c>
      <c r="V52" s="15" t="str">
        <f t="shared" si="8"/>
        <v>Paid back</v>
      </c>
    </row>
    <row r="53" spans="1:22" s="7" customFormat="1" x14ac:dyDescent="0.3">
      <c r="C53" s="15">
        <f t="shared" ref="C53:V53" ca="1" si="9">IF(C52="Paid back",1,0)</f>
        <v>0</v>
      </c>
      <c r="D53" s="15">
        <f t="shared" si="9"/>
        <v>0</v>
      </c>
      <c r="E53" s="15">
        <f t="shared" si="9"/>
        <v>0</v>
      </c>
      <c r="F53" s="15">
        <f t="shared" si="9"/>
        <v>0</v>
      </c>
      <c r="G53" s="15">
        <f t="shared" si="9"/>
        <v>0</v>
      </c>
      <c r="H53" s="15">
        <f t="shared" si="9"/>
        <v>0</v>
      </c>
      <c r="I53" s="15">
        <f t="shared" si="9"/>
        <v>1</v>
      </c>
      <c r="J53" s="15">
        <f t="shared" si="9"/>
        <v>1</v>
      </c>
      <c r="K53" s="15">
        <f t="shared" si="9"/>
        <v>1</v>
      </c>
      <c r="L53" s="15">
        <f t="shared" si="9"/>
        <v>1</v>
      </c>
      <c r="M53" s="15">
        <f t="shared" si="9"/>
        <v>1</v>
      </c>
      <c r="N53" s="15">
        <f t="shared" si="9"/>
        <v>1</v>
      </c>
      <c r="O53" s="15">
        <f t="shared" si="9"/>
        <v>1</v>
      </c>
      <c r="P53" s="15">
        <f t="shared" si="9"/>
        <v>1</v>
      </c>
      <c r="Q53" s="15">
        <f t="shared" si="9"/>
        <v>1</v>
      </c>
      <c r="R53" s="15">
        <f t="shared" si="9"/>
        <v>1</v>
      </c>
      <c r="S53" s="15">
        <f t="shared" si="9"/>
        <v>1</v>
      </c>
      <c r="T53" s="15">
        <f t="shared" si="9"/>
        <v>1</v>
      </c>
      <c r="U53" s="15">
        <f t="shared" si="9"/>
        <v>1</v>
      </c>
      <c r="V53" s="15">
        <f t="shared" si="9"/>
        <v>1</v>
      </c>
    </row>
    <row r="54" spans="1:22" s="16" customFormat="1" x14ac:dyDescent="0.3">
      <c r="A54" s="16">
        <v>42</v>
      </c>
      <c r="B54" s="6" t="s">
        <v>31</v>
      </c>
      <c r="C54" s="12">
        <f>C29-C44</f>
        <v>37378.731789093363</v>
      </c>
    </row>
    <row r="55" spans="1:22" s="7" customFormat="1" x14ac:dyDescent="0.3">
      <c r="A55" s="7">
        <v>43</v>
      </c>
      <c r="B55" s="15" t="s">
        <v>32</v>
      </c>
      <c r="C55" s="15">
        <f>C31-C46</f>
        <v>26687.641870619322</v>
      </c>
    </row>
    <row r="56" spans="1:22" s="7" customFormat="1" x14ac:dyDescent="0.3">
      <c r="A56" s="7">
        <v>44</v>
      </c>
      <c r="B56" s="15" t="s">
        <v>33</v>
      </c>
      <c r="C56" s="15">
        <f>C32-C47</f>
        <v>51286.52722476382</v>
      </c>
    </row>
    <row r="57" spans="1:22" s="7" customFormat="1" x14ac:dyDescent="0.3"/>
    <row r="58" spans="1:22" s="7" customFormat="1" x14ac:dyDescent="0.3">
      <c r="A58" s="7">
        <v>45</v>
      </c>
      <c r="B58" s="7" t="s">
        <v>69</v>
      </c>
      <c r="C58" s="7">
        <f>C30-C45</f>
        <v>4701.25</v>
      </c>
    </row>
    <row r="59" spans="1:22" s="7" customFormat="1" x14ac:dyDescent="0.3"/>
    <row r="60" spans="1:22" s="7" customFormat="1" x14ac:dyDescent="0.3"/>
    <row r="61" spans="1:22" s="7" customFormat="1" x14ac:dyDescent="0.3"/>
    <row r="62" spans="1:22" s="2" customFormat="1" x14ac:dyDescent="0.3"/>
    <row r="63" spans="1:22" s="2" customFormat="1" x14ac:dyDescent="0.3"/>
    <row r="64" spans="1:22" s="2" customFormat="1" x14ac:dyDescent="0.3"/>
    <row r="65" s="2" customFormat="1" x14ac:dyDescent="0.3"/>
    <row r="66" s="2" customFormat="1" x14ac:dyDescent="0.3"/>
    <row r="67" s="2" customFormat="1" x14ac:dyDescent="0.3"/>
    <row r="68" s="2" customFormat="1" x14ac:dyDescent="0.3"/>
    <row r="69" s="2" customFormat="1" x14ac:dyDescent="0.3"/>
    <row r="70" s="2" customFormat="1" x14ac:dyDescent="0.3"/>
    <row r="71" s="2" customFormat="1" x14ac:dyDescent="0.3"/>
    <row r="72" s="2" customFormat="1" x14ac:dyDescent="0.3"/>
    <row r="73" s="2" customFormat="1" x14ac:dyDescent="0.3"/>
    <row r="74" s="2" customFormat="1" x14ac:dyDescent="0.3"/>
    <row r="75" s="2" customFormat="1" x14ac:dyDescent="0.3"/>
    <row r="76" s="2" customFormat="1" x14ac:dyDescent="0.3"/>
    <row r="77" s="2" customFormat="1" x14ac:dyDescent="0.3"/>
    <row r="78" s="2" customFormat="1" x14ac:dyDescent="0.3"/>
    <row r="79" s="2" customFormat="1" x14ac:dyDescent="0.3"/>
    <row r="80" s="2" customFormat="1" x14ac:dyDescent="0.3"/>
    <row r="81" s="2" customFormat="1" x14ac:dyDescent="0.3"/>
    <row r="82" s="2" customFormat="1" x14ac:dyDescent="0.3"/>
    <row r="83" s="2" customFormat="1" x14ac:dyDescent="0.3"/>
    <row r="84" s="2" customFormat="1" x14ac:dyDescent="0.3"/>
    <row r="85" s="2" customFormat="1" x14ac:dyDescent="0.3"/>
    <row r="86" s="2" customFormat="1" x14ac:dyDescent="0.3"/>
    <row r="87" s="2" customFormat="1" x14ac:dyDescent="0.3"/>
    <row r="88" s="2" customFormat="1" x14ac:dyDescent="0.3"/>
    <row r="89" s="2" customFormat="1" x14ac:dyDescent="0.3"/>
    <row r="90" s="2" customFormat="1" x14ac:dyDescent="0.3"/>
    <row r="91" s="2" customFormat="1" x14ac:dyDescent="0.3"/>
    <row r="92" s="2" customFormat="1" x14ac:dyDescent="0.3"/>
    <row r="93" s="2" customFormat="1" x14ac:dyDescent="0.3"/>
    <row r="94" s="2" customFormat="1" x14ac:dyDescent="0.3"/>
    <row r="95" s="2" customFormat="1" x14ac:dyDescent="0.3"/>
    <row r="96"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row r="156" s="2" customFormat="1" x14ac:dyDescent="0.3"/>
    <row r="157" s="2" customFormat="1" x14ac:dyDescent="0.3"/>
    <row r="158" s="2" customFormat="1" x14ac:dyDescent="0.3"/>
    <row r="159" s="2" customFormat="1" x14ac:dyDescent="0.3"/>
    <row r="160" s="2" customFormat="1" x14ac:dyDescent="0.3"/>
    <row r="161" s="2" customFormat="1" x14ac:dyDescent="0.3"/>
    <row r="162" s="2" customFormat="1" x14ac:dyDescent="0.3"/>
    <row r="163" s="2" customFormat="1" x14ac:dyDescent="0.3"/>
    <row r="164" s="2" customFormat="1" x14ac:dyDescent="0.3"/>
    <row r="165" s="2" customFormat="1" x14ac:dyDescent="0.3"/>
    <row r="166" s="2" customFormat="1" x14ac:dyDescent="0.3"/>
    <row r="167" s="2" customFormat="1" x14ac:dyDescent="0.3"/>
    <row r="168" s="2" customFormat="1" x14ac:dyDescent="0.3"/>
    <row r="169" s="2" customFormat="1" x14ac:dyDescent="0.3"/>
    <row r="170" s="2" customFormat="1" x14ac:dyDescent="0.3"/>
    <row r="171" s="2" customFormat="1" x14ac:dyDescent="0.3"/>
    <row r="172" s="2" customFormat="1" x14ac:dyDescent="0.3"/>
    <row r="173" s="2" customFormat="1" x14ac:dyDescent="0.3"/>
    <row r="174" s="2" customFormat="1" x14ac:dyDescent="0.3"/>
    <row r="175" s="2" customFormat="1" x14ac:dyDescent="0.3"/>
    <row r="176" s="2" customFormat="1" x14ac:dyDescent="0.3"/>
    <row r="177" s="2" customFormat="1" x14ac:dyDescent="0.3"/>
    <row r="178" s="2" customFormat="1" x14ac:dyDescent="0.3"/>
    <row r="179" s="2" customFormat="1" x14ac:dyDescent="0.3"/>
    <row r="180" s="2" customFormat="1" x14ac:dyDescent="0.3"/>
    <row r="181" s="2" customFormat="1" x14ac:dyDescent="0.3"/>
    <row r="182" s="2" customFormat="1" x14ac:dyDescent="0.3"/>
    <row r="183" s="2" customFormat="1" x14ac:dyDescent="0.3"/>
    <row r="184" s="2" customFormat="1" x14ac:dyDescent="0.3"/>
    <row r="185" s="2" customFormat="1" x14ac:dyDescent="0.3"/>
    <row r="186" s="2" customFormat="1" x14ac:dyDescent="0.3"/>
    <row r="187" s="2" customFormat="1" x14ac:dyDescent="0.3"/>
    <row r="188" s="2" customFormat="1" x14ac:dyDescent="0.3"/>
    <row r="189" s="2" customFormat="1" x14ac:dyDescent="0.3"/>
    <row r="190" s="2" customFormat="1" x14ac:dyDescent="0.3"/>
    <row r="191" s="2" customFormat="1" x14ac:dyDescent="0.3"/>
    <row r="192" s="2" customFormat="1" x14ac:dyDescent="0.3"/>
    <row r="193" s="2" customFormat="1" x14ac:dyDescent="0.3"/>
    <row r="194" s="2" customFormat="1" x14ac:dyDescent="0.3"/>
    <row r="195" s="2" customFormat="1" x14ac:dyDescent="0.3"/>
    <row r="196" s="2" customFormat="1" x14ac:dyDescent="0.3"/>
    <row r="197" s="2" customFormat="1" x14ac:dyDescent="0.3"/>
    <row r="198" s="2" customFormat="1" x14ac:dyDescent="0.3"/>
    <row r="199" s="2" customFormat="1" x14ac:dyDescent="0.3"/>
    <row r="200" s="2" customFormat="1" x14ac:dyDescent="0.3"/>
    <row r="201" s="2" customFormat="1" x14ac:dyDescent="0.3"/>
    <row r="202" s="2" customFormat="1" x14ac:dyDescent="0.3"/>
    <row r="203" s="2" customFormat="1" x14ac:dyDescent="0.3"/>
    <row r="204" s="2" customFormat="1" x14ac:dyDescent="0.3"/>
    <row r="205" s="2" customFormat="1" x14ac:dyDescent="0.3"/>
    <row r="206" s="2" customFormat="1" x14ac:dyDescent="0.3"/>
    <row r="207" s="2" customFormat="1" x14ac:dyDescent="0.3"/>
    <row r="208" s="2" customFormat="1" x14ac:dyDescent="0.3"/>
    <row r="209" s="2" customFormat="1" x14ac:dyDescent="0.3"/>
    <row r="210" s="2" customFormat="1" x14ac:dyDescent="0.3"/>
    <row r="211" s="2" customFormat="1" x14ac:dyDescent="0.3"/>
    <row r="212" s="2" customFormat="1" x14ac:dyDescent="0.3"/>
    <row r="213" s="2" customFormat="1" x14ac:dyDescent="0.3"/>
    <row r="214" s="2" customFormat="1" x14ac:dyDescent="0.3"/>
    <row r="215" s="2" customFormat="1" x14ac:dyDescent="0.3"/>
    <row r="216" s="2" customFormat="1" x14ac:dyDescent="0.3"/>
    <row r="217" s="2" customFormat="1" x14ac:dyDescent="0.3"/>
    <row r="218" s="2" customFormat="1" x14ac:dyDescent="0.3"/>
    <row r="219" s="2" customFormat="1" x14ac:dyDescent="0.3"/>
    <row r="220" s="2" customFormat="1" x14ac:dyDescent="0.3"/>
    <row r="221" s="2" customFormat="1" x14ac:dyDescent="0.3"/>
    <row r="222" s="2" customFormat="1" x14ac:dyDescent="0.3"/>
    <row r="223" s="2" customFormat="1" x14ac:dyDescent="0.3"/>
    <row r="224" s="2" customFormat="1" x14ac:dyDescent="0.3"/>
    <row r="225" s="2" customFormat="1" x14ac:dyDescent="0.3"/>
    <row r="226" s="2" customFormat="1" x14ac:dyDescent="0.3"/>
    <row r="227" s="2" customFormat="1" x14ac:dyDescent="0.3"/>
    <row r="228" s="2" customFormat="1" x14ac:dyDescent="0.3"/>
    <row r="229" s="2" customFormat="1" x14ac:dyDescent="0.3"/>
    <row r="230" s="2" customFormat="1" x14ac:dyDescent="0.3"/>
    <row r="231" s="2" customFormat="1" x14ac:dyDescent="0.3"/>
    <row r="232" s="2" customFormat="1" x14ac:dyDescent="0.3"/>
    <row r="233" s="2" customFormat="1" x14ac:dyDescent="0.3"/>
    <row r="234" s="2" customFormat="1" x14ac:dyDescent="0.3"/>
    <row r="235" s="2" customFormat="1" x14ac:dyDescent="0.3"/>
    <row r="236" s="2" customFormat="1" x14ac:dyDescent="0.3"/>
    <row r="237" s="2" customFormat="1" x14ac:dyDescent="0.3"/>
    <row r="238" s="2" customFormat="1" x14ac:dyDescent="0.3"/>
    <row r="239" s="2" customFormat="1" x14ac:dyDescent="0.3"/>
    <row r="240" s="2" customFormat="1" x14ac:dyDescent="0.3"/>
    <row r="241" s="2" customFormat="1" x14ac:dyDescent="0.3"/>
    <row r="242" s="2" customFormat="1" x14ac:dyDescent="0.3"/>
    <row r="243" s="2" customFormat="1" x14ac:dyDescent="0.3"/>
    <row r="244" s="2" customFormat="1" x14ac:dyDescent="0.3"/>
    <row r="245" s="2" customFormat="1" x14ac:dyDescent="0.3"/>
    <row r="246" s="2" customFormat="1" x14ac:dyDescent="0.3"/>
    <row r="247" s="2" customFormat="1" x14ac:dyDescent="0.3"/>
    <row r="248" s="2" customFormat="1" x14ac:dyDescent="0.3"/>
    <row r="249" s="2" customFormat="1" x14ac:dyDescent="0.3"/>
    <row r="250" s="2" customFormat="1" x14ac:dyDescent="0.3"/>
    <row r="251" s="2" customFormat="1" x14ac:dyDescent="0.3"/>
    <row r="252" s="2" customFormat="1" x14ac:dyDescent="0.3"/>
    <row r="253" s="2" customFormat="1" x14ac:dyDescent="0.3"/>
    <row r="254" s="2" customFormat="1" x14ac:dyDescent="0.3"/>
    <row r="255" s="2" customFormat="1" x14ac:dyDescent="0.3"/>
    <row r="256" s="2" customFormat="1" x14ac:dyDescent="0.3"/>
    <row r="257" s="2" customFormat="1" x14ac:dyDescent="0.3"/>
    <row r="258" s="2" customFormat="1" x14ac:dyDescent="0.3"/>
    <row r="259" s="2" customFormat="1" x14ac:dyDescent="0.3"/>
    <row r="260" s="2" customFormat="1" x14ac:dyDescent="0.3"/>
    <row r="261" s="2" customFormat="1" x14ac:dyDescent="0.3"/>
    <row r="262" s="2" customFormat="1" x14ac:dyDescent="0.3"/>
    <row r="263" s="2" customFormat="1" x14ac:dyDescent="0.3"/>
    <row r="264" s="2" customFormat="1" x14ac:dyDescent="0.3"/>
    <row r="265" s="2" customFormat="1" x14ac:dyDescent="0.3"/>
    <row r="266" s="2" customFormat="1" x14ac:dyDescent="0.3"/>
    <row r="267" s="2" customFormat="1" x14ac:dyDescent="0.3"/>
    <row r="268" s="2" customFormat="1" x14ac:dyDescent="0.3"/>
    <row r="269" s="2" customFormat="1" x14ac:dyDescent="0.3"/>
    <row r="270" s="2" customFormat="1" x14ac:dyDescent="0.3"/>
    <row r="271" s="2" customFormat="1" x14ac:dyDescent="0.3"/>
    <row r="272" s="2" customFormat="1" x14ac:dyDescent="0.3"/>
    <row r="273" s="2" customFormat="1" x14ac:dyDescent="0.3"/>
    <row r="274" s="2" customFormat="1" x14ac:dyDescent="0.3"/>
    <row r="275" s="2" customFormat="1" x14ac:dyDescent="0.3"/>
    <row r="276" s="2" customFormat="1" x14ac:dyDescent="0.3"/>
    <row r="277" s="2" customFormat="1" x14ac:dyDescent="0.3"/>
    <row r="278" s="2" customFormat="1" x14ac:dyDescent="0.3"/>
    <row r="279" s="2" customFormat="1" x14ac:dyDescent="0.3"/>
    <row r="280" s="2" customFormat="1" x14ac:dyDescent="0.3"/>
    <row r="281" s="2" customFormat="1" x14ac:dyDescent="0.3"/>
    <row r="282" s="2" customFormat="1" x14ac:dyDescent="0.3"/>
    <row r="283" s="2" customFormat="1" x14ac:dyDescent="0.3"/>
    <row r="284" s="2" customFormat="1" x14ac:dyDescent="0.3"/>
    <row r="285" s="2" customFormat="1" x14ac:dyDescent="0.3"/>
    <row r="286" s="2" customFormat="1" x14ac:dyDescent="0.3"/>
    <row r="287" s="2" customFormat="1" x14ac:dyDescent="0.3"/>
    <row r="288" s="2" customFormat="1" x14ac:dyDescent="0.3"/>
    <row r="289" s="2" customFormat="1" x14ac:dyDescent="0.3"/>
    <row r="290" s="2" customFormat="1" x14ac:dyDescent="0.3"/>
    <row r="291" s="2" customFormat="1" x14ac:dyDescent="0.3"/>
    <row r="292" s="2" customFormat="1" x14ac:dyDescent="0.3"/>
    <row r="293" s="2" customFormat="1" x14ac:dyDescent="0.3"/>
    <row r="294" s="2" customFormat="1" x14ac:dyDescent="0.3"/>
    <row r="295" s="2" customFormat="1" x14ac:dyDescent="0.3"/>
    <row r="296" s="2" customFormat="1" x14ac:dyDescent="0.3"/>
    <row r="297" s="2" customFormat="1" x14ac:dyDescent="0.3"/>
    <row r="298" s="2" customFormat="1" x14ac:dyDescent="0.3"/>
    <row r="299" s="2" customFormat="1" x14ac:dyDescent="0.3"/>
    <row r="300" s="2" customFormat="1" x14ac:dyDescent="0.3"/>
    <row r="301" s="2" customFormat="1" x14ac:dyDescent="0.3"/>
    <row r="302" s="2" customFormat="1" x14ac:dyDescent="0.3"/>
    <row r="303" s="2" customFormat="1" x14ac:dyDescent="0.3"/>
    <row r="304" s="2" customFormat="1" x14ac:dyDescent="0.3"/>
    <row r="305" s="2" customFormat="1" x14ac:dyDescent="0.3"/>
    <row r="306" s="2" customFormat="1" x14ac:dyDescent="0.3"/>
    <row r="307" s="2" customFormat="1" x14ac:dyDescent="0.3"/>
    <row r="308" s="2" customFormat="1" x14ac:dyDescent="0.3"/>
    <row r="309" s="2" customFormat="1" x14ac:dyDescent="0.3"/>
    <row r="310" s="2" customFormat="1" x14ac:dyDescent="0.3"/>
    <row r="311" s="2" customFormat="1" x14ac:dyDescent="0.3"/>
    <row r="312" s="2" customFormat="1" x14ac:dyDescent="0.3"/>
    <row r="313" s="2" customFormat="1" x14ac:dyDescent="0.3"/>
    <row r="314" s="2" customFormat="1" x14ac:dyDescent="0.3"/>
    <row r="315" s="2" customFormat="1" x14ac:dyDescent="0.3"/>
    <row r="316" s="2" customFormat="1" x14ac:dyDescent="0.3"/>
    <row r="317" s="2" customFormat="1" x14ac:dyDescent="0.3"/>
    <row r="318" s="2" customFormat="1" x14ac:dyDescent="0.3"/>
    <row r="319" s="2" customFormat="1" x14ac:dyDescent="0.3"/>
    <row r="320" s="2" customFormat="1" x14ac:dyDescent="0.3"/>
    <row r="321" s="2" customFormat="1" x14ac:dyDescent="0.3"/>
    <row r="322" s="2" customFormat="1" x14ac:dyDescent="0.3"/>
    <row r="323" s="2" customFormat="1" x14ac:dyDescent="0.3"/>
    <row r="324" s="2" customFormat="1" x14ac:dyDescent="0.3"/>
    <row r="325" s="2" customFormat="1" x14ac:dyDescent="0.3"/>
    <row r="326" s="2" customFormat="1" x14ac:dyDescent="0.3"/>
    <row r="327" s="2" customFormat="1" x14ac:dyDescent="0.3"/>
    <row r="328" s="2" customFormat="1" x14ac:dyDescent="0.3"/>
    <row r="329" s="2" customFormat="1" x14ac:dyDescent="0.3"/>
    <row r="330" s="2" customFormat="1" x14ac:dyDescent="0.3"/>
    <row r="331" s="2" customFormat="1" x14ac:dyDescent="0.3"/>
    <row r="332" s="2" customFormat="1" x14ac:dyDescent="0.3"/>
    <row r="333" s="2" customFormat="1" x14ac:dyDescent="0.3"/>
    <row r="334" s="2" customFormat="1" x14ac:dyDescent="0.3"/>
    <row r="335" s="2" customFormat="1" x14ac:dyDescent="0.3"/>
    <row r="336" s="2" customFormat="1" x14ac:dyDescent="0.3"/>
    <row r="337" s="2" customFormat="1" x14ac:dyDescent="0.3"/>
    <row r="338" s="2" customFormat="1" x14ac:dyDescent="0.3"/>
    <row r="339" s="2" customFormat="1" x14ac:dyDescent="0.3"/>
    <row r="340" s="2" customFormat="1" x14ac:dyDescent="0.3"/>
    <row r="341" s="2" customFormat="1" x14ac:dyDescent="0.3"/>
    <row r="342" s="2" customFormat="1" x14ac:dyDescent="0.3"/>
    <row r="343" s="2" customFormat="1" x14ac:dyDescent="0.3"/>
    <row r="344" s="2" customFormat="1" x14ac:dyDescent="0.3"/>
    <row r="345" s="2" customFormat="1" x14ac:dyDescent="0.3"/>
    <row r="346" s="2" customFormat="1" x14ac:dyDescent="0.3"/>
    <row r="347" s="2" customFormat="1" x14ac:dyDescent="0.3"/>
    <row r="348" s="2" customFormat="1" x14ac:dyDescent="0.3"/>
    <row r="349" s="2" customFormat="1" x14ac:dyDescent="0.3"/>
    <row r="350" s="2" customFormat="1" x14ac:dyDescent="0.3"/>
    <row r="351" s="2" customFormat="1" x14ac:dyDescent="0.3"/>
    <row r="352" s="2" customFormat="1" x14ac:dyDescent="0.3"/>
    <row r="353" s="2" customFormat="1" x14ac:dyDescent="0.3"/>
    <row r="354" s="2" customFormat="1" x14ac:dyDescent="0.3"/>
    <row r="355" s="2" customFormat="1" x14ac:dyDescent="0.3"/>
    <row r="356" s="2" customFormat="1" x14ac:dyDescent="0.3"/>
    <row r="357" s="2" customFormat="1" x14ac:dyDescent="0.3"/>
    <row r="358" s="2" customFormat="1" x14ac:dyDescent="0.3"/>
    <row r="359" s="2" customFormat="1" x14ac:dyDescent="0.3"/>
    <row r="360" s="2" customFormat="1" x14ac:dyDescent="0.3"/>
    <row r="361" s="2" customFormat="1" x14ac:dyDescent="0.3"/>
    <row r="362" s="2" customFormat="1" x14ac:dyDescent="0.3"/>
    <row r="363" s="2" customFormat="1" x14ac:dyDescent="0.3"/>
    <row r="364" s="2" customFormat="1" x14ac:dyDescent="0.3"/>
    <row r="365" s="2" customFormat="1" x14ac:dyDescent="0.3"/>
    <row r="366" s="2" customFormat="1" x14ac:dyDescent="0.3"/>
    <row r="367" s="2" customFormat="1" x14ac:dyDescent="0.3"/>
    <row r="368" s="2" customFormat="1" x14ac:dyDescent="0.3"/>
    <row r="369" s="2" customFormat="1" x14ac:dyDescent="0.3"/>
    <row r="370" s="2" customFormat="1" x14ac:dyDescent="0.3"/>
    <row r="371" s="2" customFormat="1" x14ac:dyDescent="0.3"/>
    <row r="372" s="2" customFormat="1" x14ac:dyDescent="0.3"/>
    <row r="373" s="2" customFormat="1" x14ac:dyDescent="0.3"/>
    <row r="374" s="2" customFormat="1" x14ac:dyDescent="0.3"/>
    <row r="375" s="2" customFormat="1" x14ac:dyDescent="0.3"/>
    <row r="376" s="2" customFormat="1" x14ac:dyDescent="0.3"/>
    <row r="377" s="2" customFormat="1" x14ac:dyDescent="0.3"/>
    <row r="378" s="2" customFormat="1" x14ac:dyDescent="0.3"/>
    <row r="379" s="2" customFormat="1" x14ac:dyDescent="0.3"/>
    <row r="380" s="2" customFormat="1" x14ac:dyDescent="0.3"/>
    <row r="381" s="2" customFormat="1" x14ac:dyDescent="0.3"/>
    <row r="382" s="2" customFormat="1" x14ac:dyDescent="0.3"/>
    <row r="383" s="2" customFormat="1" x14ac:dyDescent="0.3"/>
    <row r="384" s="2" customFormat="1" x14ac:dyDescent="0.3"/>
    <row r="385" s="2" customFormat="1" x14ac:dyDescent="0.3"/>
    <row r="386" s="2" customFormat="1" x14ac:dyDescent="0.3"/>
    <row r="387" s="2" customFormat="1" x14ac:dyDescent="0.3"/>
    <row r="388" s="2" customFormat="1" x14ac:dyDescent="0.3"/>
    <row r="389" s="2" customFormat="1" x14ac:dyDescent="0.3"/>
    <row r="390" s="2" customFormat="1" x14ac:dyDescent="0.3"/>
    <row r="391" s="2" customFormat="1" x14ac:dyDescent="0.3"/>
    <row r="392" s="2" customFormat="1" x14ac:dyDescent="0.3"/>
    <row r="393" s="2" customFormat="1" x14ac:dyDescent="0.3"/>
    <row r="394" s="2" customFormat="1" x14ac:dyDescent="0.3"/>
    <row r="395" s="2" customFormat="1" x14ac:dyDescent="0.3"/>
    <row r="396" s="2" customFormat="1" x14ac:dyDescent="0.3"/>
    <row r="397" s="2" customFormat="1" x14ac:dyDescent="0.3"/>
    <row r="398" s="2" customFormat="1" x14ac:dyDescent="0.3"/>
    <row r="399" s="2" customFormat="1" x14ac:dyDescent="0.3"/>
    <row r="400" s="2" customFormat="1" x14ac:dyDescent="0.3"/>
    <row r="401" s="2" customFormat="1" x14ac:dyDescent="0.3"/>
    <row r="402" s="2" customFormat="1" x14ac:dyDescent="0.3"/>
    <row r="403" s="2" customFormat="1" x14ac:dyDescent="0.3"/>
    <row r="404" s="2" customFormat="1" x14ac:dyDescent="0.3"/>
    <row r="405" s="2" customFormat="1" x14ac:dyDescent="0.3"/>
    <row r="406" s="2" customFormat="1" x14ac:dyDescent="0.3"/>
    <row r="407" s="2" customFormat="1" x14ac:dyDescent="0.3"/>
    <row r="408" s="2" customFormat="1" x14ac:dyDescent="0.3"/>
    <row r="409" s="2" customFormat="1" x14ac:dyDescent="0.3"/>
    <row r="410" s="2" customFormat="1" x14ac:dyDescent="0.3"/>
    <row r="411" s="2" customFormat="1" x14ac:dyDescent="0.3"/>
    <row r="412" s="2" customFormat="1" x14ac:dyDescent="0.3"/>
    <row r="413" s="2" customFormat="1" x14ac:dyDescent="0.3"/>
    <row r="414" s="2" customFormat="1" x14ac:dyDescent="0.3"/>
    <row r="415" s="2" customFormat="1" x14ac:dyDescent="0.3"/>
    <row r="416" s="2" customFormat="1" x14ac:dyDescent="0.3"/>
    <row r="417" s="2" customFormat="1" x14ac:dyDescent="0.3"/>
    <row r="418" s="2" customFormat="1" x14ac:dyDescent="0.3"/>
    <row r="419" s="2" customFormat="1" x14ac:dyDescent="0.3"/>
    <row r="420" s="2" customFormat="1" x14ac:dyDescent="0.3"/>
    <row r="421" s="2" customFormat="1" x14ac:dyDescent="0.3"/>
    <row r="422" s="2" customFormat="1" x14ac:dyDescent="0.3"/>
    <row r="423" s="2" customFormat="1" x14ac:dyDescent="0.3"/>
    <row r="424" s="2" customFormat="1" x14ac:dyDescent="0.3"/>
    <row r="425" s="2" customFormat="1" x14ac:dyDescent="0.3"/>
    <row r="426" s="2" customFormat="1" x14ac:dyDescent="0.3"/>
    <row r="427" s="2" customFormat="1" x14ac:dyDescent="0.3"/>
    <row r="428" s="2" customFormat="1" x14ac:dyDescent="0.3"/>
    <row r="429" s="2" customFormat="1" x14ac:dyDescent="0.3"/>
    <row r="430" s="2" customFormat="1" x14ac:dyDescent="0.3"/>
    <row r="431" s="2" customFormat="1" x14ac:dyDescent="0.3"/>
    <row r="432" s="2" customFormat="1" x14ac:dyDescent="0.3"/>
    <row r="433" s="2" customFormat="1" x14ac:dyDescent="0.3"/>
    <row r="434" s="2" customFormat="1" x14ac:dyDescent="0.3"/>
    <row r="435" s="2" customFormat="1" x14ac:dyDescent="0.3"/>
    <row r="436" s="2" customFormat="1" x14ac:dyDescent="0.3"/>
    <row r="437" s="2" customFormat="1" x14ac:dyDescent="0.3"/>
    <row r="438" s="2" customFormat="1" x14ac:dyDescent="0.3"/>
    <row r="439" s="2" customFormat="1" x14ac:dyDescent="0.3"/>
    <row r="440" s="2" customFormat="1" x14ac:dyDescent="0.3"/>
    <row r="441" s="2" customFormat="1" x14ac:dyDescent="0.3"/>
    <row r="442" s="2" customFormat="1" x14ac:dyDescent="0.3"/>
    <row r="443" s="2" customFormat="1" x14ac:dyDescent="0.3"/>
    <row r="444" s="2" customFormat="1" x14ac:dyDescent="0.3"/>
    <row r="445" s="2" customFormat="1" x14ac:dyDescent="0.3"/>
    <row r="446" s="2" customFormat="1" x14ac:dyDescent="0.3"/>
    <row r="447" s="2" customFormat="1" x14ac:dyDescent="0.3"/>
    <row r="448" s="2" customFormat="1" x14ac:dyDescent="0.3"/>
    <row r="449" s="2" customFormat="1" x14ac:dyDescent="0.3"/>
    <row r="450" s="2" customFormat="1" x14ac:dyDescent="0.3"/>
    <row r="451" s="2" customFormat="1" x14ac:dyDescent="0.3"/>
    <row r="452" s="2" customFormat="1" x14ac:dyDescent="0.3"/>
    <row r="453" s="2" customFormat="1" x14ac:dyDescent="0.3"/>
    <row r="454" s="2" customFormat="1" x14ac:dyDescent="0.3"/>
    <row r="455" s="2" customFormat="1" x14ac:dyDescent="0.3"/>
    <row r="456" s="2" customFormat="1" x14ac:dyDescent="0.3"/>
    <row r="457" s="2" customFormat="1" x14ac:dyDescent="0.3"/>
    <row r="458" s="2" customFormat="1" x14ac:dyDescent="0.3"/>
    <row r="459" s="2" customFormat="1" x14ac:dyDescent="0.3"/>
    <row r="460" s="2" customFormat="1" x14ac:dyDescent="0.3"/>
    <row r="461" s="2" customFormat="1" x14ac:dyDescent="0.3"/>
    <row r="462" s="2" customFormat="1" x14ac:dyDescent="0.3"/>
    <row r="463" s="2" customFormat="1" x14ac:dyDescent="0.3"/>
    <row r="464" s="2" customFormat="1" x14ac:dyDescent="0.3"/>
    <row r="465" s="2" customFormat="1" x14ac:dyDescent="0.3"/>
    <row r="466" s="2" customFormat="1" x14ac:dyDescent="0.3"/>
    <row r="467" s="2" customFormat="1" x14ac:dyDescent="0.3"/>
    <row r="468" s="2" customFormat="1" x14ac:dyDescent="0.3"/>
    <row r="469" s="2" customFormat="1" x14ac:dyDescent="0.3"/>
    <row r="470" s="2" customFormat="1" x14ac:dyDescent="0.3"/>
    <row r="471" s="2" customFormat="1" x14ac:dyDescent="0.3"/>
    <row r="472" s="2" customFormat="1" x14ac:dyDescent="0.3"/>
    <row r="473" s="2" customFormat="1" x14ac:dyDescent="0.3"/>
    <row r="474" s="2" customFormat="1" x14ac:dyDescent="0.3"/>
    <row r="475" s="2" customFormat="1" x14ac:dyDescent="0.3"/>
    <row r="476" s="2" customFormat="1" x14ac:dyDescent="0.3"/>
    <row r="477" s="2" customFormat="1" x14ac:dyDescent="0.3"/>
    <row r="478" s="2" customFormat="1" x14ac:dyDescent="0.3"/>
    <row r="479" s="2" customFormat="1" x14ac:dyDescent="0.3"/>
    <row r="480" s="2" customFormat="1" x14ac:dyDescent="0.3"/>
    <row r="481" s="2" customFormat="1" x14ac:dyDescent="0.3"/>
    <row r="482" s="2" customFormat="1" x14ac:dyDescent="0.3"/>
    <row r="483" s="2" customFormat="1" x14ac:dyDescent="0.3"/>
    <row r="484" s="2" customFormat="1" x14ac:dyDescent="0.3"/>
    <row r="485" s="2" customFormat="1" x14ac:dyDescent="0.3"/>
    <row r="486" s="2" customFormat="1" x14ac:dyDescent="0.3"/>
    <row r="487" s="2" customFormat="1" x14ac:dyDescent="0.3"/>
    <row r="488" s="2" customFormat="1" x14ac:dyDescent="0.3"/>
    <row r="489" s="2" customFormat="1" x14ac:dyDescent="0.3"/>
    <row r="490" s="2" customFormat="1" x14ac:dyDescent="0.3"/>
    <row r="491" s="2" customFormat="1" x14ac:dyDescent="0.3"/>
    <row r="492" s="2" customFormat="1" x14ac:dyDescent="0.3"/>
    <row r="493" s="2" customFormat="1" x14ac:dyDescent="0.3"/>
    <row r="494" s="2" customFormat="1" x14ac:dyDescent="0.3"/>
    <row r="495" s="2" customFormat="1" x14ac:dyDescent="0.3"/>
    <row r="496" s="2" customFormat="1" x14ac:dyDescent="0.3"/>
    <row r="497" s="2" customFormat="1" x14ac:dyDescent="0.3"/>
    <row r="498" s="2" customFormat="1" x14ac:dyDescent="0.3"/>
    <row r="499" s="2" customFormat="1" x14ac:dyDescent="0.3"/>
    <row r="500" s="2" customFormat="1" x14ac:dyDescent="0.3"/>
    <row r="501" s="2" customFormat="1" x14ac:dyDescent="0.3"/>
    <row r="502" s="2" customFormat="1" x14ac:dyDescent="0.3"/>
    <row r="503" s="2" customFormat="1" x14ac:dyDescent="0.3"/>
    <row r="504" s="2" customFormat="1" x14ac:dyDescent="0.3"/>
    <row r="505" s="2" customFormat="1" x14ac:dyDescent="0.3"/>
    <row r="506" s="2" customFormat="1" x14ac:dyDescent="0.3"/>
    <row r="507" s="2" customFormat="1" x14ac:dyDescent="0.3"/>
    <row r="508" s="2" customFormat="1" x14ac:dyDescent="0.3"/>
    <row r="509" s="2" customFormat="1" x14ac:dyDescent="0.3"/>
    <row r="510" s="2" customFormat="1" x14ac:dyDescent="0.3"/>
    <row r="511" s="2" customFormat="1" x14ac:dyDescent="0.3"/>
    <row r="512" s="2" customFormat="1" x14ac:dyDescent="0.3"/>
    <row r="513" s="2" customFormat="1" x14ac:dyDescent="0.3"/>
    <row r="514" s="2" customFormat="1" x14ac:dyDescent="0.3"/>
    <row r="515" s="2" customFormat="1" x14ac:dyDescent="0.3"/>
    <row r="516" s="2" customFormat="1" x14ac:dyDescent="0.3"/>
    <row r="517" s="2" customFormat="1" x14ac:dyDescent="0.3"/>
    <row r="518" s="2" customFormat="1" x14ac:dyDescent="0.3"/>
    <row r="519" s="2" customFormat="1" x14ac:dyDescent="0.3"/>
    <row r="520" s="2" customFormat="1" x14ac:dyDescent="0.3"/>
    <row r="521" s="2" customFormat="1" x14ac:dyDescent="0.3"/>
    <row r="522" s="2" customFormat="1" x14ac:dyDescent="0.3"/>
    <row r="523" s="2" customFormat="1" x14ac:dyDescent="0.3"/>
    <row r="524" s="2" customFormat="1" x14ac:dyDescent="0.3"/>
    <row r="525" s="2" customFormat="1" x14ac:dyDescent="0.3"/>
    <row r="526" s="2" customFormat="1" x14ac:dyDescent="0.3"/>
    <row r="527" s="2" customFormat="1" x14ac:dyDescent="0.3"/>
    <row r="528" s="2" customFormat="1" x14ac:dyDescent="0.3"/>
    <row r="529" s="2" customFormat="1" x14ac:dyDescent="0.3"/>
    <row r="530" s="2" customFormat="1" x14ac:dyDescent="0.3"/>
    <row r="531" s="2" customFormat="1" x14ac:dyDescent="0.3"/>
    <row r="532" s="2" customFormat="1" x14ac:dyDescent="0.3"/>
    <row r="533" s="2" customFormat="1" x14ac:dyDescent="0.3"/>
    <row r="534" s="2" customFormat="1" x14ac:dyDescent="0.3"/>
    <row r="535" s="2" customFormat="1" x14ac:dyDescent="0.3"/>
    <row r="536" s="2" customFormat="1" x14ac:dyDescent="0.3"/>
    <row r="537" s="2" customFormat="1" x14ac:dyDescent="0.3"/>
    <row r="538" s="2" customFormat="1" x14ac:dyDescent="0.3"/>
    <row r="539" s="2" customFormat="1" x14ac:dyDescent="0.3"/>
    <row r="540" s="2" customFormat="1" x14ac:dyDescent="0.3"/>
    <row r="541" s="2" customFormat="1" x14ac:dyDescent="0.3"/>
    <row r="542" s="2" customFormat="1" x14ac:dyDescent="0.3"/>
    <row r="543" s="2" customFormat="1" x14ac:dyDescent="0.3"/>
    <row r="544" s="2" customFormat="1" x14ac:dyDescent="0.3"/>
    <row r="545" s="2" customFormat="1" x14ac:dyDescent="0.3"/>
    <row r="546" s="2" customFormat="1" x14ac:dyDescent="0.3"/>
    <row r="547" s="2" customFormat="1" x14ac:dyDescent="0.3"/>
    <row r="548" s="2" customFormat="1" x14ac:dyDescent="0.3"/>
    <row r="549" s="2" customFormat="1" x14ac:dyDescent="0.3"/>
    <row r="550" s="2" customFormat="1" x14ac:dyDescent="0.3"/>
    <row r="551" s="2" customFormat="1" x14ac:dyDescent="0.3"/>
    <row r="552" s="2" customFormat="1" x14ac:dyDescent="0.3"/>
    <row r="553" s="2" customFormat="1" x14ac:dyDescent="0.3"/>
    <row r="554" s="2" customFormat="1" x14ac:dyDescent="0.3"/>
    <row r="555" s="2" customFormat="1" x14ac:dyDescent="0.3"/>
    <row r="556" s="2" customFormat="1" x14ac:dyDescent="0.3"/>
    <row r="557" s="2" customFormat="1" x14ac:dyDescent="0.3"/>
    <row r="558" s="2" customFormat="1" x14ac:dyDescent="0.3"/>
    <row r="559" s="2" customFormat="1" x14ac:dyDescent="0.3"/>
    <row r="560" s="2" customFormat="1" x14ac:dyDescent="0.3"/>
    <row r="561" s="2" customFormat="1" x14ac:dyDescent="0.3"/>
    <row r="562" s="2" customFormat="1" x14ac:dyDescent="0.3"/>
    <row r="563" s="2" customFormat="1" x14ac:dyDescent="0.3"/>
    <row r="564" s="2" customFormat="1" x14ac:dyDescent="0.3"/>
    <row r="565" s="2" customFormat="1" x14ac:dyDescent="0.3"/>
    <row r="566" s="2" customFormat="1" x14ac:dyDescent="0.3"/>
    <row r="567" s="2" customFormat="1" x14ac:dyDescent="0.3"/>
    <row r="568" s="2" customFormat="1" x14ac:dyDescent="0.3"/>
    <row r="569" s="2" customFormat="1" x14ac:dyDescent="0.3"/>
    <row r="570" s="2" customFormat="1" x14ac:dyDescent="0.3"/>
    <row r="571" s="2" customFormat="1" x14ac:dyDescent="0.3"/>
    <row r="572" s="2" customFormat="1" x14ac:dyDescent="0.3"/>
    <row r="573" s="2" customFormat="1" x14ac:dyDescent="0.3"/>
    <row r="574" s="2" customFormat="1" x14ac:dyDescent="0.3"/>
    <row r="575" s="2" customFormat="1" x14ac:dyDescent="0.3"/>
    <row r="576" s="2" customFormat="1" x14ac:dyDescent="0.3"/>
    <row r="577" s="2" customFormat="1" x14ac:dyDescent="0.3"/>
    <row r="578" s="2" customFormat="1" x14ac:dyDescent="0.3"/>
    <row r="579" s="2" customFormat="1" x14ac:dyDescent="0.3"/>
    <row r="580" s="2" customFormat="1" x14ac:dyDescent="0.3"/>
    <row r="581" s="2" customFormat="1" x14ac:dyDescent="0.3"/>
    <row r="582" s="2" customFormat="1" x14ac:dyDescent="0.3"/>
    <row r="583" s="2" customFormat="1" x14ac:dyDescent="0.3"/>
    <row r="584" s="2" customFormat="1" x14ac:dyDescent="0.3"/>
    <row r="585" s="2" customFormat="1" x14ac:dyDescent="0.3"/>
    <row r="586" s="2" customFormat="1" x14ac:dyDescent="0.3"/>
    <row r="587" s="2" customFormat="1" x14ac:dyDescent="0.3"/>
    <row r="588" s="2" customFormat="1" x14ac:dyDescent="0.3"/>
    <row r="589" s="2" customFormat="1" x14ac:dyDescent="0.3"/>
    <row r="590" s="2" customFormat="1" x14ac:dyDescent="0.3"/>
    <row r="591" s="2" customFormat="1" x14ac:dyDescent="0.3"/>
    <row r="592" s="2" customFormat="1" x14ac:dyDescent="0.3"/>
    <row r="593" s="2" customFormat="1" x14ac:dyDescent="0.3"/>
    <row r="594" s="2" customFormat="1" x14ac:dyDescent="0.3"/>
    <row r="595" s="2" customFormat="1" x14ac:dyDescent="0.3"/>
    <row r="596" s="2" customFormat="1" x14ac:dyDescent="0.3"/>
    <row r="597" s="2" customFormat="1" x14ac:dyDescent="0.3"/>
    <row r="598" s="2" customFormat="1" x14ac:dyDescent="0.3"/>
    <row r="599" s="2" customFormat="1" x14ac:dyDescent="0.3"/>
    <row r="600" s="2" customFormat="1" x14ac:dyDescent="0.3"/>
    <row r="601" s="2" customFormat="1" x14ac:dyDescent="0.3"/>
    <row r="602" s="2" customFormat="1" x14ac:dyDescent="0.3"/>
    <row r="603" s="2" customFormat="1" x14ac:dyDescent="0.3"/>
    <row r="604" s="2" customFormat="1" x14ac:dyDescent="0.3"/>
    <row r="605" s="2" customFormat="1" x14ac:dyDescent="0.3"/>
    <row r="606" s="2" customFormat="1" x14ac:dyDescent="0.3"/>
    <row r="607" s="2" customFormat="1" x14ac:dyDescent="0.3"/>
    <row r="608" s="2" customFormat="1" x14ac:dyDescent="0.3"/>
    <row r="609" s="2" customFormat="1" x14ac:dyDescent="0.3"/>
    <row r="610" s="2" customFormat="1" x14ac:dyDescent="0.3"/>
    <row r="611" s="2" customFormat="1" x14ac:dyDescent="0.3"/>
    <row r="612" s="2" customFormat="1" x14ac:dyDescent="0.3"/>
    <row r="613" s="2" customFormat="1" x14ac:dyDescent="0.3"/>
    <row r="614" s="2" customFormat="1" x14ac:dyDescent="0.3"/>
    <row r="615" s="2" customFormat="1" x14ac:dyDescent="0.3"/>
    <row r="616" s="2" customFormat="1" x14ac:dyDescent="0.3"/>
    <row r="617" s="2" customFormat="1" x14ac:dyDescent="0.3"/>
    <row r="618" s="2" customFormat="1" x14ac:dyDescent="0.3"/>
    <row r="619" s="2" customFormat="1" x14ac:dyDescent="0.3"/>
    <row r="620" s="2" customFormat="1" x14ac:dyDescent="0.3"/>
    <row r="621" s="2" customFormat="1" x14ac:dyDescent="0.3"/>
    <row r="622" s="2" customFormat="1" x14ac:dyDescent="0.3"/>
    <row r="623" s="2" customFormat="1" x14ac:dyDescent="0.3"/>
    <row r="624" s="2" customFormat="1" x14ac:dyDescent="0.3"/>
    <row r="625" s="2" customFormat="1" x14ac:dyDescent="0.3"/>
    <row r="626" s="2" customFormat="1" x14ac:dyDescent="0.3"/>
    <row r="627" s="2" customFormat="1" x14ac:dyDescent="0.3"/>
    <row r="628" s="2" customFormat="1" x14ac:dyDescent="0.3"/>
    <row r="629" s="2" customFormat="1" x14ac:dyDescent="0.3"/>
    <row r="630" s="2" customFormat="1" x14ac:dyDescent="0.3"/>
    <row r="631" s="2" customFormat="1" x14ac:dyDescent="0.3"/>
    <row r="632" s="2" customFormat="1" x14ac:dyDescent="0.3"/>
    <row r="633" s="2" customFormat="1" x14ac:dyDescent="0.3"/>
    <row r="634" s="2" customFormat="1" x14ac:dyDescent="0.3"/>
    <row r="635" s="2" customFormat="1" x14ac:dyDescent="0.3"/>
    <row r="636" s="2" customFormat="1" x14ac:dyDescent="0.3"/>
    <row r="637" s="2" customFormat="1" x14ac:dyDescent="0.3"/>
    <row r="638" s="2" customFormat="1" x14ac:dyDescent="0.3"/>
    <row r="639" s="2" customFormat="1" x14ac:dyDescent="0.3"/>
    <row r="640" s="2" customFormat="1" x14ac:dyDescent="0.3"/>
    <row r="641" s="2" customFormat="1" x14ac:dyDescent="0.3"/>
    <row r="642" s="2" customFormat="1" x14ac:dyDescent="0.3"/>
    <row r="643" s="2" customFormat="1" x14ac:dyDescent="0.3"/>
    <row r="644" s="2" customFormat="1" x14ac:dyDescent="0.3"/>
    <row r="645" s="2" customFormat="1" x14ac:dyDescent="0.3"/>
    <row r="646" s="2" customFormat="1" x14ac:dyDescent="0.3"/>
  </sheetData>
  <sheetProtection sheet="1" objects="1" scenarios="1"/>
  <mergeCells count="4">
    <mergeCell ref="A1:H1"/>
    <mergeCell ref="A2:H2"/>
    <mergeCell ref="A3:H3"/>
    <mergeCell ref="A4:H4"/>
  </mergeCells>
  <pageMargins left="0.7" right="0.7" top="0.75" bottom="0.75" header="0.3" footer="0.3"/>
  <pageSetup orientation="portrait" horizontalDpi="0" verticalDpi="0" r:id="rId1"/>
  <headerFooter>
    <oddHeader>&amp;L&amp;16&amp;F&amp;R&amp;G</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46"/>
  <sheetViews>
    <sheetView zoomScaleNormal="100" workbookViewId="0">
      <selection sqref="A1:H1"/>
    </sheetView>
  </sheetViews>
  <sheetFormatPr defaultRowHeight="14.4" x14ac:dyDescent="0.3"/>
  <cols>
    <col min="1" max="1" width="6" style="3" customWidth="1"/>
    <col min="2" max="2" width="53.5546875" style="3" customWidth="1"/>
    <col min="3" max="3" width="12.44140625" style="3" customWidth="1"/>
    <col min="4" max="9" width="8.88671875" style="3"/>
    <col min="10" max="21" width="8.6640625" style="3" customWidth="1"/>
    <col min="22" max="16384" width="8.88671875" style="3"/>
  </cols>
  <sheetData>
    <row r="1" spans="1:8" s="19" customFormat="1" ht="21" customHeight="1" x14ac:dyDescent="0.4">
      <c r="A1" s="41" t="s">
        <v>48</v>
      </c>
      <c r="B1" s="41"/>
      <c r="C1" s="41"/>
      <c r="D1" s="41"/>
      <c r="E1" s="41"/>
      <c r="F1" s="41"/>
      <c r="G1" s="41"/>
      <c r="H1" s="41"/>
    </row>
    <row r="2" spans="1:8" s="20" customFormat="1" ht="15.6" customHeight="1" x14ac:dyDescent="0.3">
      <c r="A2" s="42" t="s">
        <v>49</v>
      </c>
      <c r="B2" s="42"/>
      <c r="C2" s="42"/>
      <c r="D2" s="42"/>
      <c r="E2" s="42"/>
      <c r="F2" s="42"/>
      <c r="G2" s="42"/>
      <c r="H2" s="42"/>
    </row>
    <row r="3" spans="1:8" s="19" customFormat="1" ht="28.2" customHeight="1" x14ac:dyDescent="0.4">
      <c r="A3" s="39" t="s">
        <v>67</v>
      </c>
      <c r="B3" s="39"/>
      <c r="C3" s="39"/>
      <c r="D3" s="39"/>
      <c r="E3" s="39"/>
      <c r="F3" s="39"/>
      <c r="G3" s="39"/>
      <c r="H3" s="39"/>
    </row>
    <row r="4" spans="1:8" ht="45.6" customHeight="1" x14ac:dyDescent="0.3">
      <c r="A4" s="40" t="s">
        <v>52</v>
      </c>
      <c r="B4" s="40"/>
      <c r="C4" s="40"/>
      <c r="D4" s="40"/>
      <c r="E4" s="40"/>
      <c r="F4" s="40"/>
      <c r="G4" s="40"/>
      <c r="H4" s="40"/>
    </row>
    <row r="5" spans="1:8" x14ac:dyDescent="0.3">
      <c r="A5" s="21" t="s">
        <v>20</v>
      </c>
      <c r="B5" s="21" t="s">
        <v>19</v>
      </c>
      <c r="C5" s="21" t="s">
        <v>18</v>
      </c>
      <c r="D5" s="21" t="s">
        <v>1</v>
      </c>
      <c r="E5" s="1"/>
    </row>
    <row r="6" spans="1:8" x14ac:dyDescent="0.3">
      <c r="A6" s="3">
        <v>1</v>
      </c>
      <c r="B6" s="3" t="s">
        <v>24</v>
      </c>
      <c r="C6" s="22">
        <v>14</v>
      </c>
      <c r="D6" s="3" t="s">
        <v>2</v>
      </c>
    </row>
    <row r="7" spans="1:8" x14ac:dyDescent="0.3">
      <c r="A7" s="3">
        <v>2</v>
      </c>
      <c r="B7" s="3" t="s">
        <v>35</v>
      </c>
      <c r="C7" s="22">
        <v>83</v>
      </c>
      <c r="D7" s="3" t="s">
        <v>3</v>
      </c>
    </row>
    <row r="8" spans="1:8" x14ac:dyDescent="0.3">
      <c r="A8" s="3">
        <v>3</v>
      </c>
      <c r="B8" s="3" t="s">
        <v>27</v>
      </c>
      <c r="C8" s="22">
        <v>30</v>
      </c>
      <c r="D8" s="3" t="s">
        <v>3</v>
      </c>
    </row>
    <row r="9" spans="1:8" x14ac:dyDescent="0.3">
      <c r="A9" s="3">
        <v>4</v>
      </c>
      <c r="B9" s="3" t="s">
        <v>4</v>
      </c>
      <c r="C9" s="22">
        <v>4250</v>
      </c>
      <c r="D9" s="3" t="s">
        <v>5</v>
      </c>
    </row>
    <row r="10" spans="1:8" x14ac:dyDescent="0.3">
      <c r="A10" s="3">
        <v>5</v>
      </c>
      <c r="B10" s="3" t="s">
        <v>42</v>
      </c>
      <c r="C10" s="22">
        <v>100</v>
      </c>
      <c r="D10" s="3" t="s">
        <v>77</v>
      </c>
    </row>
    <row r="11" spans="1:8" x14ac:dyDescent="0.3">
      <c r="A11" s="3">
        <v>6</v>
      </c>
      <c r="B11" s="3" t="s">
        <v>43</v>
      </c>
      <c r="C11" s="22">
        <v>4</v>
      </c>
      <c r="D11" s="3" t="s">
        <v>6</v>
      </c>
    </row>
    <row r="12" spans="1:8" x14ac:dyDescent="0.3">
      <c r="A12" s="3">
        <v>7</v>
      </c>
      <c r="B12" s="3" t="s">
        <v>74</v>
      </c>
      <c r="C12" s="22">
        <v>4</v>
      </c>
      <c r="D12" s="3" t="s">
        <v>21</v>
      </c>
    </row>
    <row r="13" spans="1:8" x14ac:dyDescent="0.3">
      <c r="A13" s="3">
        <v>8</v>
      </c>
      <c r="B13" s="3" t="s">
        <v>44</v>
      </c>
      <c r="C13" s="22">
        <v>350</v>
      </c>
      <c r="D13" s="3" t="s">
        <v>7</v>
      </c>
    </row>
    <row r="14" spans="1:8" x14ac:dyDescent="0.3">
      <c r="A14" s="3">
        <v>9</v>
      </c>
      <c r="B14" s="3" t="s">
        <v>45</v>
      </c>
      <c r="C14" s="22">
        <v>120</v>
      </c>
      <c r="D14" s="3" t="s">
        <v>86</v>
      </c>
    </row>
    <row r="15" spans="1:8" x14ac:dyDescent="0.3">
      <c r="A15" s="3">
        <v>10</v>
      </c>
      <c r="B15" s="3" t="s">
        <v>14</v>
      </c>
      <c r="C15" s="22">
        <v>50</v>
      </c>
      <c r="D15" s="3" t="s">
        <v>78</v>
      </c>
    </row>
    <row r="16" spans="1:8" x14ac:dyDescent="0.3">
      <c r="A16" s="3">
        <v>11</v>
      </c>
      <c r="B16" s="3" t="s">
        <v>36</v>
      </c>
      <c r="C16" s="22">
        <v>100</v>
      </c>
      <c r="D16" s="3" t="s">
        <v>17</v>
      </c>
    </row>
    <row r="17" spans="1:22" x14ac:dyDescent="0.3">
      <c r="A17" s="3">
        <v>12</v>
      </c>
      <c r="B17" s="3" t="s">
        <v>16</v>
      </c>
      <c r="C17" s="22">
        <v>100</v>
      </c>
      <c r="D17" s="3" t="s">
        <v>17</v>
      </c>
    </row>
    <row r="18" spans="1:22" x14ac:dyDescent="0.3">
      <c r="A18" s="3">
        <v>13</v>
      </c>
      <c r="B18" s="3" t="s">
        <v>73</v>
      </c>
      <c r="C18" s="22">
        <v>0</v>
      </c>
      <c r="D18" s="3" t="s">
        <v>15</v>
      </c>
    </row>
    <row r="19" spans="1:22" x14ac:dyDescent="0.3">
      <c r="A19" s="3">
        <v>14</v>
      </c>
      <c r="B19" s="3" t="s">
        <v>41</v>
      </c>
      <c r="C19" s="22">
        <v>15</v>
      </c>
      <c r="D19" s="3" t="s">
        <v>21</v>
      </c>
    </row>
    <row r="21" spans="1:22" s="4" customFormat="1" x14ac:dyDescent="0.3">
      <c r="B21" s="5" t="s">
        <v>0</v>
      </c>
      <c r="C21" s="4">
        <v>1</v>
      </c>
      <c r="D21" s="4">
        <v>2</v>
      </c>
      <c r="E21" s="4">
        <v>3</v>
      </c>
      <c r="F21" s="4">
        <v>4</v>
      </c>
      <c r="G21" s="4">
        <v>5</v>
      </c>
      <c r="H21" s="4">
        <v>6</v>
      </c>
      <c r="I21" s="4">
        <v>7</v>
      </c>
      <c r="J21" s="4">
        <v>8</v>
      </c>
      <c r="K21" s="4">
        <v>9</v>
      </c>
      <c r="L21" s="4">
        <v>10</v>
      </c>
      <c r="M21" s="4">
        <v>11</v>
      </c>
      <c r="N21" s="4">
        <v>12</v>
      </c>
      <c r="O21" s="4">
        <v>13</v>
      </c>
      <c r="P21" s="4">
        <v>14</v>
      </c>
      <c r="Q21" s="4">
        <v>15</v>
      </c>
      <c r="R21" s="4">
        <v>16</v>
      </c>
      <c r="S21" s="4">
        <v>17</v>
      </c>
      <c r="T21" s="4">
        <v>18</v>
      </c>
      <c r="U21" s="4">
        <v>19</v>
      </c>
      <c r="V21" s="4">
        <v>20</v>
      </c>
    </row>
    <row r="22" spans="1:22" s="7" customFormat="1" x14ac:dyDescent="0.3">
      <c r="A22" s="6" t="s">
        <v>37</v>
      </c>
    </row>
    <row r="23" spans="1:22" s="7" customFormat="1" x14ac:dyDescent="0.3"/>
    <row r="24" spans="1:22" s="7" customFormat="1" ht="14.4" customHeight="1" x14ac:dyDescent="0.3">
      <c r="A24" s="7">
        <v>20</v>
      </c>
      <c r="B24" s="7" t="s">
        <v>8</v>
      </c>
      <c r="C24" s="7">
        <f>C16*C6*C7*C9 /(100*1000)</f>
        <v>4938.5</v>
      </c>
      <c r="D24" s="7">
        <f>C$24</f>
        <v>4938.5</v>
      </c>
      <c r="E24" s="7">
        <f t="shared" ref="E24:V24" si="0">D$24</f>
        <v>4938.5</v>
      </c>
      <c r="F24" s="7">
        <f t="shared" si="0"/>
        <v>4938.5</v>
      </c>
      <c r="G24" s="7">
        <f t="shared" si="0"/>
        <v>4938.5</v>
      </c>
      <c r="H24" s="7">
        <f t="shared" si="0"/>
        <v>4938.5</v>
      </c>
      <c r="I24" s="7">
        <f t="shared" si="0"/>
        <v>4938.5</v>
      </c>
      <c r="J24" s="7">
        <f t="shared" si="0"/>
        <v>4938.5</v>
      </c>
      <c r="K24" s="7">
        <f t="shared" si="0"/>
        <v>4938.5</v>
      </c>
      <c r="L24" s="7">
        <f t="shared" si="0"/>
        <v>4938.5</v>
      </c>
      <c r="M24" s="7">
        <f t="shared" si="0"/>
        <v>4938.5</v>
      </c>
      <c r="N24" s="7">
        <f t="shared" si="0"/>
        <v>4938.5</v>
      </c>
      <c r="O24" s="7">
        <f t="shared" si="0"/>
        <v>4938.5</v>
      </c>
      <c r="P24" s="7">
        <f t="shared" si="0"/>
        <v>4938.5</v>
      </c>
      <c r="Q24" s="7">
        <f t="shared" si="0"/>
        <v>4938.5</v>
      </c>
      <c r="R24" s="7">
        <f t="shared" si="0"/>
        <v>4938.5</v>
      </c>
      <c r="S24" s="7">
        <f t="shared" si="0"/>
        <v>4938.5</v>
      </c>
      <c r="T24" s="7">
        <f t="shared" si="0"/>
        <v>4938.5</v>
      </c>
      <c r="U24" s="7">
        <f t="shared" si="0"/>
        <v>4938.5</v>
      </c>
      <c r="V24" s="7">
        <f t="shared" si="0"/>
        <v>4938.5</v>
      </c>
    </row>
    <row r="25" spans="1:22" s="8" customFormat="1" x14ac:dyDescent="0.3">
      <c r="A25" s="8">
        <v>21</v>
      </c>
      <c r="B25" s="8" t="s">
        <v>40</v>
      </c>
      <c r="C25" s="8">
        <f>C16*C10/C11</f>
        <v>2500</v>
      </c>
      <c r="D25" s="8">
        <f>$C25</f>
        <v>2500</v>
      </c>
      <c r="E25" s="8">
        <f t="shared" ref="E25:V26" si="1">$C25</f>
        <v>2500</v>
      </c>
      <c r="F25" s="8">
        <f t="shared" si="1"/>
        <v>2500</v>
      </c>
      <c r="G25" s="8">
        <f t="shared" si="1"/>
        <v>2500</v>
      </c>
      <c r="H25" s="8">
        <f t="shared" si="1"/>
        <v>2500</v>
      </c>
      <c r="I25" s="8">
        <f t="shared" si="1"/>
        <v>2500</v>
      </c>
      <c r="J25" s="8">
        <f t="shared" si="1"/>
        <v>2500</v>
      </c>
      <c r="K25" s="8">
        <f t="shared" si="1"/>
        <v>2500</v>
      </c>
      <c r="L25" s="8">
        <f t="shared" si="1"/>
        <v>2500</v>
      </c>
      <c r="M25" s="8">
        <f t="shared" si="1"/>
        <v>2500</v>
      </c>
      <c r="N25" s="8">
        <f t="shared" si="1"/>
        <v>2500</v>
      </c>
      <c r="O25" s="8">
        <f t="shared" si="1"/>
        <v>2500</v>
      </c>
      <c r="P25" s="8">
        <f t="shared" si="1"/>
        <v>2500</v>
      </c>
      <c r="Q25" s="8">
        <f t="shared" si="1"/>
        <v>2500</v>
      </c>
      <c r="R25" s="8">
        <f t="shared" si="1"/>
        <v>2500</v>
      </c>
      <c r="S25" s="8">
        <f t="shared" si="1"/>
        <v>2500</v>
      </c>
      <c r="T25" s="8">
        <f t="shared" si="1"/>
        <v>2500</v>
      </c>
      <c r="U25" s="8">
        <f t="shared" si="1"/>
        <v>2500</v>
      </c>
      <c r="V25" s="8">
        <f t="shared" si="1"/>
        <v>2500</v>
      </c>
    </row>
    <row r="26" spans="1:22" s="9" customFormat="1" x14ac:dyDescent="0.3">
      <c r="A26" s="9">
        <v>22</v>
      </c>
      <c r="B26" s="9" t="s">
        <v>76</v>
      </c>
      <c r="C26" s="9">
        <f>C16*(C13+C14)*(C12/100)</f>
        <v>1880</v>
      </c>
      <c r="D26" s="9">
        <f>$C26</f>
        <v>1880</v>
      </c>
      <c r="E26" s="9">
        <f t="shared" si="1"/>
        <v>1880</v>
      </c>
      <c r="F26" s="9">
        <f t="shared" si="1"/>
        <v>1880</v>
      </c>
      <c r="G26" s="9">
        <f t="shared" si="1"/>
        <v>1880</v>
      </c>
      <c r="H26" s="9">
        <f t="shared" si="1"/>
        <v>1880</v>
      </c>
      <c r="I26" s="9">
        <f t="shared" si="1"/>
        <v>1880</v>
      </c>
      <c r="J26" s="9">
        <f t="shared" si="1"/>
        <v>1880</v>
      </c>
      <c r="K26" s="9">
        <f t="shared" si="1"/>
        <v>1880</v>
      </c>
      <c r="L26" s="9">
        <f t="shared" si="1"/>
        <v>1880</v>
      </c>
      <c r="M26" s="9">
        <f t="shared" si="1"/>
        <v>1880</v>
      </c>
      <c r="N26" s="9">
        <f t="shared" si="1"/>
        <v>1880</v>
      </c>
      <c r="O26" s="9">
        <f t="shared" si="1"/>
        <v>1880</v>
      </c>
      <c r="P26" s="9">
        <f t="shared" si="1"/>
        <v>1880</v>
      </c>
      <c r="Q26" s="9">
        <f t="shared" si="1"/>
        <v>1880</v>
      </c>
      <c r="R26" s="9">
        <f t="shared" si="1"/>
        <v>1880</v>
      </c>
      <c r="S26" s="9">
        <f t="shared" si="1"/>
        <v>1880</v>
      </c>
      <c r="T26" s="9">
        <f t="shared" si="1"/>
        <v>1880</v>
      </c>
      <c r="U26" s="9">
        <f t="shared" si="1"/>
        <v>1880</v>
      </c>
      <c r="V26" s="9">
        <f t="shared" si="1"/>
        <v>1880</v>
      </c>
    </row>
    <row r="27" spans="1:22" s="7" customFormat="1" x14ac:dyDescent="0.3">
      <c r="B27" s="7" t="s">
        <v>9</v>
      </c>
      <c r="C27" s="7">
        <f>SUM(C24:C26)</f>
        <v>9318.5</v>
      </c>
      <c r="D27" s="7">
        <f>SUM(D24:D26)</f>
        <v>9318.5</v>
      </c>
      <c r="E27" s="7">
        <f t="shared" ref="E27:V27" si="2">SUM(E24:E26)</f>
        <v>9318.5</v>
      </c>
      <c r="F27" s="7">
        <f t="shared" si="2"/>
        <v>9318.5</v>
      </c>
      <c r="G27" s="7">
        <f t="shared" si="2"/>
        <v>9318.5</v>
      </c>
      <c r="H27" s="7">
        <f t="shared" si="2"/>
        <v>9318.5</v>
      </c>
      <c r="I27" s="7">
        <f t="shared" si="2"/>
        <v>9318.5</v>
      </c>
      <c r="J27" s="7">
        <f t="shared" si="2"/>
        <v>9318.5</v>
      </c>
      <c r="K27" s="7">
        <f t="shared" si="2"/>
        <v>9318.5</v>
      </c>
      <c r="L27" s="7">
        <f t="shared" si="2"/>
        <v>9318.5</v>
      </c>
      <c r="M27" s="7">
        <f t="shared" si="2"/>
        <v>9318.5</v>
      </c>
      <c r="N27" s="7">
        <f t="shared" si="2"/>
        <v>9318.5</v>
      </c>
      <c r="O27" s="7">
        <f t="shared" si="2"/>
        <v>9318.5</v>
      </c>
      <c r="P27" s="7">
        <f t="shared" si="2"/>
        <v>9318.5</v>
      </c>
      <c r="Q27" s="7">
        <f t="shared" si="2"/>
        <v>9318.5</v>
      </c>
      <c r="R27" s="7">
        <f t="shared" si="2"/>
        <v>9318.5</v>
      </c>
      <c r="S27" s="7">
        <f t="shared" si="2"/>
        <v>9318.5</v>
      </c>
      <c r="T27" s="7">
        <f t="shared" si="2"/>
        <v>9318.5</v>
      </c>
      <c r="U27" s="7">
        <f t="shared" si="2"/>
        <v>9318.5</v>
      </c>
      <c r="V27" s="7">
        <f t="shared" si="2"/>
        <v>9318.5</v>
      </c>
    </row>
    <row r="28" spans="1:22" s="9" customFormat="1" x14ac:dyDescent="0.3">
      <c r="B28" s="9" t="s">
        <v>10</v>
      </c>
      <c r="C28" s="9">
        <f>C27</f>
        <v>9318.5</v>
      </c>
      <c r="D28" s="9">
        <f>C28+D27</f>
        <v>18637</v>
      </c>
      <c r="E28" s="9">
        <f t="shared" ref="E28:V28" si="3">D28+E27</f>
        <v>27955.5</v>
      </c>
      <c r="F28" s="10">
        <f t="shared" si="3"/>
        <v>37274</v>
      </c>
      <c r="G28" s="10">
        <f t="shared" si="3"/>
        <v>46592.5</v>
      </c>
      <c r="H28" s="9">
        <f t="shared" si="3"/>
        <v>55911</v>
      </c>
      <c r="I28" s="9">
        <f t="shared" si="3"/>
        <v>65229.5</v>
      </c>
      <c r="J28" s="10">
        <f t="shared" si="3"/>
        <v>74548</v>
      </c>
      <c r="K28" s="9">
        <f t="shared" si="3"/>
        <v>83866.5</v>
      </c>
      <c r="L28" s="9">
        <f t="shared" si="3"/>
        <v>93185</v>
      </c>
      <c r="M28" s="9">
        <f t="shared" si="3"/>
        <v>102503.5</v>
      </c>
      <c r="N28" s="9">
        <f t="shared" si="3"/>
        <v>111822</v>
      </c>
      <c r="O28" s="9">
        <f t="shared" si="3"/>
        <v>121140.5</v>
      </c>
      <c r="P28" s="9">
        <f t="shared" si="3"/>
        <v>130459</v>
      </c>
      <c r="Q28" s="9">
        <f t="shared" si="3"/>
        <v>139777.5</v>
      </c>
      <c r="R28" s="9">
        <f t="shared" si="3"/>
        <v>149096</v>
      </c>
      <c r="S28" s="9">
        <f t="shared" si="3"/>
        <v>158414.5</v>
      </c>
      <c r="T28" s="9">
        <f t="shared" si="3"/>
        <v>167733</v>
      </c>
      <c r="U28" s="9">
        <f t="shared" si="3"/>
        <v>177051.5</v>
      </c>
      <c r="V28" s="9">
        <f t="shared" si="3"/>
        <v>186370</v>
      </c>
    </row>
    <row r="29" spans="1:22" s="7" customFormat="1" ht="28.8" x14ac:dyDescent="0.3">
      <c r="B29" s="11" t="s">
        <v>38</v>
      </c>
      <c r="C29" s="12">
        <f>NPV(0.06,C27:V27)</f>
        <v>106882.46087520033</v>
      </c>
      <c r="D29" s="13" t="s">
        <v>11</v>
      </c>
    </row>
    <row r="30" spans="1:22" s="7" customFormat="1" x14ac:dyDescent="0.3">
      <c r="B30" s="7" t="s">
        <v>22</v>
      </c>
      <c r="C30" s="7">
        <f>V28/20</f>
        <v>9318.5</v>
      </c>
      <c r="D30" s="14"/>
    </row>
    <row r="31" spans="1:22" s="7" customFormat="1" x14ac:dyDescent="0.3">
      <c r="B31" s="7" t="s">
        <v>29</v>
      </c>
      <c r="C31" s="15">
        <f>NPV(0.08,C27:V27)</f>
        <v>91490.406616316206</v>
      </c>
      <c r="D31" s="14"/>
    </row>
    <row r="32" spans="1:22" s="7" customFormat="1" x14ac:dyDescent="0.3">
      <c r="B32" s="7" t="s">
        <v>30</v>
      </c>
      <c r="C32" s="15">
        <f>NPV(0.04,C27:V27)</f>
        <v>126641.45604558138</v>
      </c>
      <c r="D32" s="14"/>
    </row>
    <row r="33" spans="1:22" s="7" customFormat="1" x14ac:dyDescent="0.3"/>
    <row r="34" spans="1:22" s="7" customFormat="1" x14ac:dyDescent="0.3">
      <c r="A34" s="4"/>
      <c r="B34" s="5" t="s">
        <v>0</v>
      </c>
      <c r="C34" s="4">
        <v>1</v>
      </c>
      <c r="D34" s="4">
        <v>2</v>
      </c>
      <c r="E34" s="4">
        <v>3</v>
      </c>
      <c r="F34" s="4">
        <v>4</v>
      </c>
      <c r="G34" s="4">
        <v>5</v>
      </c>
      <c r="H34" s="4">
        <v>6</v>
      </c>
      <c r="I34" s="4">
        <v>7</v>
      </c>
      <c r="J34" s="4">
        <v>8</v>
      </c>
      <c r="K34" s="4">
        <v>9</v>
      </c>
      <c r="L34" s="4">
        <v>10</v>
      </c>
      <c r="M34" s="4">
        <v>11</v>
      </c>
      <c r="N34" s="4">
        <v>12</v>
      </c>
      <c r="O34" s="4">
        <v>13</v>
      </c>
      <c r="P34" s="4">
        <v>14</v>
      </c>
      <c r="Q34" s="4">
        <v>15</v>
      </c>
      <c r="R34" s="4">
        <v>16</v>
      </c>
      <c r="S34" s="4">
        <v>17</v>
      </c>
      <c r="T34" s="4">
        <v>18</v>
      </c>
      <c r="U34" s="4">
        <v>19</v>
      </c>
      <c r="V34" s="4">
        <v>20</v>
      </c>
    </row>
    <row r="35" spans="1:22" s="7" customFormat="1" x14ac:dyDescent="0.3">
      <c r="A35" s="6" t="s">
        <v>34</v>
      </c>
    </row>
    <row r="36" spans="1:22" s="7" customFormat="1" ht="6.6" customHeight="1" x14ac:dyDescent="0.3">
      <c r="A36" s="6"/>
    </row>
    <row r="37" spans="1:22" s="7" customFormat="1" x14ac:dyDescent="0.3">
      <c r="A37" s="7">
        <v>30</v>
      </c>
      <c r="B37" s="7" t="s">
        <v>46</v>
      </c>
      <c r="C37" s="7">
        <f>C17*(C13+C14)</f>
        <v>47000</v>
      </c>
    </row>
    <row r="38" spans="1:22" s="8" customFormat="1" x14ac:dyDescent="0.3">
      <c r="A38" s="8">
        <v>31</v>
      </c>
      <c r="B38" s="8" t="s">
        <v>28</v>
      </c>
      <c r="C38" s="8">
        <f>C17*C9*C8*C6/(100*1000)</f>
        <v>1785</v>
      </c>
      <c r="D38" s="8">
        <f>$C38</f>
        <v>1785</v>
      </c>
      <c r="E38" s="8">
        <f t="shared" ref="E38:V39" si="4">$C38</f>
        <v>1785</v>
      </c>
      <c r="F38" s="8">
        <f t="shared" si="4"/>
        <v>1785</v>
      </c>
      <c r="G38" s="8">
        <f t="shared" si="4"/>
        <v>1785</v>
      </c>
      <c r="H38" s="8">
        <f t="shared" si="4"/>
        <v>1785</v>
      </c>
      <c r="I38" s="8">
        <f t="shared" si="4"/>
        <v>1785</v>
      </c>
      <c r="J38" s="8">
        <f t="shared" si="4"/>
        <v>1785</v>
      </c>
      <c r="K38" s="8">
        <f t="shared" si="4"/>
        <v>1785</v>
      </c>
      <c r="L38" s="8">
        <f t="shared" si="4"/>
        <v>1785</v>
      </c>
      <c r="M38" s="8">
        <f t="shared" si="4"/>
        <v>1785</v>
      </c>
      <c r="N38" s="8">
        <f t="shared" si="4"/>
        <v>1785</v>
      </c>
      <c r="O38" s="8">
        <f t="shared" si="4"/>
        <v>1785</v>
      </c>
      <c r="P38" s="8">
        <f t="shared" si="4"/>
        <v>1785</v>
      </c>
      <c r="Q38" s="8">
        <f t="shared" si="4"/>
        <v>1785</v>
      </c>
      <c r="R38" s="8">
        <f t="shared" si="4"/>
        <v>1785</v>
      </c>
      <c r="S38" s="8">
        <f t="shared" si="4"/>
        <v>1785</v>
      </c>
      <c r="T38" s="8">
        <f t="shared" si="4"/>
        <v>1785</v>
      </c>
      <c r="U38" s="8">
        <f t="shared" si="4"/>
        <v>1785</v>
      </c>
      <c r="V38" s="8">
        <f t="shared" si="4"/>
        <v>1785</v>
      </c>
    </row>
    <row r="39" spans="1:22" s="8" customFormat="1" x14ac:dyDescent="0.3">
      <c r="A39" s="7">
        <v>32</v>
      </c>
      <c r="B39" s="16" t="s">
        <v>23</v>
      </c>
      <c r="C39" s="17">
        <f>-C17*C18</f>
        <v>0</v>
      </c>
      <c r="D39" s="17">
        <f>$C39</f>
        <v>0</v>
      </c>
      <c r="E39" s="17">
        <f t="shared" si="4"/>
        <v>0</v>
      </c>
      <c r="F39" s="17">
        <f t="shared" si="4"/>
        <v>0</v>
      </c>
      <c r="G39" s="17">
        <f t="shared" si="4"/>
        <v>0</v>
      </c>
      <c r="H39" s="17">
        <f t="shared" si="4"/>
        <v>0</v>
      </c>
      <c r="I39" s="17">
        <f t="shared" si="4"/>
        <v>0</v>
      </c>
      <c r="J39" s="17">
        <f t="shared" si="4"/>
        <v>0</v>
      </c>
      <c r="K39" s="17">
        <f t="shared" si="4"/>
        <v>0</v>
      </c>
      <c r="L39" s="17">
        <f t="shared" si="4"/>
        <v>0</v>
      </c>
      <c r="M39" s="17">
        <f t="shared" si="4"/>
        <v>0</v>
      </c>
      <c r="N39" s="17">
        <f t="shared" si="4"/>
        <v>0</v>
      </c>
      <c r="O39" s="17">
        <f t="shared" si="4"/>
        <v>0</v>
      </c>
      <c r="P39" s="17">
        <f t="shared" si="4"/>
        <v>0</v>
      </c>
      <c r="Q39" s="17">
        <f t="shared" si="4"/>
        <v>0</v>
      </c>
      <c r="R39" s="17">
        <f t="shared" si="4"/>
        <v>0</v>
      </c>
      <c r="S39" s="17">
        <f t="shared" si="4"/>
        <v>0</v>
      </c>
      <c r="T39" s="17">
        <f t="shared" si="4"/>
        <v>0</v>
      </c>
      <c r="U39" s="17">
        <f t="shared" si="4"/>
        <v>0</v>
      </c>
      <c r="V39" s="17">
        <f t="shared" si="4"/>
        <v>0</v>
      </c>
    </row>
    <row r="40" spans="1:22" s="8" customFormat="1" x14ac:dyDescent="0.3">
      <c r="A40" s="8">
        <v>33</v>
      </c>
      <c r="B40" s="8" t="s">
        <v>13</v>
      </c>
      <c r="H40" s="8">
        <f>$C17*$C15</f>
        <v>5000</v>
      </c>
      <c r="N40" s="8">
        <f>$C17*$C15</f>
        <v>5000</v>
      </c>
      <c r="T40" s="8">
        <f>$C17*$C15</f>
        <v>5000</v>
      </c>
    </row>
    <row r="41" spans="1:22" s="9" customFormat="1" x14ac:dyDescent="0.3">
      <c r="A41" s="8">
        <v>34</v>
      </c>
      <c r="B41" s="9" t="s">
        <v>25</v>
      </c>
      <c r="C41" s="18">
        <f>-C38*C19/100</f>
        <v>-267.75</v>
      </c>
      <c r="D41" s="18">
        <f>$C41</f>
        <v>-267.75</v>
      </c>
      <c r="E41" s="18">
        <f t="shared" ref="E41:V41" si="5">$C41</f>
        <v>-267.75</v>
      </c>
      <c r="F41" s="18">
        <f t="shared" si="5"/>
        <v>-267.75</v>
      </c>
      <c r="G41" s="18">
        <f t="shared" si="5"/>
        <v>-267.75</v>
      </c>
      <c r="H41" s="18">
        <f t="shared" si="5"/>
        <v>-267.75</v>
      </c>
      <c r="I41" s="18">
        <f t="shared" si="5"/>
        <v>-267.75</v>
      </c>
      <c r="J41" s="18">
        <f t="shared" si="5"/>
        <v>-267.75</v>
      </c>
      <c r="K41" s="18">
        <f t="shared" si="5"/>
        <v>-267.75</v>
      </c>
      <c r="L41" s="18">
        <f t="shared" si="5"/>
        <v>-267.75</v>
      </c>
      <c r="M41" s="18">
        <f t="shared" si="5"/>
        <v>-267.75</v>
      </c>
      <c r="N41" s="18">
        <f t="shared" si="5"/>
        <v>-267.75</v>
      </c>
      <c r="O41" s="18">
        <f t="shared" si="5"/>
        <v>-267.75</v>
      </c>
      <c r="P41" s="18">
        <f t="shared" si="5"/>
        <v>-267.75</v>
      </c>
      <c r="Q41" s="18">
        <f t="shared" si="5"/>
        <v>-267.75</v>
      </c>
      <c r="R41" s="18">
        <f t="shared" si="5"/>
        <v>-267.75</v>
      </c>
      <c r="S41" s="18">
        <f t="shared" si="5"/>
        <v>-267.75</v>
      </c>
      <c r="T41" s="18">
        <f t="shared" si="5"/>
        <v>-267.75</v>
      </c>
      <c r="U41" s="18">
        <f t="shared" si="5"/>
        <v>-267.75</v>
      </c>
      <c r="V41" s="18">
        <f t="shared" si="5"/>
        <v>-267.75</v>
      </c>
    </row>
    <row r="42" spans="1:22" s="7" customFormat="1" x14ac:dyDescent="0.3">
      <c r="B42" s="7" t="s">
        <v>9</v>
      </c>
      <c r="C42" s="7">
        <f t="shared" ref="C42:V42" si="6">SUM(C37:C41)</f>
        <v>48517.25</v>
      </c>
      <c r="D42" s="7">
        <f t="shared" si="6"/>
        <v>1517.25</v>
      </c>
      <c r="E42" s="7">
        <f t="shared" si="6"/>
        <v>1517.25</v>
      </c>
      <c r="F42" s="7">
        <f t="shared" si="6"/>
        <v>1517.25</v>
      </c>
      <c r="G42" s="7">
        <f t="shared" si="6"/>
        <v>1517.25</v>
      </c>
      <c r="H42" s="7">
        <f t="shared" si="6"/>
        <v>6517.25</v>
      </c>
      <c r="I42" s="7">
        <f t="shared" si="6"/>
        <v>1517.25</v>
      </c>
      <c r="J42" s="7">
        <f t="shared" si="6"/>
        <v>1517.25</v>
      </c>
      <c r="K42" s="7">
        <f t="shared" si="6"/>
        <v>1517.25</v>
      </c>
      <c r="L42" s="7">
        <f t="shared" si="6"/>
        <v>1517.25</v>
      </c>
      <c r="M42" s="7">
        <f t="shared" si="6"/>
        <v>1517.25</v>
      </c>
      <c r="N42" s="7">
        <f t="shared" si="6"/>
        <v>6517.25</v>
      </c>
      <c r="O42" s="7">
        <f t="shared" si="6"/>
        <v>1517.25</v>
      </c>
      <c r="P42" s="7">
        <f t="shared" si="6"/>
        <v>1517.25</v>
      </c>
      <c r="Q42" s="7">
        <f t="shared" si="6"/>
        <v>1517.25</v>
      </c>
      <c r="R42" s="7">
        <f t="shared" si="6"/>
        <v>1517.25</v>
      </c>
      <c r="S42" s="7">
        <f t="shared" si="6"/>
        <v>1517.25</v>
      </c>
      <c r="T42" s="7">
        <f t="shared" si="6"/>
        <v>6517.25</v>
      </c>
      <c r="U42" s="7">
        <f t="shared" si="6"/>
        <v>1517.25</v>
      </c>
      <c r="V42" s="7">
        <f t="shared" si="6"/>
        <v>1517.25</v>
      </c>
    </row>
    <row r="43" spans="1:22" s="7" customFormat="1" x14ac:dyDescent="0.3">
      <c r="A43" s="9"/>
      <c r="B43" s="9" t="s">
        <v>10</v>
      </c>
      <c r="C43" s="9">
        <f>C42</f>
        <v>48517.25</v>
      </c>
      <c r="D43" s="9">
        <f>C43+D42</f>
        <v>50034.5</v>
      </c>
      <c r="E43" s="9">
        <f t="shared" ref="E43:V43" si="7">D43+E42</f>
        <v>51551.75</v>
      </c>
      <c r="F43" s="10">
        <f t="shared" si="7"/>
        <v>53069</v>
      </c>
      <c r="G43" s="10">
        <f t="shared" si="7"/>
        <v>54586.25</v>
      </c>
      <c r="H43" s="9">
        <f t="shared" si="7"/>
        <v>61103.5</v>
      </c>
      <c r="I43" s="9">
        <f t="shared" si="7"/>
        <v>62620.75</v>
      </c>
      <c r="J43" s="10">
        <f t="shared" si="7"/>
        <v>64138</v>
      </c>
      <c r="K43" s="9">
        <f t="shared" si="7"/>
        <v>65655.25</v>
      </c>
      <c r="L43" s="9">
        <f t="shared" si="7"/>
        <v>67172.5</v>
      </c>
      <c r="M43" s="9">
        <f t="shared" si="7"/>
        <v>68689.75</v>
      </c>
      <c r="N43" s="9">
        <f t="shared" si="7"/>
        <v>75207</v>
      </c>
      <c r="O43" s="9">
        <f t="shared" si="7"/>
        <v>76724.25</v>
      </c>
      <c r="P43" s="9">
        <f t="shared" si="7"/>
        <v>78241.5</v>
      </c>
      <c r="Q43" s="9">
        <f t="shared" si="7"/>
        <v>79758.75</v>
      </c>
      <c r="R43" s="9">
        <f t="shared" si="7"/>
        <v>81276</v>
      </c>
      <c r="S43" s="9">
        <f t="shared" si="7"/>
        <v>82793.25</v>
      </c>
      <c r="T43" s="9">
        <f t="shared" si="7"/>
        <v>89310.5</v>
      </c>
      <c r="U43" s="9">
        <f t="shared" si="7"/>
        <v>90827.75</v>
      </c>
      <c r="V43" s="9">
        <f t="shared" si="7"/>
        <v>92345</v>
      </c>
    </row>
    <row r="44" spans="1:22" s="7" customFormat="1" ht="28.8" x14ac:dyDescent="0.3">
      <c r="B44" s="11" t="s">
        <v>39</v>
      </c>
      <c r="C44" s="12">
        <f>NPV(0.06,C42:V42)</f>
        <v>69503.729086106963</v>
      </c>
      <c r="D44" s="13" t="s">
        <v>12</v>
      </c>
    </row>
    <row r="45" spans="1:22" s="7" customFormat="1" x14ac:dyDescent="0.3">
      <c r="B45" s="7" t="s">
        <v>22</v>
      </c>
      <c r="C45" s="7">
        <f>V43/20</f>
        <v>4617.25</v>
      </c>
    </row>
    <row r="46" spans="1:22" s="7" customFormat="1" x14ac:dyDescent="0.3">
      <c r="B46" s="7" t="s">
        <v>29</v>
      </c>
      <c r="C46" s="15">
        <f>NPV(0.08,C42:V42)</f>
        <v>64802.764745696884</v>
      </c>
    </row>
    <row r="47" spans="1:22" s="7" customFormat="1" x14ac:dyDescent="0.3">
      <c r="B47" s="7" t="s">
        <v>30</v>
      </c>
      <c r="C47" s="15">
        <f>NPV(0.04,C42:V42)</f>
        <v>75354.928820817557</v>
      </c>
    </row>
    <row r="48" spans="1:22" s="7" customFormat="1" x14ac:dyDescent="0.3">
      <c r="A48" s="7">
        <v>40</v>
      </c>
      <c r="B48" s="7" t="s">
        <v>26</v>
      </c>
      <c r="C48" s="7">
        <f>-NPV(0.06,C41:V41)</f>
        <v>3071.0714062708457</v>
      </c>
    </row>
    <row r="49" spans="1:22" s="9" customFormat="1" x14ac:dyDescent="0.3"/>
    <row r="50" spans="1:22" s="7" customFormat="1" x14ac:dyDescent="0.3">
      <c r="A50" s="6" t="s">
        <v>53</v>
      </c>
    </row>
    <row r="51" spans="1:22" s="7" customFormat="1" x14ac:dyDescent="0.3">
      <c r="A51" s="6"/>
    </row>
    <row r="52" spans="1:22" s="7" customFormat="1" ht="14.4" customHeight="1" x14ac:dyDescent="0.3">
      <c r="A52" s="7">
        <v>41</v>
      </c>
      <c r="B52" s="7" t="s">
        <v>71</v>
      </c>
      <c r="C52" s="15">
        <f ca="1">21-SUM(C53:V53)</f>
        <v>7</v>
      </c>
      <c r="D52" s="15" t="str">
        <f t="shared" ref="D52:V52" si="8">IF((D43&lt;D28),"Paid back","")</f>
        <v/>
      </c>
      <c r="E52" s="15" t="str">
        <f t="shared" si="8"/>
        <v/>
      </c>
      <c r="F52" s="15" t="str">
        <f t="shared" si="8"/>
        <v/>
      </c>
      <c r="G52" s="15" t="str">
        <f t="shared" si="8"/>
        <v/>
      </c>
      <c r="H52" s="15" t="str">
        <f t="shared" si="8"/>
        <v/>
      </c>
      <c r="I52" s="15" t="str">
        <f t="shared" si="8"/>
        <v>Paid back</v>
      </c>
      <c r="J52" s="15" t="str">
        <f t="shared" si="8"/>
        <v>Paid back</v>
      </c>
      <c r="K52" s="15" t="str">
        <f t="shared" si="8"/>
        <v>Paid back</v>
      </c>
      <c r="L52" s="15" t="str">
        <f t="shared" si="8"/>
        <v>Paid back</v>
      </c>
      <c r="M52" s="15" t="str">
        <f t="shared" si="8"/>
        <v>Paid back</v>
      </c>
      <c r="N52" s="15" t="str">
        <f t="shared" si="8"/>
        <v>Paid back</v>
      </c>
      <c r="O52" s="15" t="str">
        <f t="shared" si="8"/>
        <v>Paid back</v>
      </c>
      <c r="P52" s="15" t="str">
        <f t="shared" si="8"/>
        <v>Paid back</v>
      </c>
      <c r="Q52" s="15" t="str">
        <f t="shared" si="8"/>
        <v>Paid back</v>
      </c>
      <c r="R52" s="15" t="str">
        <f t="shared" si="8"/>
        <v>Paid back</v>
      </c>
      <c r="S52" s="15" t="str">
        <f t="shared" si="8"/>
        <v>Paid back</v>
      </c>
      <c r="T52" s="15" t="str">
        <f t="shared" si="8"/>
        <v>Paid back</v>
      </c>
      <c r="U52" s="15" t="str">
        <f t="shared" si="8"/>
        <v>Paid back</v>
      </c>
      <c r="V52" s="15" t="str">
        <f t="shared" si="8"/>
        <v>Paid back</v>
      </c>
    </row>
    <row r="53" spans="1:22" s="7" customFormat="1" x14ac:dyDescent="0.3">
      <c r="C53" s="15">
        <f t="shared" ref="C53:V53" ca="1" si="9">IF(C52="Paid back",1,0)</f>
        <v>0</v>
      </c>
      <c r="D53" s="15">
        <f t="shared" si="9"/>
        <v>0</v>
      </c>
      <c r="E53" s="15">
        <f t="shared" si="9"/>
        <v>0</v>
      </c>
      <c r="F53" s="15">
        <f t="shared" si="9"/>
        <v>0</v>
      </c>
      <c r="G53" s="15">
        <f t="shared" si="9"/>
        <v>0</v>
      </c>
      <c r="H53" s="15">
        <f t="shared" si="9"/>
        <v>0</v>
      </c>
      <c r="I53" s="15">
        <f t="shared" si="9"/>
        <v>1</v>
      </c>
      <c r="J53" s="15">
        <f t="shared" si="9"/>
        <v>1</v>
      </c>
      <c r="K53" s="15">
        <f t="shared" si="9"/>
        <v>1</v>
      </c>
      <c r="L53" s="15">
        <f t="shared" si="9"/>
        <v>1</v>
      </c>
      <c r="M53" s="15">
        <f t="shared" si="9"/>
        <v>1</v>
      </c>
      <c r="N53" s="15">
        <f t="shared" si="9"/>
        <v>1</v>
      </c>
      <c r="O53" s="15">
        <f t="shared" si="9"/>
        <v>1</v>
      </c>
      <c r="P53" s="15">
        <f t="shared" si="9"/>
        <v>1</v>
      </c>
      <c r="Q53" s="15">
        <f t="shared" si="9"/>
        <v>1</v>
      </c>
      <c r="R53" s="15">
        <f t="shared" si="9"/>
        <v>1</v>
      </c>
      <c r="S53" s="15">
        <f t="shared" si="9"/>
        <v>1</v>
      </c>
      <c r="T53" s="15">
        <f t="shared" si="9"/>
        <v>1</v>
      </c>
      <c r="U53" s="15">
        <f t="shared" si="9"/>
        <v>1</v>
      </c>
      <c r="V53" s="15">
        <f t="shared" si="9"/>
        <v>1</v>
      </c>
    </row>
    <row r="54" spans="1:22" s="16" customFormat="1" x14ac:dyDescent="0.3">
      <c r="A54" s="16">
        <v>42</v>
      </c>
      <c r="B54" s="6" t="s">
        <v>31</v>
      </c>
      <c r="C54" s="12">
        <f>C29-C44</f>
        <v>37378.731789093363</v>
      </c>
    </row>
    <row r="55" spans="1:22" s="7" customFormat="1" x14ac:dyDescent="0.3">
      <c r="A55" s="7">
        <v>43</v>
      </c>
      <c r="B55" s="15" t="s">
        <v>32</v>
      </c>
      <c r="C55" s="15">
        <f>C31-C46</f>
        <v>26687.641870619322</v>
      </c>
    </row>
    <row r="56" spans="1:22" s="7" customFormat="1" x14ac:dyDescent="0.3">
      <c r="A56" s="7">
        <v>44</v>
      </c>
      <c r="B56" s="15" t="s">
        <v>33</v>
      </c>
      <c r="C56" s="15">
        <f>C32-C47</f>
        <v>51286.52722476382</v>
      </c>
    </row>
    <row r="57" spans="1:22" s="7" customFormat="1" x14ac:dyDescent="0.3"/>
    <row r="58" spans="1:22" s="7" customFormat="1" x14ac:dyDescent="0.3">
      <c r="A58" s="7">
        <v>45</v>
      </c>
      <c r="B58" s="7" t="s">
        <v>69</v>
      </c>
      <c r="C58" s="7">
        <f>C30-C45</f>
        <v>4701.25</v>
      </c>
    </row>
    <row r="59" spans="1:22" s="7" customFormat="1" x14ac:dyDescent="0.3"/>
    <row r="60" spans="1:22" s="7" customFormat="1" x14ac:dyDescent="0.3"/>
    <row r="61" spans="1:22" s="7" customFormat="1" x14ac:dyDescent="0.3"/>
    <row r="62" spans="1:22" s="7" customFormat="1" x14ac:dyDescent="0.3"/>
    <row r="63" spans="1:22" s="7" customFormat="1" x14ac:dyDescent="0.3"/>
    <row r="64" spans="1:22" s="7" customFormat="1" x14ac:dyDescent="0.3"/>
    <row r="65" s="7" customFormat="1" x14ac:dyDescent="0.3"/>
    <row r="66" s="7" customFormat="1" x14ac:dyDescent="0.3"/>
    <row r="67" s="7" customFormat="1" x14ac:dyDescent="0.3"/>
    <row r="68" s="7" customFormat="1" x14ac:dyDescent="0.3"/>
    <row r="69" s="7" customFormat="1" x14ac:dyDescent="0.3"/>
    <row r="70" s="7" customFormat="1" x14ac:dyDescent="0.3"/>
    <row r="71" s="7" customFormat="1" x14ac:dyDescent="0.3"/>
    <row r="72" s="7" customFormat="1" x14ac:dyDescent="0.3"/>
    <row r="73" s="7" customFormat="1" x14ac:dyDescent="0.3"/>
    <row r="74" s="7" customFormat="1" x14ac:dyDescent="0.3"/>
    <row r="75" s="7" customFormat="1" x14ac:dyDescent="0.3"/>
    <row r="76" s="7" customFormat="1" x14ac:dyDescent="0.3"/>
    <row r="77" s="7" customFormat="1" x14ac:dyDescent="0.3"/>
    <row r="78" s="7" customFormat="1" x14ac:dyDescent="0.3"/>
    <row r="79" s="7" customFormat="1" x14ac:dyDescent="0.3"/>
    <row r="80" s="7" customFormat="1" x14ac:dyDescent="0.3"/>
    <row r="81" s="7" customFormat="1" x14ac:dyDescent="0.3"/>
    <row r="82" s="7" customFormat="1" x14ac:dyDescent="0.3"/>
    <row r="83" s="2" customFormat="1" x14ac:dyDescent="0.3"/>
    <row r="84" s="2" customFormat="1" x14ac:dyDescent="0.3"/>
    <row r="85" s="2" customFormat="1" x14ac:dyDescent="0.3"/>
    <row r="86" s="2" customFormat="1" x14ac:dyDescent="0.3"/>
    <row r="87" s="2" customFormat="1" x14ac:dyDescent="0.3"/>
    <row r="88" s="2" customFormat="1" x14ac:dyDescent="0.3"/>
    <row r="89" s="2" customFormat="1" x14ac:dyDescent="0.3"/>
    <row r="90" s="2" customFormat="1" x14ac:dyDescent="0.3"/>
    <row r="91" s="2" customFormat="1" x14ac:dyDescent="0.3"/>
    <row r="92" s="2" customFormat="1" x14ac:dyDescent="0.3"/>
    <row r="93" s="2" customFormat="1" x14ac:dyDescent="0.3"/>
    <row r="94" s="2" customFormat="1" x14ac:dyDescent="0.3"/>
    <row r="95" s="2" customFormat="1" x14ac:dyDescent="0.3"/>
    <row r="96"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row r="156" s="2" customFormat="1" x14ac:dyDescent="0.3"/>
    <row r="157" s="2" customFormat="1" x14ac:dyDescent="0.3"/>
    <row r="158" s="2" customFormat="1" x14ac:dyDescent="0.3"/>
    <row r="159" s="2" customFormat="1" x14ac:dyDescent="0.3"/>
    <row r="160" s="2" customFormat="1" x14ac:dyDescent="0.3"/>
    <row r="161" s="2" customFormat="1" x14ac:dyDescent="0.3"/>
    <row r="162" s="2" customFormat="1" x14ac:dyDescent="0.3"/>
    <row r="163" s="2" customFormat="1" x14ac:dyDescent="0.3"/>
    <row r="164" s="2" customFormat="1" x14ac:dyDescent="0.3"/>
    <row r="165" s="2" customFormat="1" x14ac:dyDescent="0.3"/>
    <row r="166" s="2" customFormat="1" x14ac:dyDescent="0.3"/>
    <row r="167" s="2" customFormat="1" x14ac:dyDescent="0.3"/>
    <row r="168" s="2" customFormat="1" x14ac:dyDescent="0.3"/>
    <row r="169" s="2" customFormat="1" x14ac:dyDescent="0.3"/>
    <row r="170" s="2" customFormat="1" x14ac:dyDescent="0.3"/>
    <row r="171" s="2" customFormat="1" x14ac:dyDescent="0.3"/>
    <row r="172" s="2" customFormat="1" x14ac:dyDescent="0.3"/>
    <row r="173" s="2" customFormat="1" x14ac:dyDescent="0.3"/>
    <row r="174" s="2" customFormat="1" x14ac:dyDescent="0.3"/>
    <row r="175" s="2" customFormat="1" x14ac:dyDescent="0.3"/>
    <row r="176" s="2" customFormat="1" x14ac:dyDescent="0.3"/>
    <row r="177" s="2" customFormat="1" x14ac:dyDescent="0.3"/>
    <row r="178" s="2" customFormat="1" x14ac:dyDescent="0.3"/>
    <row r="179" s="2" customFormat="1" x14ac:dyDescent="0.3"/>
    <row r="180" s="2" customFormat="1" x14ac:dyDescent="0.3"/>
    <row r="181" s="2" customFormat="1" x14ac:dyDescent="0.3"/>
    <row r="182" s="2" customFormat="1" x14ac:dyDescent="0.3"/>
    <row r="183" s="2" customFormat="1" x14ac:dyDescent="0.3"/>
    <row r="184" s="2" customFormat="1" x14ac:dyDescent="0.3"/>
    <row r="185" s="2" customFormat="1" x14ac:dyDescent="0.3"/>
    <row r="186" s="2" customFormat="1" x14ac:dyDescent="0.3"/>
    <row r="187" s="2" customFormat="1" x14ac:dyDescent="0.3"/>
    <row r="188" s="2" customFormat="1" x14ac:dyDescent="0.3"/>
    <row r="189" s="2" customFormat="1" x14ac:dyDescent="0.3"/>
    <row r="190" s="2" customFormat="1" x14ac:dyDescent="0.3"/>
    <row r="191" s="2" customFormat="1" x14ac:dyDescent="0.3"/>
    <row r="192" s="2" customFormat="1" x14ac:dyDescent="0.3"/>
    <row r="193" s="2" customFormat="1" x14ac:dyDescent="0.3"/>
    <row r="194" s="2" customFormat="1" x14ac:dyDescent="0.3"/>
    <row r="195" s="2" customFormat="1" x14ac:dyDescent="0.3"/>
    <row r="196" s="2" customFormat="1" x14ac:dyDescent="0.3"/>
    <row r="197" s="2" customFormat="1" x14ac:dyDescent="0.3"/>
    <row r="198" s="2" customFormat="1" x14ac:dyDescent="0.3"/>
    <row r="199" s="2" customFormat="1" x14ac:dyDescent="0.3"/>
    <row r="200" s="2" customFormat="1" x14ac:dyDescent="0.3"/>
    <row r="201" s="2" customFormat="1" x14ac:dyDescent="0.3"/>
    <row r="202" s="2" customFormat="1" x14ac:dyDescent="0.3"/>
    <row r="203" s="2" customFormat="1" x14ac:dyDescent="0.3"/>
    <row r="204" s="2" customFormat="1" x14ac:dyDescent="0.3"/>
    <row r="205" s="2" customFormat="1" x14ac:dyDescent="0.3"/>
    <row r="206" s="2" customFormat="1" x14ac:dyDescent="0.3"/>
    <row r="207" s="2" customFormat="1" x14ac:dyDescent="0.3"/>
    <row r="208" s="2" customFormat="1" x14ac:dyDescent="0.3"/>
    <row r="209" s="2" customFormat="1" x14ac:dyDescent="0.3"/>
    <row r="210" s="2" customFormat="1" x14ac:dyDescent="0.3"/>
    <row r="211" s="2" customFormat="1" x14ac:dyDescent="0.3"/>
    <row r="212" s="2" customFormat="1" x14ac:dyDescent="0.3"/>
    <row r="213" s="2" customFormat="1" x14ac:dyDescent="0.3"/>
    <row r="214" s="2" customFormat="1" x14ac:dyDescent="0.3"/>
    <row r="215" s="2" customFormat="1" x14ac:dyDescent="0.3"/>
    <row r="216" s="2" customFormat="1" x14ac:dyDescent="0.3"/>
    <row r="217" s="2" customFormat="1" x14ac:dyDescent="0.3"/>
    <row r="218" s="2" customFormat="1" x14ac:dyDescent="0.3"/>
    <row r="219" s="2" customFormat="1" x14ac:dyDescent="0.3"/>
    <row r="220" s="2" customFormat="1" x14ac:dyDescent="0.3"/>
    <row r="221" s="2" customFormat="1" x14ac:dyDescent="0.3"/>
    <row r="222" s="2" customFormat="1" x14ac:dyDescent="0.3"/>
    <row r="223" s="2" customFormat="1" x14ac:dyDescent="0.3"/>
    <row r="224" s="2" customFormat="1" x14ac:dyDescent="0.3"/>
    <row r="225" s="2" customFormat="1" x14ac:dyDescent="0.3"/>
    <row r="226" s="2" customFormat="1" x14ac:dyDescent="0.3"/>
    <row r="227" s="2" customFormat="1" x14ac:dyDescent="0.3"/>
    <row r="228" s="2" customFormat="1" x14ac:dyDescent="0.3"/>
    <row r="229" s="2" customFormat="1" x14ac:dyDescent="0.3"/>
    <row r="230" s="2" customFormat="1" x14ac:dyDescent="0.3"/>
    <row r="231" s="2" customFormat="1" x14ac:dyDescent="0.3"/>
    <row r="232" s="2" customFormat="1" x14ac:dyDescent="0.3"/>
    <row r="233" s="2" customFormat="1" x14ac:dyDescent="0.3"/>
    <row r="234" s="2" customFormat="1" x14ac:dyDescent="0.3"/>
    <row r="235" s="2" customFormat="1" x14ac:dyDescent="0.3"/>
    <row r="236" s="2" customFormat="1" x14ac:dyDescent="0.3"/>
    <row r="237" s="2" customFormat="1" x14ac:dyDescent="0.3"/>
    <row r="238" s="2" customFormat="1" x14ac:dyDescent="0.3"/>
    <row r="239" s="2" customFormat="1" x14ac:dyDescent="0.3"/>
    <row r="240" s="2" customFormat="1" x14ac:dyDescent="0.3"/>
    <row r="241" s="2" customFormat="1" x14ac:dyDescent="0.3"/>
    <row r="242" s="2" customFormat="1" x14ac:dyDescent="0.3"/>
    <row r="243" s="2" customFormat="1" x14ac:dyDescent="0.3"/>
    <row r="244" s="2" customFormat="1" x14ac:dyDescent="0.3"/>
    <row r="245" s="2" customFormat="1" x14ac:dyDescent="0.3"/>
    <row r="246" s="2" customFormat="1" x14ac:dyDescent="0.3"/>
    <row r="247" s="2" customFormat="1" x14ac:dyDescent="0.3"/>
    <row r="248" s="2" customFormat="1" x14ac:dyDescent="0.3"/>
    <row r="249" s="2" customFormat="1" x14ac:dyDescent="0.3"/>
    <row r="250" s="2" customFormat="1" x14ac:dyDescent="0.3"/>
    <row r="251" s="2" customFormat="1" x14ac:dyDescent="0.3"/>
    <row r="252" s="2" customFormat="1" x14ac:dyDescent="0.3"/>
    <row r="253" s="2" customFormat="1" x14ac:dyDescent="0.3"/>
    <row r="254" s="2" customFormat="1" x14ac:dyDescent="0.3"/>
    <row r="255" s="2" customFormat="1" x14ac:dyDescent="0.3"/>
    <row r="256" s="2" customFormat="1" x14ac:dyDescent="0.3"/>
    <row r="257" s="2" customFormat="1" x14ac:dyDescent="0.3"/>
    <row r="258" s="2" customFormat="1" x14ac:dyDescent="0.3"/>
    <row r="259" s="2" customFormat="1" x14ac:dyDescent="0.3"/>
    <row r="260" s="2" customFormat="1" x14ac:dyDescent="0.3"/>
    <row r="261" s="2" customFormat="1" x14ac:dyDescent="0.3"/>
    <row r="262" s="2" customFormat="1" x14ac:dyDescent="0.3"/>
    <row r="263" s="2" customFormat="1" x14ac:dyDescent="0.3"/>
    <row r="264" s="2" customFormat="1" x14ac:dyDescent="0.3"/>
    <row r="265" s="2" customFormat="1" x14ac:dyDescent="0.3"/>
    <row r="266" s="2" customFormat="1" x14ac:dyDescent="0.3"/>
    <row r="267" s="2" customFormat="1" x14ac:dyDescent="0.3"/>
    <row r="268" s="2" customFormat="1" x14ac:dyDescent="0.3"/>
    <row r="269" s="2" customFormat="1" x14ac:dyDescent="0.3"/>
    <row r="270" s="2" customFormat="1" x14ac:dyDescent="0.3"/>
    <row r="271" s="2" customFormat="1" x14ac:dyDescent="0.3"/>
    <row r="272" s="2" customFormat="1" x14ac:dyDescent="0.3"/>
    <row r="273" s="2" customFormat="1" x14ac:dyDescent="0.3"/>
    <row r="274" s="2" customFormat="1" x14ac:dyDescent="0.3"/>
    <row r="275" s="2" customFormat="1" x14ac:dyDescent="0.3"/>
    <row r="276" s="2" customFormat="1" x14ac:dyDescent="0.3"/>
    <row r="277" s="2" customFormat="1" x14ac:dyDescent="0.3"/>
    <row r="278" s="2" customFormat="1" x14ac:dyDescent="0.3"/>
    <row r="279" s="2" customFormat="1" x14ac:dyDescent="0.3"/>
    <row r="280" s="2" customFormat="1" x14ac:dyDescent="0.3"/>
    <row r="281" s="2" customFormat="1" x14ac:dyDescent="0.3"/>
    <row r="282" s="2" customFormat="1" x14ac:dyDescent="0.3"/>
    <row r="283" s="2" customFormat="1" x14ac:dyDescent="0.3"/>
    <row r="284" s="2" customFormat="1" x14ac:dyDescent="0.3"/>
    <row r="285" s="2" customFormat="1" x14ac:dyDescent="0.3"/>
    <row r="286" s="2" customFormat="1" x14ac:dyDescent="0.3"/>
    <row r="287" s="2" customFormat="1" x14ac:dyDescent="0.3"/>
    <row r="288" s="2" customFormat="1" x14ac:dyDescent="0.3"/>
    <row r="289" s="2" customFormat="1" x14ac:dyDescent="0.3"/>
    <row r="290" s="2" customFormat="1" x14ac:dyDescent="0.3"/>
    <row r="291" s="2" customFormat="1" x14ac:dyDescent="0.3"/>
    <row r="292" s="2" customFormat="1" x14ac:dyDescent="0.3"/>
    <row r="293" s="2" customFormat="1" x14ac:dyDescent="0.3"/>
    <row r="294" s="2" customFormat="1" x14ac:dyDescent="0.3"/>
    <row r="295" s="2" customFormat="1" x14ac:dyDescent="0.3"/>
    <row r="296" s="2" customFormat="1" x14ac:dyDescent="0.3"/>
    <row r="297" s="2" customFormat="1" x14ac:dyDescent="0.3"/>
    <row r="298" s="2" customFormat="1" x14ac:dyDescent="0.3"/>
    <row r="299" s="2" customFormat="1" x14ac:dyDescent="0.3"/>
    <row r="300" s="2" customFormat="1" x14ac:dyDescent="0.3"/>
    <row r="301" s="2" customFormat="1" x14ac:dyDescent="0.3"/>
    <row r="302" s="2" customFormat="1" x14ac:dyDescent="0.3"/>
    <row r="303" s="2" customFormat="1" x14ac:dyDescent="0.3"/>
    <row r="304" s="2" customFormat="1" x14ac:dyDescent="0.3"/>
    <row r="305" s="2" customFormat="1" x14ac:dyDescent="0.3"/>
    <row r="306" s="2" customFormat="1" x14ac:dyDescent="0.3"/>
    <row r="307" s="2" customFormat="1" x14ac:dyDescent="0.3"/>
    <row r="308" s="2" customFormat="1" x14ac:dyDescent="0.3"/>
    <row r="309" s="2" customFormat="1" x14ac:dyDescent="0.3"/>
    <row r="310" s="2" customFormat="1" x14ac:dyDescent="0.3"/>
    <row r="311" s="2" customFormat="1" x14ac:dyDescent="0.3"/>
    <row r="312" s="2" customFormat="1" x14ac:dyDescent="0.3"/>
    <row r="313" s="2" customFormat="1" x14ac:dyDescent="0.3"/>
    <row r="314" s="2" customFormat="1" x14ac:dyDescent="0.3"/>
    <row r="315" s="2" customFormat="1" x14ac:dyDescent="0.3"/>
    <row r="316" s="2" customFormat="1" x14ac:dyDescent="0.3"/>
    <row r="317" s="2" customFormat="1" x14ac:dyDescent="0.3"/>
    <row r="318" s="2" customFormat="1" x14ac:dyDescent="0.3"/>
    <row r="319" s="2" customFormat="1" x14ac:dyDescent="0.3"/>
    <row r="320" s="2" customFormat="1" x14ac:dyDescent="0.3"/>
    <row r="321" s="2" customFormat="1" x14ac:dyDescent="0.3"/>
    <row r="322" s="2" customFormat="1" x14ac:dyDescent="0.3"/>
    <row r="323" s="2" customFormat="1" x14ac:dyDescent="0.3"/>
    <row r="324" s="2" customFormat="1" x14ac:dyDescent="0.3"/>
    <row r="325" s="2" customFormat="1" x14ac:dyDescent="0.3"/>
    <row r="326" s="2" customFormat="1" x14ac:dyDescent="0.3"/>
    <row r="327" s="2" customFormat="1" x14ac:dyDescent="0.3"/>
    <row r="328" s="2" customFormat="1" x14ac:dyDescent="0.3"/>
    <row r="329" s="2" customFormat="1" x14ac:dyDescent="0.3"/>
    <row r="330" s="2" customFormat="1" x14ac:dyDescent="0.3"/>
    <row r="331" s="2" customFormat="1" x14ac:dyDescent="0.3"/>
    <row r="332" s="2" customFormat="1" x14ac:dyDescent="0.3"/>
    <row r="333" s="2" customFormat="1" x14ac:dyDescent="0.3"/>
    <row r="334" s="2" customFormat="1" x14ac:dyDescent="0.3"/>
    <row r="335" s="2" customFormat="1" x14ac:dyDescent="0.3"/>
    <row r="336" s="2" customFormat="1" x14ac:dyDescent="0.3"/>
    <row r="337" s="2" customFormat="1" x14ac:dyDescent="0.3"/>
    <row r="338" s="2" customFormat="1" x14ac:dyDescent="0.3"/>
    <row r="339" s="2" customFormat="1" x14ac:dyDescent="0.3"/>
    <row r="340" s="2" customFormat="1" x14ac:dyDescent="0.3"/>
    <row r="341" s="2" customFormat="1" x14ac:dyDescent="0.3"/>
    <row r="342" s="2" customFormat="1" x14ac:dyDescent="0.3"/>
    <row r="343" s="2" customFormat="1" x14ac:dyDescent="0.3"/>
    <row r="344" s="2" customFormat="1" x14ac:dyDescent="0.3"/>
    <row r="345" s="2" customFormat="1" x14ac:dyDescent="0.3"/>
    <row r="346" s="2" customFormat="1" x14ac:dyDescent="0.3"/>
    <row r="347" s="2" customFormat="1" x14ac:dyDescent="0.3"/>
    <row r="348" s="2" customFormat="1" x14ac:dyDescent="0.3"/>
    <row r="349" s="2" customFormat="1" x14ac:dyDescent="0.3"/>
    <row r="350" s="2" customFormat="1" x14ac:dyDescent="0.3"/>
    <row r="351" s="2" customFormat="1" x14ac:dyDescent="0.3"/>
    <row r="352" s="2" customFormat="1" x14ac:dyDescent="0.3"/>
    <row r="353" s="2" customFormat="1" x14ac:dyDescent="0.3"/>
    <row r="354" s="2" customFormat="1" x14ac:dyDescent="0.3"/>
    <row r="355" s="2" customFormat="1" x14ac:dyDescent="0.3"/>
    <row r="356" s="2" customFormat="1" x14ac:dyDescent="0.3"/>
    <row r="357" s="2" customFormat="1" x14ac:dyDescent="0.3"/>
    <row r="358" s="2" customFormat="1" x14ac:dyDescent="0.3"/>
    <row r="359" s="2" customFormat="1" x14ac:dyDescent="0.3"/>
    <row r="360" s="2" customFormat="1" x14ac:dyDescent="0.3"/>
    <row r="361" s="2" customFormat="1" x14ac:dyDescent="0.3"/>
    <row r="362" s="2" customFormat="1" x14ac:dyDescent="0.3"/>
    <row r="363" s="2" customFormat="1" x14ac:dyDescent="0.3"/>
    <row r="364" s="2" customFormat="1" x14ac:dyDescent="0.3"/>
    <row r="365" s="2" customFormat="1" x14ac:dyDescent="0.3"/>
    <row r="366" s="2" customFormat="1" x14ac:dyDescent="0.3"/>
    <row r="367" s="2" customFormat="1" x14ac:dyDescent="0.3"/>
    <row r="368" s="2" customFormat="1" x14ac:dyDescent="0.3"/>
    <row r="369" s="2" customFormat="1" x14ac:dyDescent="0.3"/>
    <row r="370" s="2" customFormat="1" x14ac:dyDescent="0.3"/>
    <row r="371" s="2" customFormat="1" x14ac:dyDescent="0.3"/>
    <row r="372" s="2" customFormat="1" x14ac:dyDescent="0.3"/>
    <row r="373" s="2" customFormat="1" x14ac:dyDescent="0.3"/>
    <row r="374" s="2" customFormat="1" x14ac:dyDescent="0.3"/>
    <row r="375" s="2" customFormat="1" x14ac:dyDescent="0.3"/>
    <row r="376" s="2" customFormat="1" x14ac:dyDescent="0.3"/>
    <row r="377" s="2" customFormat="1" x14ac:dyDescent="0.3"/>
    <row r="378" s="2" customFormat="1" x14ac:dyDescent="0.3"/>
    <row r="379" s="2" customFormat="1" x14ac:dyDescent="0.3"/>
    <row r="380" s="2" customFormat="1" x14ac:dyDescent="0.3"/>
    <row r="381" s="2" customFormat="1" x14ac:dyDescent="0.3"/>
    <row r="382" s="2" customFormat="1" x14ac:dyDescent="0.3"/>
    <row r="383" s="2" customFormat="1" x14ac:dyDescent="0.3"/>
    <row r="384" s="2" customFormat="1" x14ac:dyDescent="0.3"/>
    <row r="385" s="2" customFormat="1" x14ac:dyDescent="0.3"/>
    <row r="386" s="2" customFormat="1" x14ac:dyDescent="0.3"/>
    <row r="387" s="2" customFormat="1" x14ac:dyDescent="0.3"/>
    <row r="388" s="2" customFormat="1" x14ac:dyDescent="0.3"/>
    <row r="389" s="2" customFormat="1" x14ac:dyDescent="0.3"/>
    <row r="390" s="2" customFormat="1" x14ac:dyDescent="0.3"/>
    <row r="391" s="2" customFormat="1" x14ac:dyDescent="0.3"/>
    <row r="392" s="2" customFormat="1" x14ac:dyDescent="0.3"/>
    <row r="393" s="2" customFormat="1" x14ac:dyDescent="0.3"/>
    <row r="394" s="2" customFormat="1" x14ac:dyDescent="0.3"/>
    <row r="395" s="2" customFormat="1" x14ac:dyDescent="0.3"/>
    <row r="396" s="2" customFormat="1" x14ac:dyDescent="0.3"/>
    <row r="397" s="2" customFormat="1" x14ac:dyDescent="0.3"/>
    <row r="398" s="2" customFormat="1" x14ac:dyDescent="0.3"/>
    <row r="399" s="2" customFormat="1" x14ac:dyDescent="0.3"/>
    <row r="400" s="2" customFormat="1" x14ac:dyDescent="0.3"/>
    <row r="401" s="2" customFormat="1" x14ac:dyDescent="0.3"/>
    <row r="402" s="2" customFormat="1" x14ac:dyDescent="0.3"/>
    <row r="403" s="2" customFormat="1" x14ac:dyDescent="0.3"/>
    <row r="404" s="2" customFormat="1" x14ac:dyDescent="0.3"/>
    <row r="405" s="2" customFormat="1" x14ac:dyDescent="0.3"/>
    <row r="406" s="2" customFormat="1" x14ac:dyDescent="0.3"/>
    <row r="407" s="2" customFormat="1" x14ac:dyDescent="0.3"/>
    <row r="408" s="2" customFormat="1" x14ac:dyDescent="0.3"/>
    <row r="409" s="2" customFormat="1" x14ac:dyDescent="0.3"/>
    <row r="410" s="2" customFormat="1" x14ac:dyDescent="0.3"/>
    <row r="411" s="2" customFormat="1" x14ac:dyDescent="0.3"/>
    <row r="412" s="2" customFormat="1" x14ac:dyDescent="0.3"/>
    <row r="413" s="2" customFormat="1" x14ac:dyDescent="0.3"/>
    <row r="414" s="2" customFormat="1" x14ac:dyDescent="0.3"/>
    <row r="415" s="2" customFormat="1" x14ac:dyDescent="0.3"/>
    <row r="416" s="2" customFormat="1" x14ac:dyDescent="0.3"/>
    <row r="417" s="2" customFormat="1" x14ac:dyDescent="0.3"/>
    <row r="418" s="2" customFormat="1" x14ac:dyDescent="0.3"/>
    <row r="419" s="2" customFormat="1" x14ac:dyDescent="0.3"/>
    <row r="420" s="2" customFormat="1" x14ac:dyDescent="0.3"/>
    <row r="421" s="2" customFormat="1" x14ac:dyDescent="0.3"/>
    <row r="422" s="2" customFormat="1" x14ac:dyDescent="0.3"/>
    <row r="423" s="2" customFormat="1" x14ac:dyDescent="0.3"/>
    <row r="424" s="2" customFormat="1" x14ac:dyDescent="0.3"/>
    <row r="425" s="2" customFormat="1" x14ac:dyDescent="0.3"/>
    <row r="426" s="2" customFormat="1" x14ac:dyDescent="0.3"/>
    <row r="427" s="2" customFormat="1" x14ac:dyDescent="0.3"/>
    <row r="428" s="2" customFormat="1" x14ac:dyDescent="0.3"/>
    <row r="429" s="2" customFormat="1" x14ac:dyDescent="0.3"/>
    <row r="430" s="2" customFormat="1" x14ac:dyDescent="0.3"/>
    <row r="431" s="2" customFormat="1" x14ac:dyDescent="0.3"/>
    <row r="432" s="2" customFormat="1" x14ac:dyDescent="0.3"/>
    <row r="433" s="2" customFormat="1" x14ac:dyDescent="0.3"/>
    <row r="434" s="2" customFormat="1" x14ac:dyDescent="0.3"/>
    <row r="435" s="2" customFormat="1" x14ac:dyDescent="0.3"/>
    <row r="436" s="2" customFormat="1" x14ac:dyDescent="0.3"/>
    <row r="437" s="2" customFormat="1" x14ac:dyDescent="0.3"/>
    <row r="438" s="2" customFormat="1" x14ac:dyDescent="0.3"/>
    <row r="439" s="2" customFormat="1" x14ac:dyDescent="0.3"/>
    <row r="440" s="2" customFormat="1" x14ac:dyDescent="0.3"/>
    <row r="441" s="2" customFormat="1" x14ac:dyDescent="0.3"/>
    <row r="442" s="2" customFormat="1" x14ac:dyDescent="0.3"/>
    <row r="443" s="2" customFormat="1" x14ac:dyDescent="0.3"/>
    <row r="444" s="2" customFormat="1" x14ac:dyDescent="0.3"/>
    <row r="445" s="2" customFormat="1" x14ac:dyDescent="0.3"/>
    <row r="446" s="2" customFormat="1" x14ac:dyDescent="0.3"/>
    <row r="447" s="2" customFormat="1" x14ac:dyDescent="0.3"/>
    <row r="448" s="2" customFormat="1" x14ac:dyDescent="0.3"/>
    <row r="449" s="2" customFormat="1" x14ac:dyDescent="0.3"/>
    <row r="450" s="2" customFormat="1" x14ac:dyDescent="0.3"/>
    <row r="451" s="2" customFormat="1" x14ac:dyDescent="0.3"/>
    <row r="452" s="2" customFormat="1" x14ac:dyDescent="0.3"/>
    <row r="453" s="2" customFormat="1" x14ac:dyDescent="0.3"/>
    <row r="454" s="2" customFormat="1" x14ac:dyDescent="0.3"/>
    <row r="455" s="2" customFormat="1" x14ac:dyDescent="0.3"/>
    <row r="456" s="2" customFormat="1" x14ac:dyDescent="0.3"/>
    <row r="457" s="2" customFormat="1" x14ac:dyDescent="0.3"/>
    <row r="458" s="2" customFormat="1" x14ac:dyDescent="0.3"/>
    <row r="459" s="2" customFormat="1" x14ac:dyDescent="0.3"/>
    <row r="460" s="2" customFormat="1" x14ac:dyDescent="0.3"/>
    <row r="461" s="2" customFormat="1" x14ac:dyDescent="0.3"/>
    <row r="462" s="2" customFormat="1" x14ac:dyDescent="0.3"/>
    <row r="463" s="2" customFormat="1" x14ac:dyDescent="0.3"/>
    <row r="464" s="2" customFormat="1" x14ac:dyDescent="0.3"/>
    <row r="465" s="2" customFormat="1" x14ac:dyDescent="0.3"/>
    <row r="466" s="2" customFormat="1" x14ac:dyDescent="0.3"/>
    <row r="467" s="2" customFormat="1" x14ac:dyDescent="0.3"/>
    <row r="468" s="2" customFormat="1" x14ac:dyDescent="0.3"/>
    <row r="469" s="2" customFormat="1" x14ac:dyDescent="0.3"/>
    <row r="470" s="2" customFormat="1" x14ac:dyDescent="0.3"/>
    <row r="471" s="2" customFormat="1" x14ac:dyDescent="0.3"/>
    <row r="472" s="2" customFormat="1" x14ac:dyDescent="0.3"/>
    <row r="473" s="2" customFormat="1" x14ac:dyDescent="0.3"/>
    <row r="474" s="2" customFormat="1" x14ac:dyDescent="0.3"/>
    <row r="475" s="2" customFormat="1" x14ac:dyDescent="0.3"/>
    <row r="476" s="2" customFormat="1" x14ac:dyDescent="0.3"/>
    <row r="477" s="2" customFormat="1" x14ac:dyDescent="0.3"/>
    <row r="478" s="2" customFormat="1" x14ac:dyDescent="0.3"/>
    <row r="479" s="2" customFormat="1" x14ac:dyDescent="0.3"/>
    <row r="480" s="2" customFormat="1" x14ac:dyDescent="0.3"/>
    <row r="481" s="2" customFormat="1" x14ac:dyDescent="0.3"/>
    <row r="482" s="2" customFormat="1" x14ac:dyDescent="0.3"/>
    <row r="483" s="2" customFormat="1" x14ac:dyDescent="0.3"/>
    <row r="484" s="2" customFormat="1" x14ac:dyDescent="0.3"/>
    <row r="485" s="2" customFormat="1" x14ac:dyDescent="0.3"/>
    <row r="486" s="2" customFormat="1" x14ac:dyDescent="0.3"/>
    <row r="487" s="2" customFormat="1" x14ac:dyDescent="0.3"/>
    <row r="488" s="2" customFormat="1" x14ac:dyDescent="0.3"/>
    <row r="489" s="2" customFormat="1" x14ac:dyDescent="0.3"/>
    <row r="490" s="2" customFormat="1" x14ac:dyDescent="0.3"/>
    <row r="491" s="2" customFormat="1" x14ac:dyDescent="0.3"/>
    <row r="492" s="2" customFormat="1" x14ac:dyDescent="0.3"/>
    <row r="493" s="2" customFormat="1" x14ac:dyDescent="0.3"/>
    <row r="494" s="2" customFormat="1" x14ac:dyDescent="0.3"/>
    <row r="495" s="2" customFormat="1" x14ac:dyDescent="0.3"/>
    <row r="496" s="2" customFormat="1" x14ac:dyDescent="0.3"/>
    <row r="497" s="2" customFormat="1" x14ac:dyDescent="0.3"/>
    <row r="498" s="2" customFormat="1" x14ac:dyDescent="0.3"/>
    <row r="499" s="2" customFormat="1" x14ac:dyDescent="0.3"/>
    <row r="500" s="2" customFormat="1" x14ac:dyDescent="0.3"/>
    <row r="501" s="2" customFormat="1" x14ac:dyDescent="0.3"/>
    <row r="502" s="2" customFormat="1" x14ac:dyDescent="0.3"/>
    <row r="503" s="2" customFormat="1" x14ac:dyDescent="0.3"/>
    <row r="504" s="2" customFormat="1" x14ac:dyDescent="0.3"/>
    <row r="505" s="2" customFormat="1" x14ac:dyDescent="0.3"/>
    <row r="506" s="2" customFormat="1" x14ac:dyDescent="0.3"/>
    <row r="507" s="2" customFormat="1" x14ac:dyDescent="0.3"/>
    <row r="508" s="2" customFormat="1" x14ac:dyDescent="0.3"/>
    <row r="509" s="2" customFormat="1" x14ac:dyDescent="0.3"/>
    <row r="510" s="2" customFormat="1" x14ac:dyDescent="0.3"/>
    <row r="511" s="2" customFormat="1" x14ac:dyDescent="0.3"/>
    <row r="512" s="2" customFormat="1" x14ac:dyDescent="0.3"/>
    <row r="513" s="2" customFormat="1" x14ac:dyDescent="0.3"/>
    <row r="514" s="2" customFormat="1" x14ac:dyDescent="0.3"/>
    <row r="515" s="2" customFormat="1" x14ac:dyDescent="0.3"/>
    <row r="516" s="2" customFormat="1" x14ac:dyDescent="0.3"/>
    <row r="517" s="2" customFormat="1" x14ac:dyDescent="0.3"/>
    <row r="518" s="2" customFormat="1" x14ac:dyDescent="0.3"/>
    <row r="519" s="2" customFormat="1" x14ac:dyDescent="0.3"/>
    <row r="520" s="2" customFormat="1" x14ac:dyDescent="0.3"/>
    <row r="521" s="2" customFormat="1" x14ac:dyDescent="0.3"/>
    <row r="522" s="2" customFormat="1" x14ac:dyDescent="0.3"/>
    <row r="523" s="2" customFormat="1" x14ac:dyDescent="0.3"/>
    <row r="524" s="2" customFormat="1" x14ac:dyDescent="0.3"/>
    <row r="525" s="2" customFormat="1" x14ac:dyDescent="0.3"/>
    <row r="526" s="2" customFormat="1" x14ac:dyDescent="0.3"/>
    <row r="527" s="2" customFormat="1" x14ac:dyDescent="0.3"/>
    <row r="528" s="2" customFormat="1" x14ac:dyDescent="0.3"/>
    <row r="529" s="2" customFormat="1" x14ac:dyDescent="0.3"/>
    <row r="530" s="2" customFormat="1" x14ac:dyDescent="0.3"/>
    <row r="531" s="2" customFormat="1" x14ac:dyDescent="0.3"/>
    <row r="532" s="2" customFormat="1" x14ac:dyDescent="0.3"/>
    <row r="533" s="2" customFormat="1" x14ac:dyDescent="0.3"/>
    <row r="534" s="2" customFormat="1" x14ac:dyDescent="0.3"/>
    <row r="535" s="2" customFormat="1" x14ac:dyDescent="0.3"/>
    <row r="536" s="2" customFormat="1" x14ac:dyDescent="0.3"/>
    <row r="537" s="2" customFormat="1" x14ac:dyDescent="0.3"/>
    <row r="538" s="2" customFormat="1" x14ac:dyDescent="0.3"/>
    <row r="539" s="2" customFormat="1" x14ac:dyDescent="0.3"/>
    <row r="540" s="2" customFormat="1" x14ac:dyDescent="0.3"/>
    <row r="541" s="2" customFormat="1" x14ac:dyDescent="0.3"/>
    <row r="542" s="2" customFormat="1" x14ac:dyDescent="0.3"/>
    <row r="543" s="2" customFormat="1" x14ac:dyDescent="0.3"/>
    <row r="544" s="2" customFormat="1" x14ac:dyDescent="0.3"/>
    <row r="545" s="2" customFormat="1" x14ac:dyDescent="0.3"/>
    <row r="546" s="2" customFormat="1" x14ac:dyDescent="0.3"/>
    <row r="547" s="2" customFormat="1" x14ac:dyDescent="0.3"/>
    <row r="548" s="2" customFormat="1" x14ac:dyDescent="0.3"/>
    <row r="549" s="2" customFormat="1" x14ac:dyDescent="0.3"/>
    <row r="550" s="2" customFormat="1" x14ac:dyDescent="0.3"/>
    <row r="551" s="2" customFormat="1" x14ac:dyDescent="0.3"/>
    <row r="552" s="2" customFormat="1" x14ac:dyDescent="0.3"/>
    <row r="553" s="2" customFormat="1" x14ac:dyDescent="0.3"/>
    <row r="554" s="2" customFormat="1" x14ac:dyDescent="0.3"/>
    <row r="555" s="2" customFormat="1" x14ac:dyDescent="0.3"/>
    <row r="556" s="2" customFormat="1" x14ac:dyDescent="0.3"/>
    <row r="557" s="2" customFormat="1" x14ac:dyDescent="0.3"/>
    <row r="558" s="2" customFormat="1" x14ac:dyDescent="0.3"/>
    <row r="559" s="2" customFormat="1" x14ac:dyDescent="0.3"/>
    <row r="560" s="2" customFormat="1" x14ac:dyDescent="0.3"/>
    <row r="561" s="2" customFormat="1" x14ac:dyDescent="0.3"/>
    <row r="562" s="2" customFormat="1" x14ac:dyDescent="0.3"/>
    <row r="563" s="2" customFormat="1" x14ac:dyDescent="0.3"/>
    <row r="564" s="2" customFormat="1" x14ac:dyDescent="0.3"/>
    <row r="565" s="2" customFormat="1" x14ac:dyDescent="0.3"/>
    <row r="566" s="2" customFormat="1" x14ac:dyDescent="0.3"/>
    <row r="567" s="2" customFormat="1" x14ac:dyDescent="0.3"/>
    <row r="568" s="2" customFormat="1" x14ac:dyDescent="0.3"/>
    <row r="569" s="2" customFormat="1" x14ac:dyDescent="0.3"/>
    <row r="570" s="2" customFormat="1" x14ac:dyDescent="0.3"/>
    <row r="571" s="2" customFormat="1" x14ac:dyDescent="0.3"/>
    <row r="572" s="2" customFormat="1" x14ac:dyDescent="0.3"/>
    <row r="573" s="2" customFormat="1" x14ac:dyDescent="0.3"/>
    <row r="574" s="2" customFormat="1" x14ac:dyDescent="0.3"/>
    <row r="575" s="2" customFormat="1" x14ac:dyDescent="0.3"/>
    <row r="576" s="2" customFormat="1" x14ac:dyDescent="0.3"/>
    <row r="577" s="2" customFormat="1" x14ac:dyDescent="0.3"/>
    <row r="578" s="2" customFormat="1" x14ac:dyDescent="0.3"/>
    <row r="579" s="2" customFormat="1" x14ac:dyDescent="0.3"/>
    <row r="580" s="2" customFormat="1" x14ac:dyDescent="0.3"/>
    <row r="581" s="2" customFormat="1" x14ac:dyDescent="0.3"/>
    <row r="582" s="2" customFormat="1" x14ac:dyDescent="0.3"/>
    <row r="583" s="2" customFormat="1" x14ac:dyDescent="0.3"/>
    <row r="584" s="2" customFormat="1" x14ac:dyDescent="0.3"/>
    <row r="585" s="2" customFormat="1" x14ac:dyDescent="0.3"/>
    <row r="586" s="2" customFormat="1" x14ac:dyDescent="0.3"/>
    <row r="587" s="2" customFormat="1" x14ac:dyDescent="0.3"/>
    <row r="588" s="2" customFormat="1" x14ac:dyDescent="0.3"/>
    <row r="589" s="2" customFormat="1" x14ac:dyDescent="0.3"/>
    <row r="590" s="2" customFormat="1" x14ac:dyDescent="0.3"/>
    <row r="591" s="2" customFormat="1" x14ac:dyDescent="0.3"/>
    <row r="592" s="2" customFormat="1" x14ac:dyDescent="0.3"/>
    <row r="593" s="2" customFormat="1" x14ac:dyDescent="0.3"/>
    <row r="594" s="2" customFormat="1" x14ac:dyDescent="0.3"/>
    <row r="595" s="2" customFormat="1" x14ac:dyDescent="0.3"/>
    <row r="596" s="2" customFormat="1" x14ac:dyDescent="0.3"/>
    <row r="597" s="2" customFormat="1" x14ac:dyDescent="0.3"/>
    <row r="598" s="2" customFormat="1" x14ac:dyDescent="0.3"/>
    <row r="599" s="2" customFormat="1" x14ac:dyDescent="0.3"/>
    <row r="600" s="2" customFormat="1" x14ac:dyDescent="0.3"/>
    <row r="601" s="2" customFormat="1" x14ac:dyDescent="0.3"/>
    <row r="602" s="2" customFormat="1" x14ac:dyDescent="0.3"/>
    <row r="603" s="2" customFormat="1" x14ac:dyDescent="0.3"/>
    <row r="604" s="2" customFormat="1" x14ac:dyDescent="0.3"/>
    <row r="605" s="2" customFormat="1" x14ac:dyDescent="0.3"/>
    <row r="606" s="2" customFormat="1" x14ac:dyDescent="0.3"/>
    <row r="607" s="2" customFormat="1" x14ac:dyDescent="0.3"/>
    <row r="608" s="2" customFormat="1" x14ac:dyDescent="0.3"/>
    <row r="609" s="2" customFormat="1" x14ac:dyDescent="0.3"/>
    <row r="610" s="2" customFormat="1" x14ac:dyDescent="0.3"/>
    <row r="611" s="2" customFormat="1" x14ac:dyDescent="0.3"/>
    <row r="612" s="2" customFormat="1" x14ac:dyDescent="0.3"/>
    <row r="613" s="2" customFormat="1" x14ac:dyDescent="0.3"/>
    <row r="614" s="2" customFormat="1" x14ac:dyDescent="0.3"/>
    <row r="615" s="2" customFormat="1" x14ac:dyDescent="0.3"/>
    <row r="616" s="2" customFormat="1" x14ac:dyDescent="0.3"/>
    <row r="617" s="2" customFormat="1" x14ac:dyDescent="0.3"/>
    <row r="618" s="2" customFormat="1" x14ac:dyDescent="0.3"/>
    <row r="619" s="2" customFormat="1" x14ac:dyDescent="0.3"/>
    <row r="620" s="2" customFormat="1" x14ac:dyDescent="0.3"/>
    <row r="621" s="2" customFormat="1" x14ac:dyDescent="0.3"/>
    <row r="622" s="2" customFormat="1" x14ac:dyDescent="0.3"/>
    <row r="623" s="2" customFormat="1" x14ac:dyDescent="0.3"/>
    <row r="624" s="2" customFormat="1" x14ac:dyDescent="0.3"/>
    <row r="625" s="2" customFormat="1" x14ac:dyDescent="0.3"/>
    <row r="626" s="2" customFormat="1" x14ac:dyDescent="0.3"/>
    <row r="627" s="2" customFormat="1" x14ac:dyDescent="0.3"/>
    <row r="628" s="2" customFormat="1" x14ac:dyDescent="0.3"/>
    <row r="629" s="2" customFormat="1" x14ac:dyDescent="0.3"/>
    <row r="630" s="2" customFormat="1" x14ac:dyDescent="0.3"/>
    <row r="631" s="2" customFormat="1" x14ac:dyDescent="0.3"/>
    <row r="632" s="2" customFormat="1" x14ac:dyDescent="0.3"/>
    <row r="633" s="2" customFormat="1" x14ac:dyDescent="0.3"/>
    <row r="634" s="2" customFormat="1" x14ac:dyDescent="0.3"/>
    <row r="635" s="2" customFormat="1" x14ac:dyDescent="0.3"/>
    <row r="636" s="2" customFormat="1" x14ac:dyDescent="0.3"/>
    <row r="637" s="2" customFormat="1" x14ac:dyDescent="0.3"/>
    <row r="638" s="2" customFormat="1" x14ac:dyDescent="0.3"/>
    <row r="639" s="2" customFormat="1" x14ac:dyDescent="0.3"/>
    <row r="640" s="2" customFormat="1" x14ac:dyDescent="0.3"/>
    <row r="641" s="2" customFormat="1" x14ac:dyDescent="0.3"/>
    <row r="642" s="2" customFormat="1" x14ac:dyDescent="0.3"/>
    <row r="643" s="2" customFormat="1" x14ac:dyDescent="0.3"/>
    <row r="644" s="2" customFormat="1" x14ac:dyDescent="0.3"/>
    <row r="645" s="2" customFormat="1" x14ac:dyDescent="0.3"/>
    <row r="646" s="2" customFormat="1" x14ac:dyDescent="0.3"/>
  </sheetData>
  <sheetProtection sheet="1" objects="1" scenarios="1"/>
  <mergeCells count="4">
    <mergeCell ref="A1:H1"/>
    <mergeCell ref="A2:H2"/>
    <mergeCell ref="A3:H3"/>
    <mergeCell ref="A4:H4"/>
  </mergeCells>
  <pageMargins left="0.7" right="0.7" top="0.75" bottom="0.75" header="0.3" footer="0.3"/>
  <pageSetup orientation="portrait" horizontalDpi="0" verticalDpi="0" r:id="rId1"/>
  <headerFooter>
    <oddHeader>&amp;L&amp;16&amp;F&amp;R&amp;G</odd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46"/>
  <sheetViews>
    <sheetView zoomScaleNormal="100" workbookViewId="0">
      <selection sqref="A1:H1"/>
    </sheetView>
  </sheetViews>
  <sheetFormatPr defaultRowHeight="14.4" x14ac:dyDescent="0.3"/>
  <cols>
    <col min="1" max="1" width="6" style="3" customWidth="1"/>
    <col min="2" max="2" width="53.5546875" style="3" customWidth="1"/>
    <col min="3" max="3" width="12.44140625" style="3" customWidth="1"/>
    <col min="4" max="9" width="8.88671875" style="3"/>
    <col min="10" max="21" width="8.6640625" style="3" customWidth="1"/>
    <col min="22" max="16384" width="8.88671875" style="3"/>
  </cols>
  <sheetData>
    <row r="1" spans="1:8" s="19" customFormat="1" ht="21" customHeight="1" x14ac:dyDescent="0.4">
      <c r="A1" s="41" t="s">
        <v>48</v>
      </c>
      <c r="B1" s="41"/>
      <c r="C1" s="41"/>
      <c r="D1" s="41"/>
      <c r="E1" s="41"/>
      <c r="F1" s="41"/>
      <c r="G1" s="41"/>
      <c r="H1" s="41"/>
    </row>
    <row r="2" spans="1:8" s="20" customFormat="1" ht="15.6" customHeight="1" x14ac:dyDescent="0.3">
      <c r="A2" s="42" t="s">
        <v>49</v>
      </c>
      <c r="B2" s="42"/>
      <c r="C2" s="42"/>
      <c r="D2" s="42"/>
      <c r="E2" s="42"/>
      <c r="F2" s="42"/>
      <c r="G2" s="42"/>
      <c r="H2" s="42"/>
    </row>
    <row r="3" spans="1:8" s="19" customFormat="1" ht="28.8" customHeight="1" x14ac:dyDescent="0.4">
      <c r="A3" s="39" t="s">
        <v>67</v>
      </c>
      <c r="B3" s="39"/>
      <c r="C3" s="39"/>
      <c r="D3" s="39"/>
      <c r="E3" s="39"/>
      <c r="F3" s="39"/>
      <c r="G3" s="39"/>
      <c r="H3" s="39"/>
    </row>
    <row r="4" spans="1:8" ht="42.6" customHeight="1" x14ac:dyDescent="0.3">
      <c r="A4" s="40" t="s">
        <v>52</v>
      </c>
      <c r="B4" s="40"/>
      <c r="C4" s="40"/>
      <c r="D4" s="40"/>
      <c r="E4" s="40"/>
      <c r="F4" s="40"/>
      <c r="G4" s="40"/>
      <c r="H4" s="40"/>
    </row>
    <row r="5" spans="1:8" x14ac:dyDescent="0.3">
      <c r="A5" s="21" t="s">
        <v>20</v>
      </c>
      <c r="B5" s="21" t="s">
        <v>19</v>
      </c>
      <c r="C5" s="21" t="s">
        <v>18</v>
      </c>
      <c r="D5" s="21" t="s">
        <v>1</v>
      </c>
      <c r="E5" s="1"/>
    </row>
    <row r="6" spans="1:8" x14ac:dyDescent="0.3">
      <c r="A6" s="3">
        <v>1</v>
      </c>
      <c r="B6" s="3" t="s">
        <v>24</v>
      </c>
      <c r="C6" s="22">
        <v>14</v>
      </c>
      <c r="D6" s="3" t="s">
        <v>2</v>
      </c>
    </row>
    <row r="7" spans="1:8" x14ac:dyDescent="0.3">
      <c r="A7" s="3">
        <v>2</v>
      </c>
      <c r="B7" s="3" t="s">
        <v>35</v>
      </c>
      <c r="C7" s="22">
        <v>83</v>
      </c>
      <c r="D7" s="3" t="s">
        <v>3</v>
      </c>
    </row>
    <row r="8" spans="1:8" x14ac:dyDescent="0.3">
      <c r="A8" s="3">
        <v>3</v>
      </c>
      <c r="B8" s="3" t="s">
        <v>27</v>
      </c>
      <c r="C8" s="22">
        <v>30</v>
      </c>
      <c r="D8" s="3" t="s">
        <v>3</v>
      </c>
    </row>
    <row r="9" spans="1:8" x14ac:dyDescent="0.3">
      <c r="A9" s="3">
        <v>4</v>
      </c>
      <c r="B9" s="3" t="s">
        <v>4</v>
      </c>
      <c r="C9" s="22">
        <v>4250</v>
      </c>
      <c r="D9" s="3" t="s">
        <v>5</v>
      </c>
    </row>
    <row r="10" spans="1:8" x14ac:dyDescent="0.3">
      <c r="A10" s="3">
        <v>5</v>
      </c>
      <c r="B10" s="3" t="s">
        <v>42</v>
      </c>
      <c r="C10" s="22">
        <v>100</v>
      </c>
      <c r="D10" s="3" t="s">
        <v>77</v>
      </c>
    </row>
    <row r="11" spans="1:8" x14ac:dyDescent="0.3">
      <c r="A11" s="3">
        <v>6</v>
      </c>
      <c r="B11" s="3" t="s">
        <v>43</v>
      </c>
      <c r="C11" s="22">
        <v>4</v>
      </c>
      <c r="D11" s="3" t="s">
        <v>6</v>
      </c>
    </row>
    <row r="12" spans="1:8" x14ac:dyDescent="0.3">
      <c r="A12" s="3">
        <v>7</v>
      </c>
      <c r="B12" s="3" t="s">
        <v>74</v>
      </c>
      <c r="C12" s="22">
        <v>4</v>
      </c>
      <c r="D12" s="3" t="s">
        <v>21</v>
      </c>
    </row>
    <row r="13" spans="1:8" x14ac:dyDescent="0.3">
      <c r="A13" s="3">
        <v>8</v>
      </c>
      <c r="B13" s="3" t="s">
        <v>44</v>
      </c>
      <c r="C13" s="22">
        <v>350</v>
      </c>
      <c r="D13" s="3" t="s">
        <v>7</v>
      </c>
    </row>
    <row r="14" spans="1:8" x14ac:dyDescent="0.3">
      <c r="A14" s="3">
        <v>9</v>
      </c>
      <c r="B14" s="3" t="s">
        <v>45</v>
      </c>
      <c r="C14" s="22">
        <v>120</v>
      </c>
      <c r="D14" s="3" t="s">
        <v>86</v>
      </c>
    </row>
    <row r="15" spans="1:8" x14ac:dyDescent="0.3">
      <c r="A15" s="3">
        <v>10</v>
      </c>
      <c r="B15" s="3" t="s">
        <v>14</v>
      </c>
      <c r="C15" s="22">
        <v>50</v>
      </c>
      <c r="D15" s="3" t="s">
        <v>78</v>
      </c>
    </row>
    <row r="16" spans="1:8" x14ac:dyDescent="0.3">
      <c r="A16" s="3">
        <v>11</v>
      </c>
      <c r="B16" s="3" t="s">
        <v>36</v>
      </c>
      <c r="C16" s="22">
        <v>100</v>
      </c>
      <c r="D16" s="3" t="s">
        <v>17</v>
      </c>
    </row>
    <row r="17" spans="1:22" x14ac:dyDescent="0.3">
      <c r="A17" s="3">
        <v>12</v>
      </c>
      <c r="B17" s="3" t="s">
        <v>16</v>
      </c>
      <c r="C17" s="22">
        <v>100</v>
      </c>
      <c r="D17" s="3" t="s">
        <v>17</v>
      </c>
    </row>
    <row r="18" spans="1:22" x14ac:dyDescent="0.3">
      <c r="A18" s="3">
        <v>13</v>
      </c>
      <c r="B18" s="3" t="s">
        <v>73</v>
      </c>
      <c r="C18" s="22">
        <v>0</v>
      </c>
      <c r="D18" s="3" t="s">
        <v>15</v>
      </c>
    </row>
    <row r="19" spans="1:22" x14ac:dyDescent="0.3">
      <c r="A19" s="3">
        <v>14</v>
      </c>
      <c r="B19" s="3" t="s">
        <v>41</v>
      </c>
      <c r="C19" s="22">
        <v>15</v>
      </c>
      <c r="D19" s="3" t="s">
        <v>21</v>
      </c>
    </row>
    <row r="20" spans="1:22" s="16" customFormat="1" x14ac:dyDescent="0.3"/>
    <row r="21" spans="1:22" s="4" customFormat="1" x14ac:dyDescent="0.3">
      <c r="B21" s="5" t="s">
        <v>0</v>
      </c>
      <c r="C21" s="4">
        <v>1</v>
      </c>
      <c r="D21" s="4">
        <v>2</v>
      </c>
      <c r="E21" s="4">
        <v>3</v>
      </c>
      <c r="F21" s="4">
        <v>4</v>
      </c>
      <c r="G21" s="4">
        <v>5</v>
      </c>
      <c r="H21" s="4">
        <v>6</v>
      </c>
      <c r="I21" s="4">
        <v>7</v>
      </c>
      <c r="J21" s="4">
        <v>8</v>
      </c>
      <c r="K21" s="4">
        <v>9</v>
      </c>
      <c r="L21" s="4">
        <v>10</v>
      </c>
      <c r="M21" s="4">
        <v>11</v>
      </c>
      <c r="N21" s="4">
        <v>12</v>
      </c>
      <c r="O21" s="4">
        <v>13</v>
      </c>
      <c r="P21" s="4">
        <v>14</v>
      </c>
      <c r="Q21" s="4">
        <v>15</v>
      </c>
      <c r="R21" s="4">
        <v>16</v>
      </c>
      <c r="S21" s="4">
        <v>17</v>
      </c>
      <c r="T21" s="4">
        <v>18</v>
      </c>
      <c r="U21" s="4">
        <v>19</v>
      </c>
      <c r="V21" s="4">
        <v>20</v>
      </c>
    </row>
    <row r="22" spans="1:22" s="7" customFormat="1" x14ac:dyDescent="0.3">
      <c r="A22" s="6" t="s">
        <v>37</v>
      </c>
    </row>
    <row r="23" spans="1:22" s="7" customFormat="1" x14ac:dyDescent="0.3"/>
    <row r="24" spans="1:22" s="7" customFormat="1" ht="14.4" customHeight="1" x14ac:dyDescent="0.3">
      <c r="A24" s="7">
        <v>20</v>
      </c>
      <c r="B24" s="7" t="s">
        <v>8</v>
      </c>
      <c r="C24" s="7">
        <f>C16*C6*C7*C9 /(100*1000)</f>
        <v>4938.5</v>
      </c>
      <c r="D24" s="7">
        <f>C$24</f>
        <v>4938.5</v>
      </c>
      <c r="E24" s="7">
        <f t="shared" ref="E24:V24" si="0">D$24</f>
        <v>4938.5</v>
      </c>
      <c r="F24" s="7">
        <f t="shared" si="0"/>
        <v>4938.5</v>
      </c>
      <c r="G24" s="7">
        <f t="shared" si="0"/>
        <v>4938.5</v>
      </c>
      <c r="H24" s="7">
        <f t="shared" si="0"/>
        <v>4938.5</v>
      </c>
      <c r="I24" s="7">
        <f t="shared" si="0"/>
        <v>4938.5</v>
      </c>
      <c r="J24" s="7">
        <f t="shared" si="0"/>
        <v>4938.5</v>
      </c>
      <c r="K24" s="7">
        <f t="shared" si="0"/>
        <v>4938.5</v>
      </c>
      <c r="L24" s="7">
        <f t="shared" si="0"/>
        <v>4938.5</v>
      </c>
      <c r="M24" s="7">
        <f t="shared" si="0"/>
        <v>4938.5</v>
      </c>
      <c r="N24" s="7">
        <f t="shared" si="0"/>
        <v>4938.5</v>
      </c>
      <c r="O24" s="7">
        <f t="shared" si="0"/>
        <v>4938.5</v>
      </c>
      <c r="P24" s="7">
        <f t="shared" si="0"/>
        <v>4938.5</v>
      </c>
      <c r="Q24" s="7">
        <f t="shared" si="0"/>
        <v>4938.5</v>
      </c>
      <c r="R24" s="7">
        <f t="shared" si="0"/>
        <v>4938.5</v>
      </c>
      <c r="S24" s="7">
        <f t="shared" si="0"/>
        <v>4938.5</v>
      </c>
      <c r="T24" s="7">
        <f t="shared" si="0"/>
        <v>4938.5</v>
      </c>
      <c r="U24" s="7">
        <f t="shared" si="0"/>
        <v>4938.5</v>
      </c>
      <c r="V24" s="7">
        <f t="shared" si="0"/>
        <v>4938.5</v>
      </c>
    </row>
    <row r="25" spans="1:22" s="8" customFormat="1" x14ac:dyDescent="0.3">
      <c r="A25" s="8">
        <v>21</v>
      </c>
      <c r="B25" s="8" t="s">
        <v>40</v>
      </c>
      <c r="C25" s="8">
        <f>C16*C10/C11</f>
        <v>2500</v>
      </c>
      <c r="D25" s="8">
        <f>$C25</f>
        <v>2500</v>
      </c>
      <c r="E25" s="8">
        <f t="shared" ref="E25:V26" si="1">$C25</f>
        <v>2500</v>
      </c>
      <c r="F25" s="8">
        <f t="shared" si="1"/>
        <v>2500</v>
      </c>
      <c r="G25" s="8">
        <f t="shared" si="1"/>
        <v>2500</v>
      </c>
      <c r="H25" s="8">
        <f t="shared" si="1"/>
        <v>2500</v>
      </c>
      <c r="I25" s="8">
        <f t="shared" si="1"/>
        <v>2500</v>
      </c>
      <c r="J25" s="8">
        <f t="shared" si="1"/>
        <v>2500</v>
      </c>
      <c r="K25" s="8">
        <f t="shared" si="1"/>
        <v>2500</v>
      </c>
      <c r="L25" s="8">
        <f t="shared" si="1"/>
        <v>2500</v>
      </c>
      <c r="M25" s="8">
        <f t="shared" si="1"/>
        <v>2500</v>
      </c>
      <c r="N25" s="8">
        <f t="shared" si="1"/>
        <v>2500</v>
      </c>
      <c r="O25" s="8">
        <f t="shared" si="1"/>
        <v>2500</v>
      </c>
      <c r="P25" s="8">
        <f t="shared" si="1"/>
        <v>2500</v>
      </c>
      <c r="Q25" s="8">
        <f t="shared" si="1"/>
        <v>2500</v>
      </c>
      <c r="R25" s="8">
        <f t="shared" si="1"/>
        <v>2500</v>
      </c>
      <c r="S25" s="8">
        <f t="shared" si="1"/>
        <v>2500</v>
      </c>
      <c r="T25" s="8">
        <f t="shared" si="1"/>
        <v>2500</v>
      </c>
      <c r="U25" s="8">
        <f t="shared" si="1"/>
        <v>2500</v>
      </c>
      <c r="V25" s="8">
        <f t="shared" si="1"/>
        <v>2500</v>
      </c>
    </row>
    <row r="26" spans="1:22" s="9" customFormat="1" x14ac:dyDescent="0.3">
      <c r="A26" s="9">
        <v>22</v>
      </c>
      <c r="B26" s="9" t="s">
        <v>76</v>
      </c>
      <c r="C26" s="9">
        <f>C16*(C13+C14)*(C12/100)</f>
        <v>1880</v>
      </c>
      <c r="D26" s="9">
        <f>$C26</f>
        <v>1880</v>
      </c>
      <c r="E26" s="9">
        <f t="shared" si="1"/>
        <v>1880</v>
      </c>
      <c r="F26" s="9">
        <f t="shared" si="1"/>
        <v>1880</v>
      </c>
      <c r="G26" s="9">
        <f t="shared" si="1"/>
        <v>1880</v>
      </c>
      <c r="H26" s="9">
        <f t="shared" si="1"/>
        <v>1880</v>
      </c>
      <c r="I26" s="9">
        <f t="shared" si="1"/>
        <v>1880</v>
      </c>
      <c r="J26" s="9">
        <f t="shared" si="1"/>
        <v>1880</v>
      </c>
      <c r="K26" s="9">
        <f t="shared" si="1"/>
        <v>1880</v>
      </c>
      <c r="L26" s="9">
        <f t="shared" si="1"/>
        <v>1880</v>
      </c>
      <c r="M26" s="9">
        <f t="shared" si="1"/>
        <v>1880</v>
      </c>
      <c r="N26" s="9">
        <f t="shared" si="1"/>
        <v>1880</v>
      </c>
      <c r="O26" s="9">
        <f t="shared" si="1"/>
        <v>1880</v>
      </c>
      <c r="P26" s="9">
        <f t="shared" si="1"/>
        <v>1880</v>
      </c>
      <c r="Q26" s="9">
        <f t="shared" si="1"/>
        <v>1880</v>
      </c>
      <c r="R26" s="9">
        <f t="shared" si="1"/>
        <v>1880</v>
      </c>
      <c r="S26" s="9">
        <f t="shared" si="1"/>
        <v>1880</v>
      </c>
      <c r="T26" s="9">
        <f t="shared" si="1"/>
        <v>1880</v>
      </c>
      <c r="U26" s="9">
        <f t="shared" si="1"/>
        <v>1880</v>
      </c>
      <c r="V26" s="9">
        <f t="shared" si="1"/>
        <v>1880</v>
      </c>
    </row>
    <row r="27" spans="1:22" s="7" customFormat="1" x14ac:dyDescent="0.3">
      <c r="B27" s="7" t="s">
        <v>9</v>
      </c>
      <c r="C27" s="7">
        <f>SUM(C24:C26)</f>
        <v>9318.5</v>
      </c>
      <c r="D27" s="7">
        <f>SUM(D24:D26)</f>
        <v>9318.5</v>
      </c>
      <c r="E27" s="7">
        <f t="shared" ref="E27:V27" si="2">SUM(E24:E26)</f>
        <v>9318.5</v>
      </c>
      <c r="F27" s="7">
        <f t="shared" si="2"/>
        <v>9318.5</v>
      </c>
      <c r="G27" s="7">
        <f t="shared" si="2"/>
        <v>9318.5</v>
      </c>
      <c r="H27" s="7">
        <f t="shared" si="2"/>
        <v>9318.5</v>
      </c>
      <c r="I27" s="7">
        <f t="shared" si="2"/>
        <v>9318.5</v>
      </c>
      <c r="J27" s="7">
        <f t="shared" si="2"/>
        <v>9318.5</v>
      </c>
      <c r="K27" s="7">
        <f t="shared" si="2"/>
        <v>9318.5</v>
      </c>
      <c r="L27" s="7">
        <f t="shared" si="2"/>
        <v>9318.5</v>
      </c>
      <c r="M27" s="7">
        <f t="shared" si="2"/>
        <v>9318.5</v>
      </c>
      <c r="N27" s="7">
        <f t="shared" si="2"/>
        <v>9318.5</v>
      </c>
      <c r="O27" s="7">
        <f t="shared" si="2"/>
        <v>9318.5</v>
      </c>
      <c r="P27" s="7">
        <f t="shared" si="2"/>
        <v>9318.5</v>
      </c>
      <c r="Q27" s="7">
        <f t="shared" si="2"/>
        <v>9318.5</v>
      </c>
      <c r="R27" s="7">
        <f t="shared" si="2"/>
        <v>9318.5</v>
      </c>
      <c r="S27" s="7">
        <f t="shared" si="2"/>
        <v>9318.5</v>
      </c>
      <c r="T27" s="7">
        <f t="shared" si="2"/>
        <v>9318.5</v>
      </c>
      <c r="U27" s="7">
        <f t="shared" si="2"/>
        <v>9318.5</v>
      </c>
      <c r="V27" s="7">
        <f t="shared" si="2"/>
        <v>9318.5</v>
      </c>
    </row>
    <row r="28" spans="1:22" s="9" customFormat="1" x14ac:dyDescent="0.3">
      <c r="B28" s="9" t="s">
        <v>10</v>
      </c>
      <c r="C28" s="9">
        <f>C27</f>
        <v>9318.5</v>
      </c>
      <c r="D28" s="9">
        <f>C28+D27</f>
        <v>18637</v>
      </c>
      <c r="E28" s="9">
        <f t="shared" ref="E28:V28" si="3">D28+E27</f>
        <v>27955.5</v>
      </c>
      <c r="F28" s="10">
        <f t="shared" si="3"/>
        <v>37274</v>
      </c>
      <c r="G28" s="10">
        <f t="shared" si="3"/>
        <v>46592.5</v>
      </c>
      <c r="H28" s="9">
        <f t="shared" si="3"/>
        <v>55911</v>
      </c>
      <c r="I28" s="9">
        <f t="shared" si="3"/>
        <v>65229.5</v>
      </c>
      <c r="J28" s="10">
        <f t="shared" si="3"/>
        <v>74548</v>
      </c>
      <c r="K28" s="9">
        <f t="shared" si="3"/>
        <v>83866.5</v>
      </c>
      <c r="L28" s="9">
        <f t="shared" si="3"/>
        <v>93185</v>
      </c>
      <c r="M28" s="9">
        <f t="shared" si="3"/>
        <v>102503.5</v>
      </c>
      <c r="N28" s="9">
        <f t="shared" si="3"/>
        <v>111822</v>
      </c>
      <c r="O28" s="9">
        <f t="shared" si="3"/>
        <v>121140.5</v>
      </c>
      <c r="P28" s="9">
        <f t="shared" si="3"/>
        <v>130459</v>
      </c>
      <c r="Q28" s="9">
        <f t="shared" si="3"/>
        <v>139777.5</v>
      </c>
      <c r="R28" s="9">
        <f t="shared" si="3"/>
        <v>149096</v>
      </c>
      <c r="S28" s="9">
        <f t="shared" si="3"/>
        <v>158414.5</v>
      </c>
      <c r="T28" s="9">
        <f t="shared" si="3"/>
        <v>167733</v>
      </c>
      <c r="U28" s="9">
        <f t="shared" si="3"/>
        <v>177051.5</v>
      </c>
      <c r="V28" s="9">
        <f t="shared" si="3"/>
        <v>186370</v>
      </c>
    </row>
    <row r="29" spans="1:22" s="7" customFormat="1" ht="28.8" x14ac:dyDescent="0.3">
      <c r="B29" s="11" t="s">
        <v>38</v>
      </c>
      <c r="C29" s="12">
        <f>NPV(0.06,C27:V27)</f>
        <v>106882.46087520033</v>
      </c>
      <c r="D29" s="13" t="s">
        <v>11</v>
      </c>
    </row>
    <row r="30" spans="1:22" s="7" customFormat="1" x14ac:dyDescent="0.3">
      <c r="B30" s="7" t="s">
        <v>22</v>
      </c>
      <c r="C30" s="7">
        <f>V28/20</f>
        <v>9318.5</v>
      </c>
      <c r="D30" s="14"/>
    </row>
    <row r="31" spans="1:22" s="7" customFormat="1" x14ac:dyDescent="0.3">
      <c r="B31" s="7" t="s">
        <v>29</v>
      </c>
      <c r="C31" s="15">
        <f>NPV(0.08,C27:V27)</f>
        <v>91490.406616316206</v>
      </c>
      <c r="D31" s="14"/>
    </row>
    <row r="32" spans="1:22" s="7" customFormat="1" x14ac:dyDescent="0.3">
      <c r="B32" s="7" t="s">
        <v>30</v>
      </c>
      <c r="C32" s="15">
        <f>NPV(0.04,C27:V27)</f>
        <v>126641.45604558138</v>
      </c>
      <c r="D32" s="14"/>
    </row>
    <row r="33" spans="1:22" s="7" customFormat="1" x14ac:dyDescent="0.3"/>
    <row r="34" spans="1:22" s="7" customFormat="1" x14ac:dyDescent="0.3">
      <c r="A34" s="4"/>
      <c r="B34" s="5" t="s">
        <v>0</v>
      </c>
      <c r="C34" s="4">
        <v>1</v>
      </c>
      <c r="D34" s="4">
        <v>2</v>
      </c>
      <c r="E34" s="4">
        <v>3</v>
      </c>
      <c r="F34" s="4">
        <v>4</v>
      </c>
      <c r="G34" s="4">
        <v>5</v>
      </c>
      <c r="H34" s="4">
        <v>6</v>
      </c>
      <c r="I34" s="4">
        <v>7</v>
      </c>
      <c r="J34" s="4">
        <v>8</v>
      </c>
      <c r="K34" s="4">
        <v>9</v>
      </c>
      <c r="L34" s="4">
        <v>10</v>
      </c>
      <c r="M34" s="4">
        <v>11</v>
      </c>
      <c r="N34" s="4">
        <v>12</v>
      </c>
      <c r="O34" s="4">
        <v>13</v>
      </c>
      <c r="P34" s="4">
        <v>14</v>
      </c>
      <c r="Q34" s="4">
        <v>15</v>
      </c>
      <c r="R34" s="4">
        <v>16</v>
      </c>
      <c r="S34" s="4">
        <v>17</v>
      </c>
      <c r="T34" s="4">
        <v>18</v>
      </c>
      <c r="U34" s="4">
        <v>19</v>
      </c>
      <c r="V34" s="4">
        <v>20</v>
      </c>
    </row>
    <row r="35" spans="1:22" s="7" customFormat="1" x14ac:dyDescent="0.3">
      <c r="A35" s="6" t="s">
        <v>34</v>
      </c>
    </row>
    <row r="36" spans="1:22" s="7" customFormat="1" ht="6.6" customHeight="1" x14ac:dyDescent="0.3">
      <c r="A36" s="6"/>
    </row>
    <row r="37" spans="1:22" s="7" customFormat="1" x14ac:dyDescent="0.3">
      <c r="A37" s="7">
        <v>30</v>
      </c>
      <c r="B37" s="7" t="s">
        <v>46</v>
      </c>
      <c r="C37" s="7">
        <f>C17*(C13+C14)</f>
        <v>47000</v>
      </c>
    </row>
    <row r="38" spans="1:22" s="8" customFormat="1" x14ac:dyDescent="0.3">
      <c r="A38" s="8">
        <v>31</v>
      </c>
      <c r="B38" s="8" t="s">
        <v>28</v>
      </c>
      <c r="C38" s="8">
        <f>C17*C9*C8*C6/(100*1000)</f>
        <v>1785</v>
      </c>
      <c r="D38" s="8">
        <f>$C38</f>
        <v>1785</v>
      </c>
      <c r="E38" s="8">
        <f t="shared" ref="E38:V39" si="4">$C38</f>
        <v>1785</v>
      </c>
      <c r="F38" s="8">
        <f t="shared" si="4"/>
        <v>1785</v>
      </c>
      <c r="G38" s="8">
        <f t="shared" si="4"/>
        <v>1785</v>
      </c>
      <c r="H38" s="8">
        <f t="shared" si="4"/>
        <v>1785</v>
      </c>
      <c r="I38" s="8">
        <f t="shared" si="4"/>
        <v>1785</v>
      </c>
      <c r="J38" s="8">
        <f t="shared" si="4"/>
        <v>1785</v>
      </c>
      <c r="K38" s="8">
        <f t="shared" si="4"/>
        <v>1785</v>
      </c>
      <c r="L38" s="8">
        <f t="shared" si="4"/>
        <v>1785</v>
      </c>
      <c r="M38" s="8">
        <f t="shared" si="4"/>
        <v>1785</v>
      </c>
      <c r="N38" s="8">
        <f t="shared" si="4"/>
        <v>1785</v>
      </c>
      <c r="O38" s="8">
        <f t="shared" si="4"/>
        <v>1785</v>
      </c>
      <c r="P38" s="8">
        <f t="shared" si="4"/>
        <v>1785</v>
      </c>
      <c r="Q38" s="8">
        <f t="shared" si="4"/>
        <v>1785</v>
      </c>
      <c r="R38" s="8">
        <f t="shared" si="4"/>
        <v>1785</v>
      </c>
      <c r="S38" s="8">
        <f t="shared" si="4"/>
        <v>1785</v>
      </c>
      <c r="T38" s="8">
        <f t="shared" si="4"/>
        <v>1785</v>
      </c>
      <c r="U38" s="8">
        <f t="shared" si="4"/>
        <v>1785</v>
      </c>
      <c r="V38" s="8">
        <f t="shared" si="4"/>
        <v>1785</v>
      </c>
    </row>
    <row r="39" spans="1:22" s="8" customFormat="1" x14ac:dyDescent="0.3">
      <c r="A39" s="7">
        <v>32</v>
      </c>
      <c r="B39" s="16" t="s">
        <v>23</v>
      </c>
      <c r="C39" s="17">
        <f>-C17*C18</f>
        <v>0</v>
      </c>
      <c r="D39" s="17">
        <f>$C39</f>
        <v>0</v>
      </c>
      <c r="E39" s="17">
        <f t="shared" si="4"/>
        <v>0</v>
      </c>
      <c r="F39" s="17">
        <f t="shared" si="4"/>
        <v>0</v>
      </c>
      <c r="G39" s="17">
        <f t="shared" si="4"/>
        <v>0</v>
      </c>
      <c r="H39" s="17">
        <f t="shared" si="4"/>
        <v>0</v>
      </c>
      <c r="I39" s="17">
        <f t="shared" si="4"/>
        <v>0</v>
      </c>
      <c r="J39" s="17">
        <f t="shared" si="4"/>
        <v>0</v>
      </c>
      <c r="K39" s="17">
        <f t="shared" si="4"/>
        <v>0</v>
      </c>
      <c r="L39" s="17">
        <f t="shared" si="4"/>
        <v>0</v>
      </c>
      <c r="M39" s="17">
        <f t="shared" si="4"/>
        <v>0</v>
      </c>
      <c r="N39" s="17">
        <f t="shared" si="4"/>
        <v>0</v>
      </c>
      <c r="O39" s="17">
        <f t="shared" si="4"/>
        <v>0</v>
      </c>
      <c r="P39" s="17">
        <f t="shared" si="4"/>
        <v>0</v>
      </c>
      <c r="Q39" s="17">
        <f t="shared" si="4"/>
        <v>0</v>
      </c>
      <c r="R39" s="17">
        <f t="shared" si="4"/>
        <v>0</v>
      </c>
      <c r="S39" s="17">
        <f t="shared" si="4"/>
        <v>0</v>
      </c>
      <c r="T39" s="17">
        <f t="shared" si="4"/>
        <v>0</v>
      </c>
      <c r="U39" s="17">
        <f t="shared" si="4"/>
        <v>0</v>
      </c>
      <c r="V39" s="17">
        <f t="shared" si="4"/>
        <v>0</v>
      </c>
    </row>
    <row r="40" spans="1:22" s="8" customFormat="1" x14ac:dyDescent="0.3">
      <c r="A40" s="8">
        <v>33</v>
      </c>
      <c r="B40" s="8" t="s">
        <v>13</v>
      </c>
      <c r="H40" s="8">
        <f>$C17*$C15</f>
        <v>5000</v>
      </c>
      <c r="N40" s="8">
        <f>$C17*$C15</f>
        <v>5000</v>
      </c>
      <c r="T40" s="8">
        <f>$C17*$C15</f>
        <v>5000</v>
      </c>
    </row>
    <row r="41" spans="1:22" s="9" customFormat="1" x14ac:dyDescent="0.3">
      <c r="A41" s="8">
        <v>34</v>
      </c>
      <c r="B41" s="9" t="s">
        <v>25</v>
      </c>
      <c r="C41" s="18">
        <f>-C38*C19/100</f>
        <v>-267.75</v>
      </c>
      <c r="D41" s="18">
        <f>$C41</f>
        <v>-267.75</v>
      </c>
      <c r="E41" s="18">
        <f t="shared" ref="E41:V41" si="5">$C41</f>
        <v>-267.75</v>
      </c>
      <c r="F41" s="18">
        <f t="shared" si="5"/>
        <v>-267.75</v>
      </c>
      <c r="G41" s="18">
        <f t="shared" si="5"/>
        <v>-267.75</v>
      </c>
      <c r="H41" s="18">
        <f t="shared" si="5"/>
        <v>-267.75</v>
      </c>
      <c r="I41" s="18">
        <f t="shared" si="5"/>
        <v>-267.75</v>
      </c>
      <c r="J41" s="18">
        <f t="shared" si="5"/>
        <v>-267.75</v>
      </c>
      <c r="K41" s="18">
        <f t="shared" si="5"/>
        <v>-267.75</v>
      </c>
      <c r="L41" s="18">
        <f t="shared" si="5"/>
        <v>-267.75</v>
      </c>
      <c r="M41" s="18">
        <f t="shared" si="5"/>
        <v>-267.75</v>
      </c>
      <c r="N41" s="18">
        <f t="shared" si="5"/>
        <v>-267.75</v>
      </c>
      <c r="O41" s="18">
        <f t="shared" si="5"/>
        <v>-267.75</v>
      </c>
      <c r="P41" s="18">
        <f t="shared" si="5"/>
        <v>-267.75</v>
      </c>
      <c r="Q41" s="18">
        <f t="shared" si="5"/>
        <v>-267.75</v>
      </c>
      <c r="R41" s="18">
        <f t="shared" si="5"/>
        <v>-267.75</v>
      </c>
      <c r="S41" s="18">
        <f t="shared" si="5"/>
        <v>-267.75</v>
      </c>
      <c r="T41" s="18">
        <f t="shared" si="5"/>
        <v>-267.75</v>
      </c>
      <c r="U41" s="18">
        <f t="shared" si="5"/>
        <v>-267.75</v>
      </c>
      <c r="V41" s="18">
        <f t="shared" si="5"/>
        <v>-267.75</v>
      </c>
    </row>
    <row r="42" spans="1:22" s="7" customFormat="1" x14ac:dyDescent="0.3">
      <c r="B42" s="7" t="s">
        <v>9</v>
      </c>
      <c r="C42" s="7">
        <f t="shared" ref="C42:V42" si="6">SUM(C37:C41)</f>
        <v>48517.25</v>
      </c>
      <c r="D42" s="7">
        <f t="shared" si="6"/>
        <v>1517.25</v>
      </c>
      <c r="E42" s="7">
        <f t="shared" si="6"/>
        <v>1517.25</v>
      </c>
      <c r="F42" s="7">
        <f t="shared" si="6"/>
        <v>1517.25</v>
      </c>
      <c r="G42" s="7">
        <f t="shared" si="6"/>
        <v>1517.25</v>
      </c>
      <c r="H42" s="7">
        <f t="shared" si="6"/>
        <v>6517.25</v>
      </c>
      <c r="I42" s="7">
        <f t="shared" si="6"/>
        <v>1517.25</v>
      </c>
      <c r="J42" s="7">
        <f t="shared" si="6"/>
        <v>1517.25</v>
      </c>
      <c r="K42" s="7">
        <f t="shared" si="6"/>
        <v>1517.25</v>
      </c>
      <c r="L42" s="7">
        <f t="shared" si="6"/>
        <v>1517.25</v>
      </c>
      <c r="M42" s="7">
        <f t="shared" si="6"/>
        <v>1517.25</v>
      </c>
      <c r="N42" s="7">
        <f t="shared" si="6"/>
        <v>6517.25</v>
      </c>
      <c r="O42" s="7">
        <f t="shared" si="6"/>
        <v>1517.25</v>
      </c>
      <c r="P42" s="7">
        <f t="shared" si="6"/>
        <v>1517.25</v>
      </c>
      <c r="Q42" s="7">
        <f t="shared" si="6"/>
        <v>1517.25</v>
      </c>
      <c r="R42" s="7">
        <f t="shared" si="6"/>
        <v>1517.25</v>
      </c>
      <c r="S42" s="7">
        <f t="shared" si="6"/>
        <v>1517.25</v>
      </c>
      <c r="T42" s="7">
        <f t="shared" si="6"/>
        <v>6517.25</v>
      </c>
      <c r="U42" s="7">
        <f t="shared" si="6"/>
        <v>1517.25</v>
      </c>
      <c r="V42" s="7">
        <f t="shared" si="6"/>
        <v>1517.25</v>
      </c>
    </row>
    <row r="43" spans="1:22" s="7" customFormat="1" x14ac:dyDescent="0.3">
      <c r="A43" s="9"/>
      <c r="B43" s="9" t="s">
        <v>10</v>
      </c>
      <c r="C43" s="9">
        <f>C42</f>
        <v>48517.25</v>
      </c>
      <c r="D43" s="9">
        <f>C43+D42</f>
        <v>50034.5</v>
      </c>
      <c r="E43" s="9">
        <f t="shared" ref="E43:V43" si="7">D43+E42</f>
        <v>51551.75</v>
      </c>
      <c r="F43" s="10">
        <f t="shared" si="7"/>
        <v>53069</v>
      </c>
      <c r="G43" s="10">
        <f t="shared" si="7"/>
        <v>54586.25</v>
      </c>
      <c r="H43" s="9">
        <f t="shared" si="7"/>
        <v>61103.5</v>
      </c>
      <c r="I43" s="9">
        <f t="shared" si="7"/>
        <v>62620.75</v>
      </c>
      <c r="J43" s="10">
        <f t="shared" si="7"/>
        <v>64138</v>
      </c>
      <c r="K43" s="9">
        <f t="shared" si="7"/>
        <v>65655.25</v>
      </c>
      <c r="L43" s="9">
        <f t="shared" si="7"/>
        <v>67172.5</v>
      </c>
      <c r="M43" s="9">
        <f t="shared" si="7"/>
        <v>68689.75</v>
      </c>
      <c r="N43" s="9">
        <f t="shared" si="7"/>
        <v>75207</v>
      </c>
      <c r="O43" s="9">
        <f t="shared" si="7"/>
        <v>76724.25</v>
      </c>
      <c r="P43" s="9">
        <f t="shared" si="7"/>
        <v>78241.5</v>
      </c>
      <c r="Q43" s="9">
        <f t="shared" si="7"/>
        <v>79758.75</v>
      </c>
      <c r="R43" s="9">
        <f t="shared" si="7"/>
        <v>81276</v>
      </c>
      <c r="S43" s="9">
        <f t="shared" si="7"/>
        <v>82793.25</v>
      </c>
      <c r="T43" s="9">
        <f t="shared" si="7"/>
        <v>89310.5</v>
      </c>
      <c r="U43" s="9">
        <f t="shared" si="7"/>
        <v>90827.75</v>
      </c>
      <c r="V43" s="9">
        <f t="shared" si="7"/>
        <v>92345</v>
      </c>
    </row>
    <row r="44" spans="1:22" s="7" customFormat="1" ht="28.8" x14ac:dyDescent="0.3">
      <c r="B44" s="11" t="s">
        <v>39</v>
      </c>
      <c r="C44" s="12">
        <f>NPV(0.06,C42:V42)</f>
        <v>69503.729086106963</v>
      </c>
      <c r="D44" s="13" t="s">
        <v>12</v>
      </c>
    </row>
    <row r="45" spans="1:22" s="7" customFormat="1" x14ac:dyDescent="0.3">
      <c r="B45" s="7" t="s">
        <v>22</v>
      </c>
      <c r="C45" s="7">
        <f>V43/20</f>
        <v>4617.25</v>
      </c>
    </row>
    <row r="46" spans="1:22" s="7" customFormat="1" x14ac:dyDescent="0.3">
      <c r="B46" s="7" t="s">
        <v>29</v>
      </c>
      <c r="C46" s="15">
        <f>NPV(0.08,C42:V42)</f>
        <v>64802.764745696884</v>
      </c>
    </row>
    <row r="47" spans="1:22" s="7" customFormat="1" x14ac:dyDescent="0.3">
      <c r="B47" s="7" t="s">
        <v>30</v>
      </c>
      <c r="C47" s="15">
        <f>NPV(0.04,C42:V42)</f>
        <v>75354.928820817557</v>
      </c>
    </row>
    <row r="48" spans="1:22" s="7" customFormat="1" x14ac:dyDescent="0.3">
      <c r="A48" s="7">
        <v>40</v>
      </c>
      <c r="B48" s="7" t="s">
        <v>26</v>
      </c>
      <c r="C48" s="7">
        <f>-NPV(0.06,C41:V41)</f>
        <v>3071.0714062708457</v>
      </c>
    </row>
    <row r="49" spans="1:22" s="9" customFormat="1" x14ac:dyDescent="0.3"/>
    <row r="50" spans="1:22" s="7" customFormat="1" x14ac:dyDescent="0.3">
      <c r="A50" s="6" t="s">
        <v>53</v>
      </c>
    </row>
    <row r="51" spans="1:22" s="7" customFormat="1" x14ac:dyDescent="0.3">
      <c r="A51" s="6"/>
    </row>
    <row r="52" spans="1:22" s="7" customFormat="1" ht="14.4" customHeight="1" x14ac:dyDescent="0.3">
      <c r="A52" s="7">
        <v>41</v>
      </c>
      <c r="B52" s="7" t="s">
        <v>71</v>
      </c>
      <c r="C52" s="15">
        <f ca="1">21-SUM(C53:V53)</f>
        <v>7</v>
      </c>
      <c r="D52" s="15" t="str">
        <f t="shared" ref="D52:V52" si="8">IF((D43&lt;D28),"Paid back","")</f>
        <v/>
      </c>
      <c r="E52" s="15" t="str">
        <f t="shared" si="8"/>
        <v/>
      </c>
      <c r="F52" s="15" t="str">
        <f t="shared" si="8"/>
        <v/>
      </c>
      <c r="G52" s="15" t="str">
        <f t="shared" si="8"/>
        <v/>
      </c>
      <c r="H52" s="15" t="str">
        <f t="shared" si="8"/>
        <v/>
      </c>
      <c r="I52" s="15" t="str">
        <f t="shared" si="8"/>
        <v>Paid back</v>
      </c>
      <c r="J52" s="15" t="str">
        <f t="shared" si="8"/>
        <v>Paid back</v>
      </c>
      <c r="K52" s="15" t="str">
        <f t="shared" si="8"/>
        <v>Paid back</v>
      </c>
      <c r="L52" s="15" t="str">
        <f t="shared" si="8"/>
        <v>Paid back</v>
      </c>
      <c r="M52" s="15" t="str">
        <f t="shared" si="8"/>
        <v>Paid back</v>
      </c>
      <c r="N52" s="15" t="str">
        <f t="shared" si="8"/>
        <v>Paid back</v>
      </c>
      <c r="O52" s="15" t="str">
        <f t="shared" si="8"/>
        <v>Paid back</v>
      </c>
      <c r="P52" s="15" t="str">
        <f t="shared" si="8"/>
        <v>Paid back</v>
      </c>
      <c r="Q52" s="15" t="str">
        <f t="shared" si="8"/>
        <v>Paid back</v>
      </c>
      <c r="R52" s="15" t="str">
        <f t="shared" si="8"/>
        <v>Paid back</v>
      </c>
      <c r="S52" s="15" t="str">
        <f t="shared" si="8"/>
        <v>Paid back</v>
      </c>
      <c r="T52" s="15" t="str">
        <f t="shared" si="8"/>
        <v>Paid back</v>
      </c>
      <c r="U52" s="15" t="str">
        <f t="shared" si="8"/>
        <v>Paid back</v>
      </c>
      <c r="V52" s="15" t="str">
        <f t="shared" si="8"/>
        <v>Paid back</v>
      </c>
    </row>
    <row r="53" spans="1:22" s="7" customFormat="1" x14ac:dyDescent="0.3">
      <c r="C53" s="15">
        <f t="shared" ref="C53:V53" ca="1" si="9">IF(C52="Paid back",1,0)</f>
        <v>0</v>
      </c>
      <c r="D53" s="15">
        <f t="shared" si="9"/>
        <v>0</v>
      </c>
      <c r="E53" s="15">
        <f t="shared" si="9"/>
        <v>0</v>
      </c>
      <c r="F53" s="15">
        <f t="shared" si="9"/>
        <v>0</v>
      </c>
      <c r="G53" s="15">
        <f t="shared" si="9"/>
        <v>0</v>
      </c>
      <c r="H53" s="15">
        <f t="shared" si="9"/>
        <v>0</v>
      </c>
      <c r="I53" s="15">
        <f t="shared" si="9"/>
        <v>1</v>
      </c>
      <c r="J53" s="15">
        <f t="shared" si="9"/>
        <v>1</v>
      </c>
      <c r="K53" s="15">
        <f t="shared" si="9"/>
        <v>1</v>
      </c>
      <c r="L53" s="15">
        <f t="shared" si="9"/>
        <v>1</v>
      </c>
      <c r="M53" s="15">
        <f t="shared" si="9"/>
        <v>1</v>
      </c>
      <c r="N53" s="15">
        <f t="shared" si="9"/>
        <v>1</v>
      </c>
      <c r="O53" s="15">
        <f t="shared" si="9"/>
        <v>1</v>
      </c>
      <c r="P53" s="15">
        <f t="shared" si="9"/>
        <v>1</v>
      </c>
      <c r="Q53" s="15">
        <f t="shared" si="9"/>
        <v>1</v>
      </c>
      <c r="R53" s="15">
        <f t="shared" si="9"/>
        <v>1</v>
      </c>
      <c r="S53" s="15">
        <f t="shared" si="9"/>
        <v>1</v>
      </c>
      <c r="T53" s="15">
        <f t="shared" si="9"/>
        <v>1</v>
      </c>
      <c r="U53" s="15">
        <f t="shared" si="9"/>
        <v>1</v>
      </c>
      <c r="V53" s="15">
        <f t="shared" si="9"/>
        <v>1</v>
      </c>
    </row>
    <row r="54" spans="1:22" s="16" customFormat="1" x14ac:dyDescent="0.3">
      <c r="A54" s="16">
        <v>42</v>
      </c>
      <c r="B54" s="6" t="s">
        <v>31</v>
      </c>
      <c r="C54" s="12">
        <f>C29-C44</f>
        <v>37378.731789093363</v>
      </c>
    </row>
    <row r="55" spans="1:22" s="7" customFormat="1" x14ac:dyDescent="0.3">
      <c r="A55" s="7">
        <v>43</v>
      </c>
      <c r="B55" s="15" t="s">
        <v>32</v>
      </c>
      <c r="C55" s="15">
        <f>C31-C46</f>
        <v>26687.641870619322</v>
      </c>
    </row>
    <row r="56" spans="1:22" s="7" customFormat="1" x14ac:dyDescent="0.3">
      <c r="A56" s="7">
        <v>44</v>
      </c>
      <c r="B56" s="15" t="s">
        <v>33</v>
      </c>
      <c r="C56" s="15">
        <f>C32-C47</f>
        <v>51286.52722476382</v>
      </c>
    </row>
    <row r="57" spans="1:22" s="7" customFormat="1" x14ac:dyDescent="0.3"/>
    <row r="58" spans="1:22" s="7" customFormat="1" x14ac:dyDescent="0.3">
      <c r="A58" s="7">
        <v>45</v>
      </c>
      <c r="B58" s="7" t="s">
        <v>69</v>
      </c>
      <c r="C58" s="7">
        <f>C30-C45</f>
        <v>4701.25</v>
      </c>
    </row>
    <row r="59" spans="1:22" s="7" customFormat="1" x14ac:dyDescent="0.3"/>
    <row r="60" spans="1:22" s="7" customFormat="1" x14ac:dyDescent="0.3"/>
    <row r="61" spans="1:22" s="7" customFormat="1" x14ac:dyDescent="0.3"/>
    <row r="62" spans="1:22" s="7" customFormat="1" x14ac:dyDescent="0.3"/>
    <row r="63" spans="1:22" s="7" customFormat="1" x14ac:dyDescent="0.3"/>
    <row r="64" spans="1:22" s="7" customFormat="1" x14ac:dyDescent="0.3"/>
    <row r="65" s="7" customFormat="1" x14ac:dyDescent="0.3"/>
    <row r="66" s="7" customFormat="1" x14ac:dyDescent="0.3"/>
    <row r="67" s="7" customFormat="1" x14ac:dyDescent="0.3"/>
    <row r="68" s="7" customFormat="1" x14ac:dyDescent="0.3"/>
    <row r="69" s="7" customFormat="1" x14ac:dyDescent="0.3"/>
    <row r="70" s="7" customFormat="1" x14ac:dyDescent="0.3"/>
    <row r="71" s="7" customFormat="1" x14ac:dyDescent="0.3"/>
    <row r="72" s="7" customFormat="1" x14ac:dyDescent="0.3"/>
    <row r="73" s="7" customFormat="1" x14ac:dyDescent="0.3"/>
    <row r="74" s="7" customFormat="1" x14ac:dyDescent="0.3"/>
    <row r="75" s="7" customFormat="1" x14ac:dyDescent="0.3"/>
    <row r="76" s="7" customFormat="1" x14ac:dyDescent="0.3"/>
    <row r="77" s="7" customFormat="1" x14ac:dyDescent="0.3"/>
    <row r="78" s="7" customFormat="1" x14ac:dyDescent="0.3"/>
    <row r="79" s="7" customFormat="1" x14ac:dyDescent="0.3"/>
    <row r="80" s="7" customFormat="1" x14ac:dyDescent="0.3"/>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row r="156" s="2" customFormat="1" x14ac:dyDescent="0.3"/>
    <row r="157" s="2" customFormat="1" x14ac:dyDescent="0.3"/>
    <row r="158" s="2" customFormat="1" x14ac:dyDescent="0.3"/>
    <row r="159" s="2" customFormat="1" x14ac:dyDescent="0.3"/>
    <row r="160" s="2" customFormat="1" x14ac:dyDescent="0.3"/>
    <row r="161" s="2" customFormat="1" x14ac:dyDescent="0.3"/>
    <row r="162" s="2" customFormat="1" x14ac:dyDescent="0.3"/>
    <row r="163" s="2" customFormat="1" x14ac:dyDescent="0.3"/>
    <row r="164" s="2" customFormat="1" x14ac:dyDescent="0.3"/>
    <row r="165" s="2" customFormat="1" x14ac:dyDescent="0.3"/>
    <row r="166" s="2" customFormat="1" x14ac:dyDescent="0.3"/>
    <row r="167" s="2" customFormat="1" x14ac:dyDescent="0.3"/>
    <row r="168" s="2" customFormat="1" x14ac:dyDescent="0.3"/>
    <row r="169" s="2" customFormat="1" x14ac:dyDescent="0.3"/>
    <row r="170" s="2" customFormat="1" x14ac:dyDescent="0.3"/>
    <row r="171" s="2" customFormat="1" x14ac:dyDescent="0.3"/>
    <row r="172" s="2" customFormat="1" x14ac:dyDescent="0.3"/>
    <row r="173" s="2" customFormat="1" x14ac:dyDescent="0.3"/>
    <row r="174" s="2" customFormat="1" x14ac:dyDescent="0.3"/>
    <row r="175" s="2" customFormat="1" x14ac:dyDescent="0.3"/>
    <row r="176" s="2" customFormat="1" x14ac:dyDescent="0.3"/>
    <row r="177" s="2" customFormat="1" x14ac:dyDescent="0.3"/>
    <row r="178" s="2" customFormat="1" x14ac:dyDescent="0.3"/>
    <row r="179" s="2" customFormat="1" x14ac:dyDescent="0.3"/>
    <row r="180" s="2" customFormat="1" x14ac:dyDescent="0.3"/>
    <row r="181" s="2" customFormat="1" x14ac:dyDescent="0.3"/>
    <row r="182" s="2" customFormat="1" x14ac:dyDescent="0.3"/>
    <row r="183" s="2" customFormat="1" x14ac:dyDescent="0.3"/>
    <row r="184" s="2" customFormat="1" x14ac:dyDescent="0.3"/>
    <row r="185" s="2" customFormat="1" x14ac:dyDescent="0.3"/>
    <row r="186" s="2" customFormat="1" x14ac:dyDescent="0.3"/>
    <row r="187" s="2" customFormat="1" x14ac:dyDescent="0.3"/>
    <row r="188" s="2" customFormat="1" x14ac:dyDescent="0.3"/>
    <row r="189" s="2" customFormat="1" x14ac:dyDescent="0.3"/>
    <row r="190" s="2" customFormat="1" x14ac:dyDescent="0.3"/>
    <row r="191" s="2" customFormat="1" x14ac:dyDescent="0.3"/>
    <row r="192" s="2" customFormat="1" x14ac:dyDescent="0.3"/>
    <row r="193" s="2" customFormat="1" x14ac:dyDescent="0.3"/>
    <row r="194" s="2" customFormat="1" x14ac:dyDescent="0.3"/>
    <row r="195" s="2" customFormat="1" x14ac:dyDescent="0.3"/>
    <row r="196" s="2" customFormat="1" x14ac:dyDescent="0.3"/>
    <row r="197" s="2" customFormat="1" x14ac:dyDescent="0.3"/>
    <row r="198" s="2" customFormat="1" x14ac:dyDescent="0.3"/>
    <row r="199" s="2" customFormat="1" x14ac:dyDescent="0.3"/>
    <row r="200" s="2" customFormat="1" x14ac:dyDescent="0.3"/>
    <row r="201" s="2" customFormat="1" x14ac:dyDescent="0.3"/>
    <row r="202" s="2" customFormat="1" x14ac:dyDescent="0.3"/>
    <row r="203" s="2" customFormat="1" x14ac:dyDescent="0.3"/>
    <row r="204" s="2" customFormat="1" x14ac:dyDescent="0.3"/>
    <row r="205" s="2" customFormat="1" x14ac:dyDescent="0.3"/>
    <row r="206" s="2" customFormat="1" x14ac:dyDescent="0.3"/>
    <row r="207" s="2" customFormat="1" x14ac:dyDescent="0.3"/>
    <row r="208" s="2" customFormat="1" x14ac:dyDescent="0.3"/>
    <row r="209" s="2" customFormat="1" x14ac:dyDescent="0.3"/>
    <row r="210" s="2" customFormat="1" x14ac:dyDescent="0.3"/>
    <row r="211" s="2" customFormat="1" x14ac:dyDescent="0.3"/>
    <row r="212" s="2" customFormat="1" x14ac:dyDescent="0.3"/>
    <row r="213" s="2" customFormat="1" x14ac:dyDescent="0.3"/>
    <row r="214" s="2" customFormat="1" x14ac:dyDescent="0.3"/>
    <row r="215" s="2" customFormat="1" x14ac:dyDescent="0.3"/>
    <row r="216" s="2" customFormat="1" x14ac:dyDescent="0.3"/>
    <row r="217" s="2" customFormat="1" x14ac:dyDescent="0.3"/>
    <row r="218" s="2" customFormat="1" x14ac:dyDescent="0.3"/>
    <row r="219" s="2" customFormat="1" x14ac:dyDescent="0.3"/>
    <row r="220" s="2" customFormat="1" x14ac:dyDescent="0.3"/>
    <row r="221" s="2" customFormat="1" x14ac:dyDescent="0.3"/>
    <row r="222" s="2" customFormat="1" x14ac:dyDescent="0.3"/>
    <row r="223" s="2" customFormat="1" x14ac:dyDescent="0.3"/>
    <row r="224" s="2" customFormat="1" x14ac:dyDescent="0.3"/>
    <row r="225" s="2" customFormat="1" x14ac:dyDescent="0.3"/>
    <row r="226" s="2" customFormat="1" x14ac:dyDescent="0.3"/>
    <row r="227" s="2" customFormat="1" x14ac:dyDescent="0.3"/>
    <row r="228" s="2" customFormat="1" x14ac:dyDescent="0.3"/>
    <row r="229" s="2" customFormat="1" x14ac:dyDescent="0.3"/>
    <row r="230" s="2" customFormat="1" x14ac:dyDescent="0.3"/>
    <row r="231" s="2" customFormat="1" x14ac:dyDescent="0.3"/>
    <row r="232" s="2" customFormat="1" x14ac:dyDescent="0.3"/>
    <row r="233" s="2" customFormat="1" x14ac:dyDescent="0.3"/>
    <row r="234" s="2" customFormat="1" x14ac:dyDescent="0.3"/>
    <row r="235" s="2" customFormat="1" x14ac:dyDescent="0.3"/>
    <row r="236" s="2" customFormat="1" x14ac:dyDescent="0.3"/>
    <row r="237" s="2" customFormat="1" x14ac:dyDescent="0.3"/>
    <row r="238" s="2" customFormat="1" x14ac:dyDescent="0.3"/>
    <row r="239" s="2" customFormat="1" x14ac:dyDescent="0.3"/>
    <row r="240" s="2" customFormat="1" x14ac:dyDescent="0.3"/>
    <row r="241" s="2" customFormat="1" x14ac:dyDescent="0.3"/>
    <row r="242" s="2" customFormat="1" x14ac:dyDescent="0.3"/>
    <row r="243" s="2" customFormat="1" x14ac:dyDescent="0.3"/>
    <row r="244" s="2" customFormat="1" x14ac:dyDescent="0.3"/>
    <row r="245" s="2" customFormat="1" x14ac:dyDescent="0.3"/>
    <row r="246" s="2" customFormat="1" x14ac:dyDescent="0.3"/>
    <row r="247" s="2" customFormat="1" x14ac:dyDescent="0.3"/>
    <row r="248" s="2" customFormat="1" x14ac:dyDescent="0.3"/>
    <row r="249" s="2" customFormat="1" x14ac:dyDescent="0.3"/>
    <row r="250" s="2" customFormat="1" x14ac:dyDescent="0.3"/>
    <row r="251" s="2" customFormat="1" x14ac:dyDescent="0.3"/>
    <row r="252" s="2" customFormat="1" x14ac:dyDescent="0.3"/>
    <row r="253" s="2" customFormat="1" x14ac:dyDescent="0.3"/>
    <row r="254" s="2" customFormat="1" x14ac:dyDescent="0.3"/>
    <row r="255" s="2" customFormat="1" x14ac:dyDescent="0.3"/>
    <row r="256" s="2" customFormat="1" x14ac:dyDescent="0.3"/>
    <row r="257" s="2" customFormat="1" x14ac:dyDescent="0.3"/>
    <row r="258" s="2" customFormat="1" x14ac:dyDescent="0.3"/>
    <row r="259" s="2" customFormat="1" x14ac:dyDescent="0.3"/>
    <row r="260" s="2" customFormat="1" x14ac:dyDescent="0.3"/>
    <row r="261" s="2" customFormat="1" x14ac:dyDescent="0.3"/>
    <row r="262" s="2" customFormat="1" x14ac:dyDescent="0.3"/>
    <row r="263" s="2" customFormat="1" x14ac:dyDescent="0.3"/>
    <row r="264" s="2" customFormat="1" x14ac:dyDescent="0.3"/>
    <row r="265" s="2" customFormat="1" x14ac:dyDescent="0.3"/>
    <row r="266" s="2" customFormat="1" x14ac:dyDescent="0.3"/>
    <row r="267" s="2" customFormat="1" x14ac:dyDescent="0.3"/>
    <row r="268" s="2" customFormat="1" x14ac:dyDescent="0.3"/>
    <row r="269" s="2" customFormat="1" x14ac:dyDescent="0.3"/>
    <row r="270" s="2" customFormat="1" x14ac:dyDescent="0.3"/>
    <row r="271" s="2" customFormat="1" x14ac:dyDescent="0.3"/>
    <row r="272" s="2" customFormat="1" x14ac:dyDescent="0.3"/>
    <row r="273" s="2" customFormat="1" x14ac:dyDescent="0.3"/>
    <row r="274" s="2" customFormat="1" x14ac:dyDescent="0.3"/>
    <row r="275" s="2" customFormat="1" x14ac:dyDescent="0.3"/>
    <row r="276" s="2" customFormat="1" x14ac:dyDescent="0.3"/>
    <row r="277" s="2" customFormat="1" x14ac:dyDescent="0.3"/>
    <row r="278" s="2" customFormat="1" x14ac:dyDescent="0.3"/>
    <row r="279" s="2" customFormat="1" x14ac:dyDescent="0.3"/>
    <row r="280" s="2" customFormat="1" x14ac:dyDescent="0.3"/>
    <row r="281" s="2" customFormat="1" x14ac:dyDescent="0.3"/>
    <row r="282" s="2" customFormat="1" x14ac:dyDescent="0.3"/>
    <row r="283" s="2" customFormat="1" x14ac:dyDescent="0.3"/>
    <row r="284" s="2" customFormat="1" x14ac:dyDescent="0.3"/>
    <row r="285" s="2" customFormat="1" x14ac:dyDescent="0.3"/>
    <row r="286" s="2" customFormat="1" x14ac:dyDescent="0.3"/>
    <row r="287" s="2" customFormat="1" x14ac:dyDescent="0.3"/>
    <row r="288" s="2" customFormat="1" x14ac:dyDescent="0.3"/>
    <row r="289" s="2" customFormat="1" x14ac:dyDescent="0.3"/>
    <row r="290" s="2" customFormat="1" x14ac:dyDescent="0.3"/>
    <row r="291" s="2" customFormat="1" x14ac:dyDescent="0.3"/>
    <row r="292" s="2" customFormat="1" x14ac:dyDescent="0.3"/>
    <row r="293" s="2" customFormat="1" x14ac:dyDescent="0.3"/>
    <row r="294" s="2" customFormat="1" x14ac:dyDescent="0.3"/>
    <row r="295" s="2" customFormat="1" x14ac:dyDescent="0.3"/>
    <row r="296" s="2" customFormat="1" x14ac:dyDescent="0.3"/>
    <row r="297" s="2" customFormat="1" x14ac:dyDescent="0.3"/>
    <row r="298" s="2" customFormat="1" x14ac:dyDescent="0.3"/>
    <row r="299" s="2" customFormat="1" x14ac:dyDescent="0.3"/>
    <row r="300" s="2" customFormat="1" x14ac:dyDescent="0.3"/>
    <row r="301" s="2" customFormat="1" x14ac:dyDescent="0.3"/>
    <row r="302" s="2" customFormat="1" x14ac:dyDescent="0.3"/>
    <row r="303" s="2" customFormat="1" x14ac:dyDescent="0.3"/>
    <row r="304" s="2" customFormat="1" x14ac:dyDescent="0.3"/>
    <row r="305" s="2" customFormat="1" x14ac:dyDescent="0.3"/>
    <row r="306" s="2" customFormat="1" x14ac:dyDescent="0.3"/>
    <row r="307" s="2" customFormat="1" x14ac:dyDescent="0.3"/>
    <row r="308" s="2" customFormat="1" x14ac:dyDescent="0.3"/>
    <row r="309" s="2" customFormat="1" x14ac:dyDescent="0.3"/>
    <row r="310" s="2" customFormat="1" x14ac:dyDescent="0.3"/>
    <row r="311" s="2" customFormat="1" x14ac:dyDescent="0.3"/>
    <row r="312" s="2" customFormat="1" x14ac:dyDescent="0.3"/>
    <row r="313" s="2" customFormat="1" x14ac:dyDescent="0.3"/>
    <row r="314" s="2" customFormat="1" x14ac:dyDescent="0.3"/>
    <row r="315" s="2" customFormat="1" x14ac:dyDescent="0.3"/>
    <row r="316" s="2" customFormat="1" x14ac:dyDescent="0.3"/>
    <row r="317" s="2" customFormat="1" x14ac:dyDescent="0.3"/>
    <row r="318" s="2" customFormat="1" x14ac:dyDescent="0.3"/>
    <row r="319" s="2" customFormat="1" x14ac:dyDescent="0.3"/>
    <row r="320" s="2" customFormat="1" x14ac:dyDescent="0.3"/>
    <row r="321" s="2" customFormat="1" x14ac:dyDescent="0.3"/>
    <row r="322" s="2" customFormat="1" x14ac:dyDescent="0.3"/>
    <row r="323" s="2" customFormat="1" x14ac:dyDescent="0.3"/>
    <row r="324" s="2" customFormat="1" x14ac:dyDescent="0.3"/>
    <row r="325" s="2" customFormat="1" x14ac:dyDescent="0.3"/>
    <row r="326" s="2" customFormat="1" x14ac:dyDescent="0.3"/>
    <row r="327" s="2" customFormat="1" x14ac:dyDescent="0.3"/>
    <row r="328" s="2" customFormat="1" x14ac:dyDescent="0.3"/>
    <row r="329" s="2" customFormat="1" x14ac:dyDescent="0.3"/>
    <row r="330" s="2" customFormat="1" x14ac:dyDescent="0.3"/>
    <row r="331" s="2" customFormat="1" x14ac:dyDescent="0.3"/>
    <row r="332" s="2" customFormat="1" x14ac:dyDescent="0.3"/>
    <row r="333" s="2" customFormat="1" x14ac:dyDescent="0.3"/>
    <row r="334" s="2" customFormat="1" x14ac:dyDescent="0.3"/>
    <row r="335" s="2" customFormat="1" x14ac:dyDescent="0.3"/>
    <row r="336" s="2" customFormat="1" x14ac:dyDescent="0.3"/>
    <row r="337" s="2" customFormat="1" x14ac:dyDescent="0.3"/>
    <row r="338" s="2" customFormat="1" x14ac:dyDescent="0.3"/>
    <row r="339" s="2" customFormat="1" x14ac:dyDescent="0.3"/>
    <row r="340" s="2" customFormat="1" x14ac:dyDescent="0.3"/>
    <row r="341" s="2" customFormat="1" x14ac:dyDescent="0.3"/>
    <row r="342" s="2" customFormat="1" x14ac:dyDescent="0.3"/>
    <row r="343" s="2" customFormat="1" x14ac:dyDescent="0.3"/>
    <row r="344" s="2" customFormat="1" x14ac:dyDescent="0.3"/>
    <row r="345" s="2" customFormat="1" x14ac:dyDescent="0.3"/>
    <row r="346" s="2" customFormat="1" x14ac:dyDescent="0.3"/>
    <row r="347" s="2" customFormat="1" x14ac:dyDescent="0.3"/>
    <row r="348" s="2" customFormat="1" x14ac:dyDescent="0.3"/>
    <row r="349" s="2" customFormat="1" x14ac:dyDescent="0.3"/>
    <row r="350" s="2" customFormat="1" x14ac:dyDescent="0.3"/>
    <row r="351" s="2" customFormat="1" x14ac:dyDescent="0.3"/>
    <row r="352" s="2" customFormat="1" x14ac:dyDescent="0.3"/>
    <row r="353" s="2" customFormat="1" x14ac:dyDescent="0.3"/>
    <row r="354" s="2" customFormat="1" x14ac:dyDescent="0.3"/>
    <row r="355" s="2" customFormat="1" x14ac:dyDescent="0.3"/>
    <row r="356" s="2" customFormat="1" x14ac:dyDescent="0.3"/>
    <row r="357" s="2" customFormat="1" x14ac:dyDescent="0.3"/>
    <row r="358" s="2" customFormat="1" x14ac:dyDescent="0.3"/>
    <row r="359" s="2" customFormat="1" x14ac:dyDescent="0.3"/>
    <row r="360" s="2" customFormat="1" x14ac:dyDescent="0.3"/>
    <row r="361" s="2" customFormat="1" x14ac:dyDescent="0.3"/>
    <row r="362" s="2" customFormat="1" x14ac:dyDescent="0.3"/>
    <row r="363" s="2" customFormat="1" x14ac:dyDescent="0.3"/>
    <row r="364" s="2" customFormat="1" x14ac:dyDescent="0.3"/>
    <row r="365" s="2" customFormat="1" x14ac:dyDescent="0.3"/>
    <row r="366" s="2" customFormat="1" x14ac:dyDescent="0.3"/>
    <row r="367" s="2" customFormat="1" x14ac:dyDescent="0.3"/>
    <row r="368" s="2" customFormat="1" x14ac:dyDescent="0.3"/>
    <row r="369" s="2" customFormat="1" x14ac:dyDescent="0.3"/>
    <row r="370" s="2" customFormat="1" x14ac:dyDescent="0.3"/>
    <row r="371" s="2" customFormat="1" x14ac:dyDescent="0.3"/>
    <row r="372" s="2" customFormat="1" x14ac:dyDescent="0.3"/>
    <row r="373" s="2" customFormat="1" x14ac:dyDescent="0.3"/>
    <row r="374" s="2" customFormat="1" x14ac:dyDescent="0.3"/>
    <row r="375" s="2" customFormat="1" x14ac:dyDescent="0.3"/>
    <row r="376" s="2" customFormat="1" x14ac:dyDescent="0.3"/>
    <row r="377" s="2" customFormat="1" x14ac:dyDescent="0.3"/>
    <row r="378" s="2" customFormat="1" x14ac:dyDescent="0.3"/>
    <row r="379" s="2" customFormat="1" x14ac:dyDescent="0.3"/>
    <row r="380" s="2" customFormat="1" x14ac:dyDescent="0.3"/>
    <row r="381" s="2" customFormat="1" x14ac:dyDescent="0.3"/>
    <row r="382" s="2" customFormat="1" x14ac:dyDescent="0.3"/>
    <row r="383" s="2" customFormat="1" x14ac:dyDescent="0.3"/>
    <row r="384" s="2" customFormat="1" x14ac:dyDescent="0.3"/>
    <row r="385" s="2" customFormat="1" x14ac:dyDescent="0.3"/>
    <row r="386" s="2" customFormat="1" x14ac:dyDescent="0.3"/>
    <row r="387" s="2" customFormat="1" x14ac:dyDescent="0.3"/>
    <row r="388" s="2" customFormat="1" x14ac:dyDescent="0.3"/>
    <row r="389" s="2" customFormat="1" x14ac:dyDescent="0.3"/>
    <row r="390" s="2" customFormat="1" x14ac:dyDescent="0.3"/>
    <row r="391" s="2" customFormat="1" x14ac:dyDescent="0.3"/>
    <row r="392" s="2" customFormat="1" x14ac:dyDescent="0.3"/>
    <row r="393" s="2" customFormat="1" x14ac:dyDescent="0.3"/>
    <row r="394" s="2" customFormat="1" x14ac:dyDescent="0.3"/>
    <row r="395" s="2" customFormat="1" x14ac:dyDescent="0.3"/>
    <row r="396" s="2" customFormat="1" x14ac:dyDescent="0.3"/>
    <row r="397" s="2" customFormat="1" x14ac:dyDescent="0.3"/>
    <row r="398" s="2" customFormat="1" x14ac:dyDescent="0.3"/>
    <row r="399" s="2" customFormat="1" x14ac:dyDescent="0.3"/>
    <row r="400" s="2" customFormat="1" x14ac:dyDescent="0.3"/>
    <row r="401" s="2" customFormat="1" x14ac:dyDescent="0.3"/>
    <row r="402" s="2" customFormat="1" x14ac:dyDescent="0.3"/>
    <row r="403" s="2" customFormat="1" x14ac:dyDescent="0.3"/>
    <row r="404" s="2" customFormat="1" x14ac:dyDescent="0.3"/>
    <row r="405" s="2" customFormat="1" x14ac:dyDescent="0.3"/>
    <row r="406" s="2" customFormat="1" x14ac:dyDescent="0.3"/>
    <row r="407" s="2" customFormat="1" x14ac:dyDescent="0.3"/>
    <row r="408" s="2" customFormat="1" x14ac:dyDescent="0.3"/>
    <row r="409" s="2" customFormat="1" x14ac:dyDescent="0.3"/>
    <row r="410" s="2" customFormat="1" x14ac:dyDescent="0.3"/>
    <row r="411" s="2" customFormat="1" x14ac:dyDescent="0.3"/>
    <row r="412" s="2" customFormat="1" x14ac:dyDescent="0.3"/>
    <row r="413" s="2" customFormat="1" x14ac:dyDescent="0.3"/>
    <row r="414" s="2" customFormat="1" x14ac:dyDescent="0.3"/>
    <row r="415" s="2" customFormat="1" x14ac:dyDescent="0.3"/>
    <row r="416" s="2" customFormat="1" x14ac:dyDescent="0.3"/>
    <row r="417" s="2" customFormat="1" x14ac:dyDescent="0.3"/>
    <row r="418" s="2" customFormat="1" x14ac:dyDescent="0.3"/>
    <row r="419" s="2" customFormat="1" x14ac:dyDescent="0.3"/>
    <row r="420" s="2" customFormat="1" x14ac:dyDescent="0.3"/>
    <row r="421" s="2" customFormat="1" x14ac:dyDescent="0.3"/>
    <row r="422" s="2" customFormat="1" x14ac:dyDescent="0.3"/>
    <row r="423" s="2" customFormat="1" x14ac:dyDescent="0.3"/>
    <row r="424" s="2" customFormat="1" x14ac:dyDescent="0.3"/>
    <row r="425" s="2" customFormat="1" x14ac:dyDescent="0.3"/>
    <row r="426" s="2" customFormat="1" x14ac:dyDescent="0.3"/>
    <row r="427" s="2" customFormat="1" x14ac:dyDescent="0.3"/>
    <row r="428" s="2" customFormat="1" x14ac:dyDescent="0.3"/>
    <row r="429" s="2" customFormat="1" x14ac:dyDescent="0.3"/>
    <row r="430" s="2" customFormat="1" x14ac:dyDescent="0.3"/>
    <row r="431" s="2" customFormat="1" x14ac:dyDescent="0.3"/>
    <row r="432" s="2" customFormat="1" x14ac:dyDescent="0.3"/>
    <row r="433" s="2" customFormat="1" x14ac:dyDescent="0.3"/>
    <row r="434" s="2" customFormat="1" x14ac:dyDescent="0.3"/>
    <row r="435" s="2" customFormat="1" x14ac:dyDescent="0.3"/>
    <row r="436" s="2" customFormat="1" x14ac:dyDescent="0.3"/>
    <row r="437" s="2" customFormat="1" x14ac:dyDescent="0.3"/>
    <row r="438" s="2" customFormat="1" x14ac:dyDescent="0.3"/>
    <row r="439" s="2" customFormat="1" x14ac:dyDescent="0.3"/>
    <row r="440" s="2" customFormat="1" x14ac:dyDescent="0.3"/>
    <row r="441" s="2" customFormat="1" x14ac:dyDescent="0.3"/>
    <row r="442" s="2" customFormat="1" x14ac:dyDescent="0.3"/>
    <row r="443" s="2" customFormat="1" x14ac:dyDescent="0.3"/>
    <row r="444" s="2" customFormat="1" x14ac:dyDescent="0.3"/>
    <row r="445" s="2" customFormat="1" x14ac:dyDescent="0.3"/>
    <row r="446" s="2" customFormat="1" x14ac:dyDescent="0.3"/>
    <row r="447" s="2" customFormat="1" x14ac:dyDescent="0.3"/>
    <row r="448" s="2" customFormat="1" x14ac:dyDescent="0.3"/>
    <row r="449" s="2" customFormat="1" x14ac:dyDescent="0.3"/>
    <row r="450" s="2" customFormat="1" x14ac:dyDescent="0.3"/>
    <row r="451" s="2" customFormat="1" x14ac:dyDescent="0.3"/>
    <row r="452" s="2" customFormat="1" x14ac:dyDescent="0.3"/>
    <row r="453" s="2" customFormat="1" x14ac:dyDescent="0.3"/>
    <row r="454" s="2" customFormat="1" x14ac:dyDescent="0.3"/>
    <row r="455" s="2" customFormat="1" x14ac:dyDescent="0.3"/>
    <row r="456" s="2" customFormat="1" x14ac:dyDescent="0.3"/>
    <row r="457" s="2" customFormat="1" x14ac:dyDescent="0.3"/>
    <row r="458" s="2" customFormat="1" x14ac:dyDescent="0.3"/>
    <row r="459" s="2" customFormat="1" x14ac:dyDescent="0.3"/>
    <row r="460" s="2" customFormat="1" x14ac:dyDescent="0.3"/>
    <row r="461" s="2" customFormat="1" x14ac:dyDescent="0.3"/>
    <row r="462" s="2" customFormat="1" x14ac:dyDescent="0.3"/>
    <row r="463" s="2" customFormat="1" x14ac:dyDescent="0.3"/>
    <row r="464" s="2" customFormat="1" x14ac:dyDescent="0.3"/>
    <row r="465" s="2" customFormat="1" x14ac:dyDescent="0.3"/>
    <row r="466" s="2" customFormat="1" x14ac:dyDescent="0.3"/>
    <row r="467" s="2" customFormat="1" x14ac:dyDescent="0.3"/>
    <row r="468" s="2" customFormat="1" x14ac:dyDescent="0.3"/>
    <row r="469" s="2" customFormat="1" x14ac:dyDescent="0.3"/>
    <row r="470" s="2" customFormat="1" x14ac:dyDescent="0.3"/>
    <row r="471" s="2" customFormat="1" x14ac:dyDescent="0.3"/>
    <row r="472" s="2" customFormat="1" x14ac:dyDescent="0.3"/>
    <row r="473" s="2" customFormat="1" x14ac:dyDescent="0.3"/>
    <row r="474" s="2" customFormat="1" x14ac:dyDescent="0.3"/>
    <row r="475" s="2" customFormat="1" x14ac:dyDescent="0.3"/>
    <row r="476" s="2" customFormat="1" x14ac:dyDescent="0.3"/>
    <row r="477" s="2" customFormat="1" x14ac:dyDescent="0.3"/>
    <row r="478" s="2" customFormat="1" x14ac:dyDescent="0.3"/>
    <row r="479" s="2" customFormat="1" x14ac:dyDescent="0.3"/>
    <row r="480" s="2" customFormat="1" x14ac:dyDescent="0.3"/>
    <row r="481" s="2" customFormat="1" x14ac:dyDescent="0.3"/>
    <row r="482" s="2" customFormat="1" x14ac:dyDescent="0.3"/>
    <row r="483" s="2" customFormat="1" x14ac:dyDescent="0.3"/>
    <row r="484" s="2" customFormat="1" x14ac:dyDescent="0.3"/>
    <row r="485" s="2" customFormat="1" x14ac:dyDescent="0.3"/>
    <row r="486" s="2" customFormat="1" x14ac:dyDescent="0.3"/>
    <row r="487" s="2" customFormat="1" x14ac:dyDescent="0.3"/>
    <row r="488" s="2" customFormat="1" x14ac:dyDescent="0.3"/>
    <row r="489" s="2" customFormat="1" x14ac:dyDescent="0.3"/>
    <row r="490" s="2" customFormat="1" x14ac:dyDescent="0.3"/>
    <row r="491" s="2" customFormat="1" x14ac:dyDescent="0.3"/>
    <row r="492" s="2" customFormat="1" x14ac:dyDescent="0.3"/>
    <row r="493" s="2" customFormat="1" x14ac:dyDescent="0.3"/>
    <row r="494" s="2" customFormat="1" x14ac:dyDescent="0.3"/>
    <row r="495" s="2" customFormat="1" x14ac:dyDescent="0.3"/>
    <row r="496" s="2" customFormat="1" x14ac:dyDescent="0.3"/>
    <row r="497" s="2" customFormat="1" x14ac:dyDescent="0.3"/>
    <row r="498" s="2" customFormat="1" x14ac:dyDescent="0.3"/>
    <row r="499" s="2" customFormat="1" x14ac:dyDescent="0.3"/>
    <row r="500" s="2" customFormat="1" x14ac:dyDescent="0.3"/>
    <row r="501" s="2" customFormat="1" x14ac:dyDescent="0.3"/>
    <row r="502" s="2" customFormat="1" x14ac:dyDescent="0.3"/>
    <row r="503" s="2" customFormat="1" x14ac:dyDescent="0.3"/>
    <row r="504" s="2" customFormat="1" x14ac:dyDescent="0.3"/>
    <row r="505" s="2" customFormat="1" x14ac:dyDescent="0.3"/>
    <row r="506" s="2" customFormat="1" x14ac:dyDescent="0.3"/>
    <row r="507" s="2" customFormat="1" x14ac:dyDescent="0.3"/>
    <row r="508" s="2" customFormat="1" x14ac:dyDescent="0.3"/>
    <row r="509" s="2" customFormat="1" x14ac:dyDescent="0.3"/>
    <row r="510" s="2" customFormat="1" x14ac:dyDescent="0.3"/>
    <row r="511" s="2" customFormat="1" x14ac:dyDescent="0.3"/>
    <row r="512" s="2" customFormat="1" x14ac:dyDescent="0.3"/>
    <row r="513" s="2" customFormat="1" x14ac:dyDescent="0.3"/>
    <row r="514" s="2" customFormat="1" x14ac:dyDescent="0.3"/>
    <row r="515" s="2" customFormat="1" x14ac:dyDescent="0.3"/>
    <row r="516" s="2" customFormat="1" x14ac:dyDescent="0.3"/>
    <row r="517" s="2" customFormat="1" x14ac:dyDescent="0.3"/>
    <row r="518" s="2" customFormat="1" x14ac:dyDescent="0.3"/>
    <row r="519" s="2" customFormat="1" x14ac:dyDescent="0.3"/>
    <row r="520" s="2" customFormat="1" x14ac:dyDescent="0.3"/>
    <row r="521" s="2" customFormat="1" x14ac:dyDescent="0.3"/>
    <row r="522" s="2" customFormat="1" x14ac:dyDescent="0.3"/>
    <row r="523" s="2" customFormat="1" x14ac:dyDescent="0.3"/>
    <row r="524" s="2" customFormat="1" x14ac:dyDescent="0.3"/>
    <row r="525" s="2" customFormat="1" x14ac:dyDescent="0.3"/>
    <row r="526" s="2" customFormat="1" x14ac:dyDescent="0.3"/>
    <row r="527" s="2" customFormat="1" x14ac:dyDescent="0.3"/>
    <row r="528" s="2" customFormat="1" x14ac:dyDescent="0.3"/>
    <row r="529" s="2" customFormat="1" x14ac:dyDescent="0.3"/>
    <row r="530" s="2" customFormat="1" x14ac:dyDescent="0.3"/>
    <row r="531" s="2" customFormat="1" x14ac:dyDescent="0.3"/>
    <row r="532" s="2" customFormat="1" x14ac:dyDescent="0.3"/>
    <row r="533" s="2" customFormat="1" x14ac:dyDescent="0.3"/>
    <row r="534" s="2" customFormat="1" x14ac:dyDescent="0.3"/>
    <row r="535" s="2" customFormat="1" x14ac:dyDescent="0.3"/>
    <row r="536" s="2" customFormat="1" x14ac:dyDescent="0.3"/>
    <row r="537" s="2" customFormat="1" x14ac:dyDescent="0.3"/>
    <row r="538" s="2" customFormat="1" x14ac:dyDescent="0.3"/>
    <row r="539" s="2" customFormat="1" x14ac:dyDescent="0.3"/>
    <row r="540" s="2" customFormat="1" x14ac:dyDescent="0.3"/>
    <row r="541" s="2" customFormat="1" x14ac:dyDescent="0.3"/>
    <row r="542" s="2" customFormat="1" x14ac:dyDescent="0.3"/>
    <row r="543" s="2" customFormat="1" x14ac:dyDescent="0.3"/>
    <row r="544" s="2" customFormat="1" x14ac:dyDescent="0.3"/>
    <row r="545" s="2" customFormat="1" x14ac:dyDescent="0.3"/>
    <row r="546" s="2" customFormat="1" x14ac:dyDescent="0.3"/>
    <row r="547" s="2" customFormat="1" x14ac:dyDescent="0.3"/>
    <row r="548" s="2" customFormat="1" x14ac:dyDescent="0.3"/>
    <row r="549" s="2" customFormat="1" x14ac:dyDescent="0.3"/>
    <row r="550" s="2" customFormat="1" x14ac:dyDescent="0.3"/>
    <row r="551" s="2" customFormat="1" x14ac:dyDescent="0.3"/>
    <row r="552" s="2" customFormat="1" x14ac:dyDescent="0.3"/>
    <row r="553" s="2" customFormat="1" x14ac:dyDescent="0.3"/>
    <row r="554" s="2" customFormat="1" x14ac:dyDescent="0.3"/>
    <row r="555" s="2" customFormat="1" x14ac:dyDescent="0.3"/>
    <row r="556" s="2" customFormat="1" x14ac:dyDescent="0.3"/>
    <row r="557" s="2" customFormat="1" x14ac:dyDescent="0.3"/>
    <row r="558" s="2" customFormat="1" x14ac:dyDescent="0.3"/>
    <row r="559" s="2" customFormat="1" x14ac:dyDescent="0.3"/>
    <row r="560" s="2" customFormat="1" x14ac:dyDescent="0.3"/>
    <row r="561" s="2" customFormat="1" x14ac:dyDescent="0.3"/>
    <row r="562" s="2" customFormat="1" x14ac:dyDescent="0.3"/>
    <row r="563" s="2" customFormat="1" x14ac:dyDescent="0.3"/>
    <row r="564" s="2" customFormat="1" x14ac:dyDescent="0.3"/>
    <row r="565" s="2" customFormat="1" x14ac:dyDescent="0.3"/>
    <row r="566" s="2" customFormat="1" x14ac:dyDescent="0.3"/>
    <row r="567" s="2" customFormat="1" x14ac:dyDescent="0.3"/>
    <row r="568" s="2" customFormat="1" x14ac:dyDescent="0.3"/>
    <row r="569" s="2" customFormat="1" x14ac:dyDescent="0.3"/>
    <row r="570" s="2" customFormat="1" x14ac:dyDescent="0.3"/>
    <row r="571" s="2" customFormat="1" x14ac:dyDescent="0.3"/>
    <row r="572" s="2" customFormat="1" x14ac:dyDescent="0.3"/>
    <row r="573" s="2" customFormat="1" x14ac:dyDescent="0.3"/>
    <row r="574" s="2" customFormat="1" x14ac:dyDescent="0.3"/>
    <row r="575" s="2" customFormat="1" x14ac:dyDescent="0.3"/>
    <row r="576" s="2" customFormat="1" x14ac:dyDescent="0.3"/>
    <row r="577" s="2" customFormat="1" x14ac:dyDescent="0.3"/>
    <row r="578" s="2" customFormat="1" x14ac:dyDescent="0.3"/>
    <row r="579" s="2" customFormat="1" x14ac:dyDescent="0.3"/>
    <row r="580" s="2" customFormat="1" x14ac:dyDescent="0.3"/>
    <row r="581" s="2" customFormat="1" x14ac:dyDescent="0.3"/>
    <row r="582" s="2" customFormat="1" x14ac:dyDescent="0.3"/>
    <row r="583" s="2" customFormat="1" x14ac:dyDescent="0.3"/>
    <row r="584" s="2" customFormat="1" x14ac:dyDescent="0.3"/>
    <row r="585" s="2" customFormat="1" x14ac:dyDescent="0.3"/>
    <row r="586" s="2" customFormat="1" x14ac:dyDescent="0.3"/>
    <row r="587" s="2" customFormat="1" x14ac:dyDescent="0.3"/>
    <row r="588" s="2" customFormat="1" x14ac:dyDescent="0.3"/>
    <row r="589" s="2" customFormat="1" x14ac:dyDescent="0.3"/>
    <row r="590" s="2" customFormat="1" x14ac:dyDescent="0.3"/>
    <row r="591" s="2" customFormat="1" x14ac:dyDescent="0.3"/>
    <row r="592" s="2" customFormat="1" x14ac:dyDescent="0.3"/>
    <row r="593" s="2" customFormat="1" x14ac:dyDescent="0.3"/>
    <row r="594" s="2" customFormat="1" x14ac:dyDescent="0.3"/>
    <row r="595" s="2" customFormat="1" x14ac:dyDescent="0.3"/>
    <row r="596" s="2" customFormat="1" x14ac:dyDescent="0.3"/>
    <row r="597" s="2" customFormat="1" x14ac:dyDescent="0.3"/>
    <row r="598" s="2" customFormat="1" x14ac:dyDescent="0.3"/>
    <row r="599" s="2" customFormat="1" x14ac:dyDescent="0.3"/>
    <row r="600" s="2" customFormat="1" x14ac:dyDescent="0.3"/>
    <row r="601" s="2" customFormat="1" x14ac:dyDescent="0.3"/>
    <row r="602" s="2" customFormat="1" x14ac:dyDescent="0.3"/>
    <row r="603" s="2" customFormat="1" x14ac:dyDescent="0.3"/>
    <row r="604" s="2" customFormat="1" x14ac:dyDescent="0.3"/>
    <row r="605" s="2" customFormat="1" x14ac:dyDescent="0.3"/>
    <row r="606" s="2" customFormat="1" x14ac:dyDescent="0.3"/>
    <row r="607" s="2" customFormat="1" x14ac:dyDescent="0.3"/>
    <row r="608" s="2" customFormat="1" x14ac:dyDescent="0.3"/>
    <row r="609" s="2" customFormat="1" x14ac:dyDescent="0.3"/>
    <row r="610" s="2" customFormat="1" x14ac:dyDescent="0.3"/>
    <row r="611" s="2" customFormat="1" x14ac:dyDescent="0.3"/>
    <row r="612" s="2" customFormat="1" x14ac:dyDescent="0.3"/>
    <row r="613" s="2" customFormat="1" x14ac:dyDescent="0.3"/>
    <row r="614" s="2" customFormat="1" x14ac:dyDescent="0.3"/>
    <row r="615" s="2" customFormat="1" x14ac:dyDescent="0.3"/>
    <row r="616" s="2" customFormat="1" x14ac:dyDescent="0.3"/>
    <row r="617" s="2" customFormat="1" x14ac:dyDescent="0.3"/>
    <row r="618" s="2" customFormat="1" x14ac:dyDescent="0.3"/>
    <row r="619" s="2" customFormat="1" x14ac:dyDescent="0.3"/>
    <row r="620" s="2" customFormat="1" x14ac:dyDescent="0.3"/>
    <row r="621" s="2" customFormat="1" x14ac:dyDescent="0.3"/>
    <row r="622" s="2" customFormat="1" x14ac:dyDescent="0.3"/>
    <row r="623" s="2" customFormat="1" x14ac:dyDescent="0.3"/>
    <row r="624" s="2" customFormat="1" x14ac:dyDescent="0.3"/>
    <row r="625" s="2" customFormat="1" x14ac:dyDescent="0.3"/>
    <row r="626" s="2" customFormat="1" x14ac:dyDescent="0.3"/>
    <row r="627" s="2" customFormat="1" x14ac:dyDescent="0.3"/>
    <row r="628" s="2" customFormat="1" x14ac:dyDescent="0.3"/>
    <row r="629" s="2" customFormat="1" x14ac:dyDescent="0.3"/>
    <row r="630" s="2" customFormat="1" x14ac:dyDescent="0.3"/>
    <row r="631" s="2" customFormat="1" x14ac:dyDescent="0.3"/>
    <row r="632" s="2" customFormat="1" x14ac:dyDescent="0.3"/>
    <row r="633" s="2" customFormat="1" x14ac:dyDescent="0.3"/>
    <row r="634" s="2" customFormat="1" x14ac:dyDescent="0.3"/>
    <row r="635" s="2" customFormat="1" x14ac:dyDescent="0.3"/>
    <row r="636" s="2" customFormat="1" x14ac:dyDescent="0.3"/>
    <row r="637" s="2" customFormat="1" x14ac:dyDescent="0.3"/>
    <row r="638" s="2" customFormat="1" x14ac:dyDescent="0.3"/>
    <row r="639" s="2" customFormat="1" x14ac:dyDescent="0.3"/>
    <row r="640" s="2" customFormat="1" x14ac:dyDescent="0.3"/>
    <row r="641" s="2" customFormat="1" x14ac:dyDescent="0.3"/>
    <row r="642" s="2" customFormat="1" x14ac:dyDescent="0.3"/>
    <row r="643" s="2" customFormat="1" x14ac:dyDescent="0.3"/>
    <row r="644" s="2" customFormat="1" x14ac:dyDescent="0.3"/>
    <row r="645" s="2" customFormat="1" x14ac:dyDescent="0.3"/>
    <row r="646" s="2" customFormat="1" x14ac:dyDescent="0.3"/>
  </sheetData>
  <sheetProtection sheet="1" objects="1" scenarios="1"/>
  <mergeCells count="4">
    <mergeCell ref="A1:H1"/>
    <mergeCell ref="A2:H2"/>
    <mergeCell ref="A3:H3"/>
    <mergeCell ref="A4:H4"/>
  </mergeCells>
  <pageMargins left="0.7" right="0.7" top="0.75" bottom="0.75" header="0.3" footer="0.3"/>
  <pageSetup orientation="portrait" horizontalDpi="0" verticalDpi="0" r:id="rId1"/>
  <headerFooter>
    <oddHeader>&amp;L&amp;16&amp;F&amp;R&amp;G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46"/>
  <sheetViews>
    <sheetView zoomScaleNormal="100" workbookViewId="0">
      <selection sqref="A1:H1"/>
    </sheetView>
  </sheetViews>
  <sheetFormatPr defaultRowHeight="14.4" x14ac:dyDescent="0.3"/>
  <cols>
    <col min="1" max="1" width="6" style="3" customWidth="1"/>
    <col min="2" max="2" width="53.5546875" style="3" customWidth="1"/>
    <col min="3" max="3" width="12.44140625" style="3" customWidth="1"/>
    <col min="4" max="9" width="8.88671875" style="3"/>
    <col min="10" max="21" width="8.6640625" style="3" customWidth="1"/>
    <col min="22" max="16384" width="8.88671875" style="3"/>
  </cols>
  <sheetData>
    <row r="1" spans="1:8" s="19" customFormat="1" ht="21.6" customHeight="1" x14ac:dyDescent="0.4">
      <c r="A1" s="41" t="s">
        <v>48</v>
      </c>
      <c r="B1" s="41"/>
      <c r="C1" s="41"/>
      <c r="D1" s="41"/>
      <c r="E1" s="41"/>
      <c r="F1" s="41"/>
      <c r="G1" s="41"/>
      <c r="H1" s="41"/>
    </row>
    <row r="2" spans="1:8" s="20" customFormat="1" ht="20.399999999999999" customHeight="1" x14ac:dyDescent="0.3">
      <c r="A2" s="42" t="s">
        <v>49</v>
      </c>
      <c r="B2" s="42"/>
      <c r="C2" s="42"/>
      <c r="D2" s="42"/>
      <c r="E2" s="42"/>
      <c r="F2" s="42"/>
      <c r="G2" s="42"/>
      <c r="H2" s="42"/>
    </row>
    <row r="3" spans="1:8" s="19" customFormat="1" ht="33" customHeight="1" x14ac:dyDescent="0.4">
      <c r="A3" s="39" t="s">
        <v>67</v>
      </c>
      <c r="B3" s="39"/>
      <c r="C3" s="39"/>
      <c r="D3" s="39"/>
      <c r="E3" s="39"/>
      <c r="F3" s="39"/>
      <c r="G3" s="39"/>
      <c r="H3" s="39"/>
    </row>
    <row r="4" spans="1:8" ht="51.6" customHeight="1" x14ac:dyDescent="0.3">
      <c r="A4" s="40" t="s">
        <v>52</v>
      </c>
      <c r="B4" s="40"/>
      <c r="C4" s="40"/>
      <c r="D4" s="40"/>
      <c r="E4" s="40"/>
      <c r="F4" s="40"/>
      <c r="G4" s="40"/>
      <c r="H4" s="40"/>
    </row>
    <row r="5" spans="1:8" ht="14.4" customHeight="1" x14ac:dyDescent="0.3">
      <c r="A5" s="21" t="s">
        <v>20</v>
      </c>
      <c r="B5" s="21" t="s">
        <v>19</v>
      </c>
      <c r="C5" s="21" t="s">
        <v>18</v>
      </c>
      <c r="D5" s="21" t="s">
        <v>1</v>
      </c>
      <c r="E5" s="1"/>
    </row>
    <row r="6" spans="1:8" ht="14.4" customHeight="1" x14ac:dyDescent="0.3">
      <c r="A6" s="3">
        <v>1</v>
      </c>
      <c r="B6" s="3" t="s">
        <v>24</v>
      </c>
      <c r="C6" s="22">
        <v>14</v>
      </c>
      <c r="D6" s="3" t="s">
        <v>2</v>
      </c>
    </row>
    <row r="7" spans="1:8" ht="14.4" customHeight="1" x14ac:dyDescent="0.3">
      <c r="A7" s="3">
        <v>2</v>
      </c>
      <c r="B7" s="3" t="s">
        <v>35</v>
      </c>
      <c r="C7" s="22">
        <v>83</v>
      </c>
      <c r="D7" s="3" t="s">
        <v>3</v>
      </c>
    </row>
    <row r="8" spans="1:8" ht="14.4" customHeight="1" x14ac:dyDescent="0.3">
      <c r="A8" s="3">
        <v>3</v>
      </c>
      <c r="B8" s="3" t="s">
        <v>27</v>
      </c>
      <c r="C8" s="22">
        <v>30</v>
      </c>
      <c r="D8" s="3" t="s">
        <v>3</v>
      </c>
    </row>
    <row r="9" spans="1:8" ht="14.4" customHeight="1" x14ac:dyDescent="0.3">
      <c r="A9" s="3">
        <v>4</v>
      </c>
      <c r="B9" s="3" t="s">
        <v>4</v>
      </c>
      <c r="C9" s="22">
        <v>4250</v>
      </c>
      <c r="D9" s="3" t="s">
        <v>5</v>
      </c>
    </row>
    <row r="10" spans="1:8" ht="14.4" customHeight="1" x14ac:dyDescent="0.3">
      <c r="A10" s="3">
        <v>5</v>
      </c>
      <c r="B10" s="3" t="s">
        <v>42</v>
      </c>
      <c r="C10" s="22">
        <v>100</v>
      </c>
      <c r="D10" s="3" t="s">
        <v>77</v>
      </c>
    </row>
    <row r="11" spans="1:8" ht="14.4" customHeight="1" x14ac:dyDescent="0.3">
      <c r="A11" s="3">
        <v>6</v>
      </c>
      <c r="B11" s="3" t="s">
        <v>43</v>
      </c>
      <c r="C11" s="22">
        <v>4</v>
      </c>
      <c r="D11" s="3" t="s">
        <v>6</v>
      </c>
    </row>
    <row r="12" spans="1:8" ht="14.4" customHeight="1" x14ac:dyDescent="0.3">
      <c r="A12" s="3">
        <v>7</v>
      </c>
      <c r="B12" s="3" t="s">
        <v>74</v>
      </c>
      <c r="C12" s="22">
        <v>4</v>
      </c>
      <c r="D12" s="3" t="s">
        <v>21</v>
      </c>
    </row>
    <row r="13" spans="1:8" ht="14.4" customHeight="1" x14ac:dyDescent="0.3">
      <c r="A13" s="3">
        <v>8</v>
      </c>
      <c r="B13" s="3" t="s">
        <v>44</v>
      </c>
      <c r="C13" s="22">
        <v>350</v>
      </c>
      <c r="D13" s="3" t="s">
        <v>7</v>
      </c>
    </row>
    <row r="14" spans="1:8" ht="14.4" customHeight="1" x14ac:dyDescent="0.3">
      <c r="A14" s="3">
        <v>9</v>
      </c>
      <c r="B14" s="3" t="s">
        <v>45</v>
      </c>
      <c r="C14" s="22">
        <v>120</v>
      </c>
      <c r="D14" s="3" t="s">
        <v>86</v>
      </c>
    </row>
    <row r="15" spans="1:8" ht="14.4" customHeight="1" x14ac:dyDescent="0.3">
      <c r="A15" s="3">
        <v>10</v>
      </c>
      <c r="B15" s="3" t="s">
        <v>14</v>
      </c>
      <c r="C15" s="22">
        <v>50</v>
      </c>
      <c r="D15" s="3" t="s">
        <v>78</v>
      </c>
    </row>
    <row r="16" spans="1:8" ht="14.4" customHeight="1" x14ac:dyDescent="0.3">
      <c r="A16" s="3">
        <v>11</v>
      </c>
      <c r="B16" s="3" t="s">
        <v>36</v>
      </c>
      <c r="C16" s="22">
        <v>100</v>
      </c>
      <c r="D16" s="3" t="s">
        <v>17</v>
      </c>
    </row>
    <row r="17" spans="1:22" ht="14.4" customHeight="1" x14ac:dyDescent="0.3">
      <c r="A17" s="3">
        <v>12</v>
      </c>
      <c r="B17" s="3" t="s">
        <v>16</v>
      </c>
      <c r="C17" s="22">
        <v>100</v>
      </c>
      <c r="D17" s="3" t="s">
        <v>17</v>
      </c>
    </row>
    <row r="18" spans="1:22" ht="14.4" customHeight="1" x14ac:dyDescent="0.3">
      <c r="A18" s="3">
        <v>13</v>
      </c>
      <c r="B18" s="3" t="s">
        <v>73</v>
      </c>
      <c r="C18" s="22">
        <v>0</v>
      </c>
      <c r="D18" s="3" t="s">
        <v>15</v>
      </c>
    </row>
    <row r="19" spans="1:22" ht="14.4" customHeight="1" x14ac:dyDescent="0.3">
      <c r="A19" s="3">
        <v>14</v>
      </c>
      <c r="B19" s="3" t="s">
        <v>41</v>
      </c>
      <c r="C19" s="22">
        <v>15</v>
      </c>
      <c r="D19" s="3" t="s">
        <v>21</v>
      </c>
    </row>
    <row r="20" spans="1:22" ht="14.4" customHeight="1" x14ac:dyDescent="0.3"/>
    <row r="21" spans="1:22" s="4" customFormat="1" ht="14.4" customHeight="1" x14ac:dyDescent="0.3">
      <c r="B21" s="5" t="s">
        <v>0</v>
      </c>
      <c r="C21" s="4">
        <v>1</v>
      </c>
      <c r="D21" s="4">
        <v>2</v>
      </c>
      <c r="E21" s="4">
        <v>3</v>
      </c>
      <c r="F21" s="4">
        <v>4</v>
      </c>
      <c r="G21" s="4">
        <v>5</v>
      </c>
      <c r="H21" s="4">
        <v>6</v>
      </c>
      <c r="I21" s="4">
        <v>7</v>
      </c>
      <c r="J21" s="4">
        <v>8</v>
      </c>
      <c r="K21" s="4">
        <v>9</v>
      </c>
      <c r="L21" s="4">
        <v>10</v>
      </c>
      <c r="M21" s="4">
        <v>11</v>
      </c>
      <c r="N21" s="4">
        <v>12</v>
      </c>
      <c r="O21" s="4">
        <v>13</v>
      </c>
      <c r="P21" s="4">
        <v>14</v>
      </c>
      <c r="Q21" s="4">
        <v>15</v>
      </c>
      <c r="R21" s="4">
        <v>16</v>
      </c>
      <c r="S21" s="4">
        <v>17</v>
      </c>
      <c r="T21" s="4">
        <v>18</v>
      </c>
      <c r="U21" s="4">
        <v>19</v>
      </c>
      <c r="V21" s="4">
        <v>20</v>
      </c>
    </row>
    <row r="22" spans="1:22" s="7" customFormat="1" ht="14.4" customHeight="1" x14ac:dyDescent="0.3">
      <c r="A22" s="6" t="s">
        <v>37</v>
      </c>
    </row>
    <row r="23" spans="1:22" s="7" customFormat="1" ht="14.4" customHeight="1" x14ac:dyDescent="0.3"/>
    <row r="24" spans="1:22" s="7" customFormat="1" ht="14.4" customHeight="1" x14ac:dyDescent="0.3">
      <c r="A24" s="7">
        <v>20</v>
      </c>
      <c r="B24" s="7" t="s">
        <v>8</v>
      </c>
      <c r="C24" s="7">
        <f>C16*C6*C7*C9 /(100*1000)</f>
        <v>4938.5</v>
      </c>
      <c r="D24" s="7">
        <f>C$24</f>
        <v>4938.5</v>
      </c>
      <c r="E24" s="7">
        <f t="shared" ref="E24:V24" si="0">D$24</f>
        <v>4938.5</v>
      </c>
      <c r="F24" s="7">
        <f t="shared" si="0"/>
        <v>4938.5</v>
      </c>
      <c r="G24" s="7">
        <f t="shared" si="0"/>
        <v>4938.5</v>
      </c>
      <c r="H24" s="7">
        <f t="shared" si="0"/>
        <v>4938.5</v>
      </c>
      <c r="I24" s="7">
        <f t="shared" si="0"/>
        <v>4938.5</v>
      </c>
      <c r="J24" s="7">
        <f t="shared" si="0"/>
        <v>4938.5</v>
      </c>
      <c r="K24" s="7">
        <f t="shared" si="0"/>
        <v>4938.5</v>
      </c>
      <c r="L24" s="7">
        <f t="shared" si="0"/>
        <v>4938.5</v>
      </c>
      <c r="M24" s="7">
        <f t="shared" si="0"/>
        <v>4938.5</v>
      </c>
      <c r="N24" s="7">
        <f t="shared" si="0"/>
        <v>4938.5</v>
      </c>
      <c r="O24" s="7">
        <f t="shared" si="0"/>
        <v>4938.5</v>
      </c>
      <c r="P24" s="7">
        <f t="shared" si="0"/>
        <v>4938.5</v>
      </c>
      <c r="Q24" s="7">
        <f t="shared" si="0"/>
        <v>4938.5</v>
      </c>
      <c r="R24" s="7">
        <f t="shared" si="0"/>
        <v>4938.5</v>
      </c>
      <c r="S24" s="7">
        <f t="shared" si="0"/>
        <v>4938.5</v>
      </c>
      <c r="T24" s="7">
        <f t="shared" si="0"/>
        <v>4938.5</v>
      </c>
      <c r="U24" s="7">
        <f t="shared" si="0"/>
        <v>4938.5</v>
      </c>
      <c r="V24" s="7">
        <f t="shared" si="0"/>
        <v>4938.5</v>
      </c>
    </row>
    <row r="25" spans="1:22" s="8" customFormat="1" ht="14.4" customHeight="1" x14ac:dyDescent="0.3">
      <c r="A25" s="8">
        <v>21</v>
      </c>
      <c r="B25" s="8" t="s">
        <v>40</v>
      </c>
      <c r="C25" s="8">
        <f>C16*C10/C11</f>
        <v>2500</v>
      </c>
      <c r="D25" s="8">
        <f>$C25</f>
        <v>2500</v>
      </c>
      <c r="E25" s="8">
        <f t="shared" ref="E25:V26" si="1">$C25</f>
        <v>2500</v>
      </c>
      <c r="F25" s="8">
        <f t="shared" si="1"/>
        <v>2500</v>
      </c>
      <c r="G25" s="8">
        <f t="shared" si="1"/>
        <v>2500</v>
      </c>
      <c r="H25" s="8">
        <f t="shared" si="1"/>
        <v>2500</v>
      </c>
      <c r="I25" s="8">
        <f t="shared" si="1"/>
        <v>2500</v>
      </c>
      <c r="J25" s="8">
        <f t="shared" si="1"/>
        <v>2500</v>
      </c>
      <c r="K25" s="8">
        <f t="shared" si="1"/>
        <v>2500</v>
      </c>
      <c r="L25" s="8">
        <f t="shared" si="1"/>
        <v>2500</v>
      </c>
      <c r="M25" s="8">
        <f t="shared" si="1"/>
        <v>2500</v>
      </c>
      <c r="N25" s="8">
        <f t="shared" si="1"/>
        <v>2500</v>
      </c>
      <c r="O25" s="8">
        <f t="shared" si="1"/>
        <v>2500</v>
      </c>
      <c r="P25" s="8">
        <f t="shared" si="1"/>
        <v>2500</v>
      </c>
      <c r="Q25" s="8">
        <f t="shared" si="1"/>
        <v>2500</v>
      </c>
      <c r="R25" s="8">
        <f t="shared" si="1"/>
        <v>2500</v>
      </c>
      <c r="S25" s="8">
        <f t="shared" si="1"/>
        <v>2500</v>
      </c>
      <c r="T25" s="8">
        <f t="shared" si="1"/>
        <v>2500</v>
      </c>
      <c r="U25" s="8">
        <f t="shared" si="1"/>
        <v>2500</v>
      </c>
      <c r="V25" s="8">
        <f t="shared" si="1"/>
        <v>2500</v>
      </c>
    </row>
    <row r="26" spans="1:22" s="9" customFormat="1" ht="14.4" customHeight="1" x14ac:dyDescent="0.3">
      <c r="A26" s="9">
        <v>22</v>
      </c>
      <c r="B26" s="9" t="s">
        <v>76</v>
      </c>
      <c r="C26" s="9">
        <f>C16*(C13+C14)*(C12/100)</f>
        <v>1880</v>
      </c>
      <c r="D26" s="9">
        <f>$C26</f>
        <v>1880</v>
      </c>
      <c r="E26" s="9">
        <f t="shared" si="1"/>
        <v>1880</v>
      </c>
      <c r="F26" s="9">
        <f t="shared" si="1"/>
        <v>1880</v>
      </c>
      <c r="G26" s="9">
        <f t="shared" si="1"/>
        <v>1880</v>
      </c>
      <c r="H26" s="9">
        <f t="shared" si="1"/>
        <v>1880</v>
      </c>
      <c r="I26" s="9">
        <f t="shared" si="1"/>
        <v>1880</v>
      </c>
      <c r="J26" s="9">
        <f t="shared" si="1"/>
        <v>1880</v>
      </c>
      <c r="K26" s="9">
        <f t="shared" si="1"/>
        <v>1880</v>
      </c>
      <c r="L26" s="9">
        <f t="shared" si="1"/>
        <v>1880</v>
      </c>
      <c r="M26" s="9">
        <f t="shared" si="1"/>
        <v>1880</v>
      </c>
      <c r="N26" s="9">
        <f t="shared" si="1"/>
        <v>1880</v>
      </c>
      <c r="O26" s="9">
        <f t="shared" si="1"/>
        <v>1880</v>
      </c>
      <c r="P26" s="9">
        <f t="shared" si="1"/>
        <v>1880</v>
      </c>
      <c r="Q26" s="9">
        <f t="shared" si="1"/>
        <v>1880</v>
      </c>
      <c r="R26" s="9">
        <f t="shared" si="1"/>
        <v>1880</v>
      </c>
      <c r="S26" s="9">
        <f t="shared" si="1"/>
        <v>1880</v>
      </c>
      <c r="T26" s="9">
        <f t="shared" si="1"/>
        <v>1880</v>
      </c>
      <c r="U26" s="9">
        <f t="shared" si="1"/>
        <v>1880</v>
      </c>
      <c r="V26" s="9">
        <f t="shared" si="1"/>
        <v>1880</v>
      </c>
    </row>
    <row r="27" spans="1:22" s="7" customFormat="1" ht="14.4" customHeight="1" x14ac:dyDescent="0.3">
      <c r="B27" s="7" t="s">
        <v>9</v>
      </c>
      <c r="C27" s="7">
        <f>SUM(C24:C26)</f>
        <v>9318.5</v>
      </c>
      <c r="D27" s="7">
        <f>SUM(D24:D26)</f>
        <v>9318.5</v>
      </c>
      <c r="E27" s="7">
        <f t="shared" ref="E27:V27" si="2">SUM(E24:E26)</f>
        <v>9318.5</v>
      </c>
      <c r="F27" s="7">
        <f t="shared" si="2"/>
        <v>9318.5</v>
      </c>
      <c r="G27" s="7">
        <f t="shared" si="2"/>
        <v>9318.5</v>
      </c>
      <c r="H27" s="7">
        <f t="shared" si="2"/>
        <v>9318.5</v>
      </c>
      <c r="I27" s="7">
        <f t="shared" si="2"/>
        <v>9318.5</v>
      </c>
      <c r="J27" s="7">
        <f t="shared" si="2"/>
        <v>9318.5</v>
      </c>
      <c r="K27" s="7">
        <f t="shared" si="2"/>
        <v>9318.5</v>
      </c>
      <c r="L27" s="7">
        <f t="shared" si="2"/>
        <v>9318.5</v>
      </c>
      <c r="M27" s="7">
        <f t="shared" si="2"/>
        <v>9318.5</v>
      </c>
      <c r="N27" s="7">
        <f t="shared" si="2"/>
        <v>9318.5</v>
      </c>
      <c r="O27" s="7">
        <f t="shared" si="2"/>
        <v>9318.5</v>
      </c>
      <c r="P27" s="7">
        <f t="shared" si="2"/>
        <v>9318.5</v>
      </c>
      <c r="Q27" s="7">
        <f t="shared" si="2"/>
        <v>9318.5</v>
      </c>
      <c r="R27" s="7">
        <f t="shared" si="2"/>
        <v>9318.5</v>
      </c>
      <c r="S27" s="7">
        <f t="shared" si="2"/>
        <v>9318.5</v>
      </c>
      <c r="T27" s="7">
        <f t="shared" si="2"/>
        <v>9318.5</v>
      </c>
      <c r="U27" s="7">
        <f t="shared" si="2"/>
        <v>9318.5</v>
      </c>
      <c r="V27" s="7">
        <f t="shared" si="2"/>
        <v>9318.5</v>
      </c>
    </row>
    <row r="28" spans="1:22" s="9" customFormat="1" ht="14.4" customHeight="1" x14ac:dyDescent="0.3">
      <c r="B28" s="9" t="s">
        <v>10</v>
      </c>
      <c r="C28" s="9">
        <f>C27</f>
        <v>9318.5</v>
      </c>
      <c r="D28" s="9">
        <f>C28+D27</f>
        <v>18637</v>
      </c>
      <c r="E28" s="9">
        <f t="shared" ref="E28:V28" si="3">D28+E27</f>
        <v>27955.5</v>
      </c>
      <c r="F28" s="10">
        <f t="shared" si="3"/>
        <v>37274</v>
      </c>
      <c r="G28" s="10">
        <f t="shared" si="3"/>
        <v>46592.5</v>
      </c>
      <c r="H28" s="9">
        <f t="shared" si="3"/>
        <v>55911</v>
      </c>
      <c r="I28" s="9">
        <f t="shared" si="3"/>
        <v>65229.5</v>
      </c>
      <c r="J28" s="10">
        <f t="shared" si="3"/>
        <v>74548</v>
      </c>
      <c r="K28" s="9">
        <f t="shared" si="3"/>
        <v>83866.5</v>
      </c>
      <c r="L28" s="9">
        <f t="shared" si="3"/>
        <v>93185</v>
      </c>
      <c r="M28" s="9">
        <f t="shared" si="3"/>
        <v>102503.5</v>
      </c>
      <c r="N28" s="9">
        <f t="shared" si="3"/>
        <v>111822</v>
      </c>
      <c r="O28" s="9">
        <f t="shared" si="3"/>
        <v>121140.5</v>
      </c>
      <c r="P28" s="9">
        <f t="shared" si="3"/>
        <v>130459</v>
      </c>
      <c r="Q28" s="9">
        <f t="shared" si="3"/>
        <v>139777.5</v>
      </c>
      <c r="R28" s="9">
        <f t="shared" si="3"/>
        <v>149096</v>
      </c>
      <c r="S28" s="9">
        <f t="shared" si="3"/>
        <v>158414.5</v>
      </c>
      <c r="T28" s="9">
        <f t="shared" si="3"/>
        <v>167733</v>
      </c>
      <c r="U28" s="9">
        <f t="shared" si="3"/>
        <v>177051.5</v>
      </c>
      <c r="V28" s="9">
        <f t="shared" si="3"/>
        <v>186370</v>
      </c>
    </row>
    <row r="29" spans="1:22" s="7" customFormat="1" ht="14.4" customHeight="1" x14ac:dyDescent="0.3">
      <c r="B29" s="11" t="s">
        <v>38</v>
      </c>
      <c r="C29" s="12">
        <f>NPV(0.06,C27:V27)</f>
        <v>106882.46087520033</v>
      </c>
      <c r="D29" s="13" t="s">
        <v>11</v>
      </c>
    </row>
    <row r="30" spans="1:22" s="7" customFormat="1" ht="14.4" customHeight="1" x14ac:dyDescent="0.3">
      <c r="B30" s="7" t="s">
        <v>22</v>
      </c>
      <c r="C30" s="7">
        <f>V28/20</f>
        <v>9318.5</v>
      </c>
      <c r="D30" s="14"/>
    </row>
    <row r="31" spans="1:22" s="7" customFormat="1" ht="14.4" customHeight="1" x14ac:dyDescent="0.3">
      <c r="B31" s="7" t="s">
        <v>29</v>
      </c>
      <c r="C31" s="15">
        <f>NPV(0.08,C27:V27)</f>
        <v>91490.406616316206</v>
      </c>
      <c r="D31" s="14"/>
    </row>
    <row r="32" spans="1:22" s="7" customFormat="1" ht="14.4" customHeight="1" x14ac:dyDescent="0.3">
      <c r="B32" s="7" t="s">
        <v>30</v>
      </c>
      <c r="C32" s="15">
        <f>NPV(0.04,C27:V27)</f>
        <v>126641.45604558138</v>
      </c>
      <c r="D32" s="14"/>
    </row>
    <row r="33" spans="1:22" s="7" customFormat="1" ht="14.4" customHeight="1" x14ac:dyDescent="0.3"/>
    <row r="34" spans="1:22" s="7" customFormat="1" ht="14.4" customHeight="1" x14ac:dyDescent="0.3">
      <c r="A34" s="4"/>
      <c r="B34" s="5" t="s">
        <v>0</v>
      </c>
      <c r="C34" s="4">
        <v>1</v>
      </c>
      <c r="D34" s="4">
        <v>2</v>
      </c>
      <c r="E34" s="4">
        <v>3</v>
      </c>
      <c r="F34" s="4">
        <v>4</v>
      </c>
      <c r="G34" s="4">
        <v>5</v>
      </c>
      <c r="H34" s="4">
        <v>6</v>
      </c>
      <c r="I34" s="4">
        <v>7</v>
      </c>
      <c r="J34" s="4">
        <v>8</v>
      </c>
      <c r="K34" s="4">
        <v>9</v>
      </c>
      <c r="L34" s="4">
        <v>10</v>
      </c>
      <c r="M34" s="4">
        <v>11</v>
      </c>
      <c r="N34" s="4">
        <v>12</v>
      </c>
      <c r="O34" s="4">
        <v>13</v>
      </c>
      <c r="P34" s="4">
        <v>14</v>
      </c>
      <c r="Q34" s="4">
        <v>15</v>
      </c>
      <c r="R34" s="4">
        <v>16</v>
      </c>
      <c r="S34" s="4">
        <v>17</v>
      </c>
      <c r="T34" s="4">
        <v>18</v>
      </c>
      <c r="U34" s="4">
        <v>19</v>
      </c>
      <c r="V34" s="4">
        <v>20</v>
      </c>
    </row>
    <row r="35" spans="1:22" s="7" customFormat="1" ht="14.4" customHeight="1" x14ac:dyDescent="0.3">
      <c r="A35" s="6" t="s">
        <v>34</v>
      </c>
    </row>
    <row r="36" spans="1:22" s="7" customFormat="1" ht="14.4" customHeight="1" x14ac:dyDescent="0.3">
      <c r="A36" s="6"/>
    </row>
    <row r="37" spans="1:22" s="7" customFormat="1" ht="14.4" customHeight="1" x14ac:dyDescent="0.3">
      <c r="A37" s="7">
        <v>30</v>
      </c>
      <c r="B37" s="7" t="s">
        <v>46</v>
      </c>
      <c r="C37" s="7">
        <f>C17*(C13+C14)</f>
        <v>47000</v>
      </c>
    </row>
    <row r="38" spans="1:22" s="8" customFormat="1" ht="14.4" customHeight="1" x14ac:dyDescent="0.3">
      <c r="A38" s="8">
        <v>31</v>
      </c>
      <c r="B38" s="8" t="s">
        <v>28</v>
      </c>
      <c r="C38" s="8">
        <f>C17*C9*C8*C6/(100*1000)</f>
        <v>1785</v>
      </c>
      <c r="D38" s="8">
        <f>$C38</f>
        <v>1785</v>
      </c>
      <c r="E38" s="8">
        <f t="shared" ref="E38:V39" si="4">$C38</f>
        <v>1785</v>
      </c>
      <c r="F38" s="8">
        <f t="shared" si="4"/>
        <v>1785</v>
      </c>
      <c r="G38" s="8">
        <f t="shared" si="4"/>
        <v>1785</v>
      </c>
      <c r="H38" s="8">
        <f t="shared" si="4"/>
        <v>1785</v>
      </c>
      <c r="I38" s="8">
        <f t="shared" si="4"/>
        <v>1785</v>
      </c>
      <c r="J38" s="8">
        <f t="shared" si="4"/>
        <v>1785</v>
      </c>
      <c r="K38" s="8">
        <f t="shared" si="4"/>
        <v>1785</v>
      </c>
      <c r="L38" s="8">
        <f t="shared" si="4"/>
        <v>1785</v>
      </c>
      <c r="M38" s="8">
        <f t="shared" si="4"/>
        <v>1785</v>
      </c>
      <c r="N38" s="8">
        <f t="shared" si="4"/>
        <v>1785</v>
      </c>
      <c r="O38" s="8">
        <f t="shared" si="4"/>
        <v>1785</v>
      </c>
      <c r="P38" s="8">
        <f t="shared" si="4"/>
        <v>1785</v>
      </c>
      <c r="Q38" s="8">
        <f t="shared" si="4"/>
        <v>1785</v>
      </c>
      <c r="R38" s="8">
        <f t="shared" si="4"/>
        <v>1785</v>
      </c>
      <c r="S38" s="8">
        <f t="shared" si="4"/>
        <v>1785</v>
      </c>
      <c r="T38" s="8">
        <f t="shared" si="4"/>
        <v>1785</v>
      </c>
      <c r="U38" s="8">
        <f t="shared" si="4"/>
        <v>1785</v>
      </c>
      <c r="V38" s="8">
        <f t="shared" si="4"/>
        <v>1785</v>
      </c>
    </row>
    <row r="39" spans="1:22" s="8" customFormat="1" ht="14.4" customHeight="1" x14ac:dyDescent="0.3">
      <c r="A39" s="7">
        <v>32</v>
      </c>
      <c r="B39" s="16" t="s">
        <v>23</v>
      </c>
      <c r="C39" s="17">
        <f>-C17*C18</f>
        <v>0</v>
      </c>
      <c r="D39" s="17">
        <f>$C39</f>
        <v>0</v>
      </c>
      <c r="E39" s="17">
        <f t="shared" si="4"/>
        <v>0</v>
      </c>
      <c r="F39" s="17">
        <f t="shared" si="4"/>
        <v>0</v>
      </c>
      <c r="G39" s="17">
        <f t="shared" si="4"/>
        <v>0</v>
      </c>
      <c r="H39" s="17">
        <f t="shared" si="4"/>
        <v>0</v>
      </c>
      <c r="I39" s="17">
        <f t="shared" si="4"/>
        <v>0</v>
      </c>
      <c r="J39" s="17">
        <f t="shared" si="4"/>
        <v>0</v>
      </c>
      <c r="K39" s="17">
        <f t="shared" si="4"/>
        <v>0</v>
      </c>
      <c r="L39" s="17">
        <f t="shared" si="4"/>
        <v>0</v>
      </c>
      <c r="M39" s="17">
        <f t="shared" si="4"/>
        <v>0</v>
      </c>
      <c r="N39" s="17">
        <f t="shared" si="4"/>
        <v>0</v>
      </c>
      <c r="O39" s="17">
        <f t="shared" si="4"/>
        <v>0</v>
      </c>
      <c r="P39" s="17">
        <f t="shared" si="4"/>
        <v>0</v>
      </c>
      <c r="Q39" s="17">
        <f t="shared" si="4"/>
        <v>0</v>
      </c>
      <c r="R39" s="17">
        <f t="shared" si="4"/>
        <v>0</v>
      </c>
      <c r="S39" s="17">
        <f t="shared" si="4"/>
        <v>0</v>
      </c>
      <c r="T39" s="17">
        <f t="shared" si="4"/>
        <v>0</v>
      </c>
      <c r="U39" s="17">
        <f t="shared" si="4"/>
        <v>0</v>
      </c>
      <c r="V39" s="17">
        <f t="shared" si="4"/>
        <v>0</v>
      </c>
    </row>
    <row r="40" spans="1:22" s="8" customFormat="1" ht="14.4" customHeight="1" x14ac:dyDescent="0.3">
      <c r="A40" s="8">
        <v>33</v>
      </c>
      <c r="B40" s="8" t="s">
        <v>13</v>
      </c>
      <c r="H40" s="8">
        <f>$C17*$C15</f>
        <v>5000</v>
      </c>
      <c r="N40" s="8">
        <f>$C17*$C15</f>
        <v>5000</v>
      </c>
      <c r="T40" s="8">
        <f>$C17*$C15</f>
        <v>5000</v>
      </c>
    </row>
    <row r="41" spans="1:22" s="9" customFormat="1" ht="14.4" customHeight="1" x14ac:dyDescent="0.3">
      <c r="A41" s="8">
        <v>34</v>
      </c>
      <c r="B41" s="9" t="s">
        <v>25</v>
      </c>
      <c r="C41" s="18">
        <f>-C38*C19/100</f>
        <v>-267.75</v>
      </c>
      <c r="D41" s="18">
        <f>$C41</f>
        <v>-267.75</v>
      </c>
      <c r="E41" s="18">
        <f t="shared" ref="E41:V41" si="5">$C41</f>
        <v>-267.75</v>
      </c>
      <c r="F41" s="18">
        <f t="shared" si="5"/>
        <v>-267.75</v>
      </c>
      <c r="G41" s="18">
        <f t="shared" si="5"/>
        <v>-267.75</v>
      </c>
      <c r="H41" s="18">
        <f t="shared" si="5"/>
        <v>-267.75</v>
      </c>
      <c r="I41" s="18">
        <f t="shared" si="5"/>
        <v>-267.75</v>
      </c>
      <c r="J41" s="18">
        <f t="shared" si="5"/>
        <v>-267.75</v>
      </c>
      <c r="K41" s="18">
        <f t="shared" si="5"/>
        <v>-267.75</v>
      </c>
      <c r="L41" s="18">
        <f t="shared" si="5"/>
        <v>-267.75</v>
      </c>
      <c r="M41" s="18">
        <f t="shared" si="5"/>
        <v>-267.75</v>
      </c>
      <c r="N41" s="18">
        <f t="shared" si="5"/>
        <v>-267.75</v>
      </c>
      <c r="O41" s="18">
        <f t="shared" si="5"/>
        <v>-267.75</v>
      </c>
      <c r="P41" s="18">
        <f t="shared" si="5"/>
        <v>-267.75</v>
      </c>
      <c r="Q41" s="18">
        <f t="shared" si="5"/>
        <v>-267.75</v>
      </c>
      <c r="R41" s="18">
        <f t="shared" si="5"/>
        <v>-267.75</v>
      </c>
      <c r="S41" s="18">
        <f t="shared" si="5"/>
        <v>-267.75</v>
      </c>
      <c r="T41" s="18">
        <f t="shared" si="5"/>
        <v>-267.75</v>
      </c>
      <c r="U41" s="18">
        <f t="shared" si="5"/>
        <v>-267.75</v>
      </c>
      <c r="V41" s="18">
        <f t="shared" si="5"/>
        <v>-267.75</v>
      </c>
    </row>
    <row r="42" spans="1:22" s="7" customFormat="1" ht="14.4" customHeight="1" x14ac:dyDescent="0.3">
      <c r="B42" s="7" t="s">
        <v>9</v>
      </c>
      <c r="C42" s="7">
        <f t="shared" ref="C42:V42" si="6">SUM(C37:C41)</f>
        <v>48517.25</v>
      </c>
      <c r="D42" s="7">
        <f t="shared" si="6"/>
        <v>1517.25</v>
      </c>
      <c r="E42" s="7">
        <f t="shared" si="6"/>
        <v>1517.25</v>
      </c>
      <c r="F42" s="7">
        <f t="shared" si="6"/>
        <v>1517.25</v>
      </c>
      <c r="G42" s="7">
        <f t="shared" si="6"/>
        <v>1517.25</v>
      </c>
      <c r="H42" s="7">
        <f t="shared" si="6"/>
        <v>6517.25</v>
      </c>
      <c r="I42" s="7">
        <f t="shared" si="6"/>
        <v>1517.25</v>
      </c>
      <c r="J42" s="7">
        <f t="shared" si="6"/>
        <v>1517.25</v>
      </c>
      <c r="K42" s="7">
        <f t="shared" si="6"/>
        <v>1517.25</v>
      </c>
      <c r="L42" s="7">
        <f t="shared" si="6"/>
        <v>1517.25</v>
      </c>
      <c r="M42" s="7">
        <f t="shared" si="6"/>
        <v>1517.25</v>
      </c>
      <c r="N42" s="7">
        <f t="shared" si="6"/>
        <v>6517.25</v>
      </c>
      <c r="O42" s="7">
        <f t="shared" si="6"/>
        <v>1517.25</v>
      </c>
      <c r="P42" s="7">
        <f t="shared" si="6"/>
        <v>1517.25</v>
      </c>
      <c r="Q42" s="7">
        <f t="shared" si="6"/>
        <v>1517.25</v>
      </c>
      <c r="R42" s="7">
        <f t="shared" si="6"/>
        <v>1517.25</v>
      </c>
      <c r="S42" s="7">
        <f t="shared" si="6"/>
        <v>1517.25</v>
      </c>
      <c r="T42" s="7">
        <f t="shared" si="6"/>
        <v>6517.25</v>
      </c>
      <c r="U42" s="7">
        <f t="shared" si="6"/>
        <v>1517.25</v>
      </c>
      <c r="V42" s="7">
        <f t="shared" si="6"/>
        <v>1517.25</v>
      </c>
    </row>
    <row r="43" spans="1:22" s="7" customFormat="1" ht="14.4" customHeight="1" x14ac:dyDescent="0.3">
      <c r="A43" s="9"/>
      <c r="B43" s="9" t="s">
        <v>10</v>
      </c>
      <c r="C43" s="9">
        <f>C42</f>
        <v>48517.25</v>
      </c>
      <c r="D43" s="9">
        <f>C43+D42</f>
        <v>50034.5</v>
      </c>
      <c r="E43" s="9">
        <f t="shared" ref="E43:V43" si="7">D43+E42</f>
        <v>51551.75</v>
      </c>
      <c r="F43" s="10">
        <f t="shared" si="7"/>
        <v>53069</v>
      </c>
      <c r="G43" s="10">
        <f t="shared" si="7"/>
        <v>54586.25</v>
      </c>
      <c r="H43" s="9">
        <f t="shared" si="7"/>
        <v>61103.5</v>
      </c>
      <c r="I43" s="9">
        <f t="shared" si="7"/>
        <v>62620.75</v>
      </c>
      <c r="J43" s="10">
        <f t="shared" si="7"/>
        <v>64138</v>
      </c>
      <c r="K43" s="9">
        <f t="shared" si="7"/>
        <v>65655.25</v>
      </c>
      <c r="L43" s="9">
        <f t="shared" si="7"/>
        <v>67172.5</v>
      </c>
      <c r="M43" s="9">
        <f t="shared" si="7"/>
        <v>68689.75</v>
      </c>
      <c r="N43" s="9">
        <f t="shared" si="7"/>
        <v>75207</v>
      </c>
      <c r="O43" s="9">
        <f t="shared" si="7"/>
        <v>76724.25</v>
      </c>
      <c r="P43" s="9">
        <f t="shared" si="7"/>
        <v>78241.5</v>
      </c>
      <c r="Q43" s="9">
        <f t="shared" si="7"/>
        <v>79758.75</v>
      </c>
      <c r="R43" s="9">
        <f t="shared" si="7"/>
        <v>81276</v>
      </c>
      <c r="S43" s="9">
        <f t="shared" si="7"/>
        <v>82793.25</v>
      </c>
      <c r="T43" s="9">
        <f t="shared" si="7"/>
        <v>89310.5</v>
      </c>
      <c r="U43" s="9">
        <f t="shared" si="7"/>
        <v>90827.75</v>
      </c>
      <c r="V43" s="9">
        <f t="shared" si="7"/>
        <v>92345</v>
      </c>
    </row>
    <row r="44" spans="1:22" s="7" customFormat="1" ht="14.4" customHeight="1" x14ac:dyDescent="0.3">
      <c r="B44" s="11" t="s">
        <v>39</v>
      </c>
      <c r="C44" s="12">
        <f>NPV(0.06,C42:V42)</f>
        <v>69503.729086106963</v>
      </c>
      <c r="D44" s="13" t="s">
        <v>12</v>
      </c>
    </row>
    <row r="45" spans="1:22" s="7" customFormat="1" ht="14.4" customHeight="1" x14ac:dyDescent="0.3">
      <c r="B45" s="7" t="s">
        <v>22</v>
      </c>
      <c r="C45" s="7">
        <f>V43/20</f>
        <v>4617.25</v>
      </c>
    </row>
    <row r="46" spans="1:22" s="7" customFormat="1" ht="14.4" customHeight="1" x14ac:dyDescent="0.3">
      <c r="B46" s="7" t="s">
        <v>29</v>
      </c>
      <c r="C46" s="15">
        <f>NPV(0.08,C42:V42)</f>
        <v>64802.764745696884</v>
      </c>
    </row>
    <row r="47" spans="1:22" s="7" customFormat="1" ht="14.4" customHeight="1" x14ac:dyDescent="0.3">
      <c r="B47" s="7" t="s">
        <v>30</v>
      </c>
      <c r="C47" s="15">
        <f>NPV(0.04,C42:V42)</f>
        <v>75354.928820817557</v>
      </c>
    </row>
    <row r="48" spans="1:22" s="7" customFormat="1" ht="14.4" customHeight="1" x14ac:dyDescent="0.3">
      <c r="A48" s="7">
        <v>40</v>
      </c>
      <c r="B48" s="7" t="s">
        <v>26</v>
      </c>
      <c r="C48" s="7">
        <f>-NPV(0.06,C41:V41)</f>
        <v>3071.0714062708457</v>
      </c>
    </row>
    <row r="49" spans="1:22" s="9" customFormat="1" ht="14.4" customHeight="1" x14ac:dyDescent="0.3"/>
    <row r="50" spans="1:22" s="7" customFormat="1" ht="14.4" customHeight="1" x14ac:dyDescent="0.3">
      <c r="A50" s="6" t="s">
        <v>53</v>
      </c>
    </row>
    <row r="51" spans="1:22" s="7" customFormat="1" ht="14.4" customHeight="1" x14ac:dyDescent="0.3">
      <c r="A51" s="6"/>
    </row>
    <row r="52" spans="1:22" s="7" customFormat="1" ht="14.4" customHeight="1" x14ac:dyDescent="0.3">
      <c r="A52" s="7">
        <v>41</v>
      </c>
      <c r="B52" s="7" t="s">
        <v>71</v>
      </c>
      <c r="C52" s="15">
        <f ca="1">21-SUM(C53:V53)</f>
        <v>7</v>
      </c>
      <c r="D52" s="15" t="str">
        <f t="shared" ref="D52:V52" si="8">IF((D43&lt;D28),"Paid back","")</f>
        <v/>
      </c>
      <c r="E52" s="15" t="str">
        <f t="shared" si="8"/>
        <v/>
      </c>
      <c r="F52" s="15" t="str">
        <f t="shared" si="8"/>
        <v/>
      </c>
      <c r="G52" s="15" t="str">
        <f t="shared" si="8"/>
        <v/>
      </c>
      <c r="H52" s="15" t="str">
        <f t="shared" si="8"/>
        <v/>
      </c>
      <c r="I52" s="15" t="str">
        <f t="shared" si="8"/>
        <v>Paid back</v>
      </c>
      <c r="J52" s="15" t="str">
        <f t="shared" si="8"/>
        <v>Paid back</v>
      </c>
      <c r="K52" s="15" t="str">
        <f t="shared" si="8"/>
        <v>Paid back</v>
      </c>
      <c r="L52" s="15" t="str">
        <f t="shared" si="8"/>
        <v>Paid back</v>
      </c>
      <c r="M52" s="15" t="str">
        <f t="shared" si="8"/>
        <v>Paid back</v>
      </c>
      <c r="N52" s="15" t="str">
        <f t="shared" si="8"/>
        <v>Paid back</v>
      </c>
      <c r="O52" s="15" t="str">
        <f t="shared" si="8"/>
        <v>Paid back</v>
      </c>
      <c r="P52" s="15" t="str">
        <f t="shared" si="8"/>
        <v>Paid back</v>
      </c>
      <c r="Q52" s="15" t="str">
        <f t="shared" si="8"/>
        <v>Paid back</v>
      </c>
      <c r="R52" s="15" t="str">
        <f t="shared" si="8"/>
        <v>Paid back</v>
      </c>
      <c r="S52" s="15" t="str">
        <f t="shared" si="8"/>
        <v>Paid back</v>
      </c>
      <c r="T52" s="15" t="str">
        <f t="shared" si="8"/>
        <v>Paid back</v>
      </c>
      <c r="U52" s="15" t="str">
        <f t="shared" si="8"/>
        <v>Paid back</v>
      </c>
      <c r="V52" s="15" t="str">
        <f t="shared" si="8"/>
        <v>Paid back</v>
      </c>
    </row>
    <row r="53" spans="1:22" s="7" customFormat="1" ht="14.4" customHeight="1" x14ac:dyDescent="0.3">
      <c r="C53" s="15">
        <f t="shared" ref="C53:V53" ca="1" si="9">IF(C52="Paid back",1,0)</f>
        <v>0</v>
      </c>
      <c r="D53" s="15">
        <f t="shared" si="9"/>
        <v>0</v>
      </c>
      <c r="E53" s="15">
        <f t="shared" si="9"/>
        <v>0</v>
      </c>
      <c r="F53" s="15">
        <f t="shared" si="9"/>
        <v>0</v>
      </c>
      <c r="G53" s="15">
        <f t="shared" si="9"/>
        <v>0</v>
      </c>
      <c r="H53" s="15">
        <f t="shared" si="9"/>
        <v>0</v>
      </c>
      <c r="I53" s="15">
        <f t="shared" si="9"/>
        <v>1</v>
      </c>
      <c r="J53" s="15">
        <f t="shared" si="9"/>
        <v>1</v>
      </c>
      <c r="K53" s="15">
        <f t="shared" si="9"/>
        <v>1</v>
      </c>
      <c r="L53" s="15">
        <f t="shared" si="9"/>
        <v>1</v>
      </c>
      <c r="M53" s="15">
        <f t="shared" si="9"/>
        <v>1</v>
      </c>
      <c r="N53" s="15">
        <f t="shared" si="9"/>
        <v>1</v>
      </c>
      <c r="O53" s="15">
        <f t="shared" si="9"/>
        <v>1</v>
      </c>
      <c r="P53" s="15">
        <f t="shared" si="9"/>
        <v>1</v>
      </c>
      <c r="Q53" s="15">
        <f t="shared" si="9"/>
        <v>1</v>
      </c>
      <c r="R53" s="15">
        <f t="shared" si="9"/>
        <v>1</v>
      </c>
      <c r="S53" s="15">
        <f t="shared" si="9"/>
        <v>1</v>
      </c>
      <c r="T53" s="15">
        <f t="shared" si="9"/>
        <v>1</v>
      </c>
      <c r="U53" s="15">
        <f t="shared" si="9"/>
        <v>1</v>
      </c>
      <c r="V53" s="15">
        <f t="shared" si="9"/>
        <v>1</v>
      </c>
    </row>
    <row r="54" spans="1:22" s="16" customFormat="1" ht="14.4" customHeight="1" x14ac:dyDescent="0.3">
      <c r="A54" s="16">
        <v>42</v>
      </c>
      <c r="B54" s="6" t="s">
        <v>31</v>
      </c>
      <c r="C54" s="12">
        <f>C29-C44</f>
        <v>37378.731789093363</v>
      </c>
    </row>
    <row r="55" spans="1:22" s="7" customFormat="1" ht="14.4" customHeight="1" x14ac:dyDescent="0.3">
      <c r="A55" s="7">
        <v>43</v>
      </c>
      <c r="B55" s="15" t="s">
        <v>32</v>
      </c>
      <c r="C55" s="15">
        <f>C31-C46</f>
        <v>26687.641870619322</v>
      </c>
    </row>
    <row r="56" spans="1:22" s="7" customFormat="1" ht="14.4" customHeight="1" x14ac:dyDescent="0.3">
      <c r="A56" s="7">
        <v>44</v>
      </c>
      <c r="B56" s="15" t="s">
        <v>33</v>
      </c>
      <c r="C56" s="15">
        <f>C32-C47</f>
        <v>51286.52722476382</v>
      </c>
    </row>
    <row r="57" spans="1:22" s="7" customFormat="1" ht="14.4" customHeight="1" x14ac:dyDescent="0.3"/>
    <row r="58" spans="1:22" s="7" customFormat="1" ht="14.4" customHeight="1" x14ac:dyDescent="0.3">
      <c r="A58" s="7">
        <v>45</v>
      </c>
      <c r="B58" s="7" t="s">
        <v>69</v>
      </c>
      <c r="C58" s="7">
        <f>C30-C45</f>
        <v>4701.25</v>
      </c>
    </row>
    <row r="59" spans="1:22" s="7" customFormat="1" ht="14.4" customHeight="1" x14ac:dyDescent="0.3"/>
    <row r="60" spans="1:22" s="7" customFormat="1" ht="14.4" customHeight="1" x14ac:dyDescent="0.3"/>
    <row r="61" spans="1:22" s="7" customFormat="1" ht="14.4" customHeight="1" x14ac:dyDescent="0.3"/>
    <row r="62" spans="1:22" s="7" customFormat="1" ht="14.4" customHeight="1" x14ac:dyDescent="0.3"/>
    <row r="63" spans="1:22" s="7" customFormat="1" ht="14.4" customHeight="1" x14ac:dyDescent="0.3"/>
    <row r="64" spans="1:22" s="7" customFormat="1" ht="14.4" customHeight="1" x14ac:dyDescent="0.3"/>
    <row r="65" s="7" customFormat="1" ht="14.4" customHeight="1" x14ac:dyDescent="0.3"/>
    <row r="66" s="7" customFormat="1" ht="14.4" customHeight="1" x14ac:dyDescent="0.3"/>
    <row r="67" s="7" customFormat="1" ht="14.4" customHeight="1" x14ac:dyDescent="0.3"/>
    <row r="68" s="7" customFormat="1" ht="14.4" customHeight="1" x14ac:dyDescent="0.3"/>
    <row r="69" s="7" customFormat="1" ht="14.4" customHeight="1" x14ac:dyDescent="0.3"/>
    <row r="70" s="7" customFormat="1" ht="14.4" customHeight="1" x14ac:dyDescent="0.3"/>
    <row r="71" s="7" customFormat="1" ht="14.4" customHeight="1" x14ac:dyDescent="0.3"/>
    <row r="72" s="7" customFormat="1" ht="14.4" customHeight="1" x14ac:dyDescent="0.3"/>
    <row r="73" s="7" customFormat="1" ht="14.4" customHeight="1" x14ac:dyDescent="0.3"/>
    <row r="74" s="7" customFormat="1" ht="14.4" customHeight="1" x14ac:dyDescent="0.3"/>
    <row r="75" s="7" customFormat="1" ht="14.4" customHeight="1" x14ac:dyDescent="0.3"/>
    <row r="76" s="7" customFormat="1" ht="14.4" customHeight="1" x14ac:dyDescent="0.3"/>
    <row r="77" s="7" customFormat="1" ht="14.4" customHeight="1" x14ac:dyDescent="0.3"/>
    <row r="78" s="7" customFormat="1" ht="14.4" customHeight="1" x14ac:dyDescent="0.3"/>
    <row r="79" s="7" customFormat="1" ht="14.4" customHeight="1" x14ac:dyDescent="0.3"/>
    <row r="80" s="7" customFormat="1" ht="14.4" customHeight="1" x14ac:dyDescent="0.3"/>
    <row r="81" s="7" customFormat="1" ht="14.4" customHeight="1" x14ac:dyDescent="0.3"/>
    <row r="82" s="7" customFormat="1" ht="14.4" customHeight="1" x14ac:dyDescent="0.3"/>
    <row r="83" s="7" customFormat="1" ht="14.4" customHeight="1" x14ac:dyDescent="0.3"/>
    <row r="84" s="2" customFormat="1" ht="14.4" customHeight="1" x14ac:dyDescent="0.3"/>
    <row r="85" s="2" customFormat="1" ht="14.4" customHeight="1" x14ac:dyDescent="0.3"/>
    <row r="86" s="2" customFormat="1" ht="14.4" customHeight="1" x14ac:dyDescent="0.3"/>
    <row r="87" s="2" customFormat="1" ht="14.4" customHeight="1" x14ac:dyDescent="0.3"/>
    <row r="88" s="2" customFormat="1" ht="14.4" customHeight="1" x14ac:dyDescent="0.3"/>
    <row r="89" s="2" customFormat="1" ht="14.4" customHeight="1" x14ac:dyDescent="0.3"/>
    <row r="90" s="2" customFormat="1" ht="14.4" customHeight="1" x14ac:dyDescent="0.3"/>
    <row r="91" s="2" customFormat="1" ht="14.4" customHeight="1" x14ac:dyDescent="0.3"/>
    <row r="92" s="2" customFormat="1" ht="14.4" customHeight="1" x14ac:dyDescent="0.3"/>
    <row r="93" s="2" customFormat="1" ht="14.4" customHeight="1" x14ac:dyDescent="0.3"/>
    <row r="94" s="2" customFormat="1" ht="14.4" customHeight="1" x14ac:dyDescent="0.3"/>
    <row r="95" s="2" customFormat="1" ht="14.4" customHeight="1" x14ac:dyDescent="0.3"/>
    <row r="96" s="2" customFormat="1" ht="14.4" customHeight="1" x14ac:dyDescent="0.3"/>
    <row r="97" s="2" customFormat="1" ht="14.4" customHeight="1" x14ac:dyDescent="0.3"/>
    <row r="98" s="2" customFormat="1" ht="14.4" customHeight="1" x14ac:dyDescent="0.3"/>
    <row r="99" s="2" customFormat="1" ht="14.4" customHeight="1" x14ac:dyDescent="0.3"/>
    <row r="100" s="2" customFormat="1" ht="14.4" customHeight="1" x14ac:dyDescent="0.3"/>
    <row r="101" s="2" customFormat="1" ht="14.4" customHeight="1" x14ac:dyDescent="0.3"/>
    <row r="102" s="2" customFormat="1" ht="14.4" customHeight="1" x14ac:dyDescent="0.3"/>
    <row r="103" s="2" customFormat="1" ht="14.4" customHeight="1" x14ac:dyDescent="0.3"/>
    <row r="104" s="2" customFormat="1" ht="14.4" customHeight="1" x14ac:dyDescent="0.3"/>
    <row r="105" s="2" customFormat="1" ht="14.4" customHeight="1" x14ac:dyDescent="0.3"/>
    <row r="106" s="2" customFormat="1" ht="14.4" customHeight="1" x14ac:dyDescent="0.3"/>
    <row r="107" s="2" customFormat="1" ht="14.4" customHeight="1" x14ac:dyDescent="0.3"/>
    <row r="108" s="2" customFormat="1" ht="14.4" customHeight="1" x14ac:dyDescent="0.3"/>
    <row r="109" s="2" customFormat="1" ht="14.4" customHeight="1" x14ac:dyDescent="0.3"/>
    <row r="110" s="2" customFormat="1" ht="14.4" customHeight="1" x14ac:dyDescent="0.3"/>
    <row r="111" s="2" customFormat="1" ht="14.4" customHeight="1" x14ac:dyDescent="0.3"/>
    <row r="112" s="2" customFormat="1" ht="14.4" customHeight="1" x14ac:dyDescent="0.3"/>
    <row r="113" s="2" customFormat="1" ht="14.4" customHeight="1" x14ac:dyDescent="0.3"/>
    <row r="114" s="2" customFormat="1" ht="14.4" customHeight="1" x14ac:dyDescent="0.3"/>
    <row r="115" s="2" customFormat="1" ht="14.4" customHeight="1" x14ac:dyDescent="0.3"/>
    <row r="116" s="2" customFormat="1" ht="14.4" customHeight="1" x14ac:dyDescent="0.3"/>
    <row r="117" s="2" customFormat="1" ht="14.4" customHeight="1" x14ac:dyDescent="0.3"/>
    <row r="118" s="2" customFormat="1" ht="14.4" customHeight="1" x14ac:dyDescent="0.3"/>
    <row r="119" s="2" customFormat="1" ht="14.4" customHeight="1" x14ac:dyDescent="0.3"/>
    <row r="120" s="2" customFormat="1" ht="14.4" customHeight="1" x14ac:dyDescent="0.3"/>
    <row r="121" s="2" customFormat="1" ht="14.4" customHeight="1" x14ac:dyDescent="0.3"/>
    <row r="122" s="2" customFormat="1" ht="14.4" customHeight="1" x14ac:dyDescent="0.3"/>
    <row r="123" s="2" customFormat="1" ht="14.4" customHeight="1" x14ac:dyDescent="0.3"/>
    <row r="124" s="2" customFormat="1" ht="14.4" customHeight="1" x14ac:dyDescent="0.3"/>
    <row r="125" s="2" customFormat="1" ht="57.6" customHeight="1" x14ac:dyDescent="0.3"/>
    <row r="126" s="2" customFormat="1" ht="57.6" customHeight="1" x14ac:dyDescent="0.3"/>
    <row r="127" s="2" customFormat="1" ht="57.6" customHeight="1" x14ac:dyDescent="0.3"/>
    <row r="128" s="2" customFormat="1" ht="57.6" customHeight="1" x14ac:dyDescent="0.3"/>
    <row r="129" s="2" customFormat="1" ht="57.6" customHeight="1" x14ac:dyDescent="0.3"/>
    <row r="130" s="2" customFormat="1" ht="57.6" customHeight="1" x14ac:dyDescent="0.3"/>
    <row r="131" s="2" customFormat="1" ht="57.6" customHeight="1" x14ac:dyDescent="0.3"/>
    <row r="132" s="2" customFormat="1" ht="57.6" customHeight="1" x14ac:dyDescent="0.3"/>
    <row r="133" s="2" customFormat="1" ht="57.6" customHeight="1" x14ac:dyDescent="0.3"/>
    <row r="134" s="2" customFormat="1" ht="57.6" customHeight="1" x14ac:dyDescent="0.3"/>
    <row r="135" s="2" customFormat="1" ht="57.6" customHeight="1" x14ac:dyDescent="0.3"/>
    <row r="136" s="2" customFormat="1" ht="57.6" customHeight="1" x14ac:dyDescent="0.3"/>
    <row r="137" s="2" customFormat="1" ht="57.6" customHeight="1" x14ac:dyDescent="0.3"/>
    <row r="138" s="2" customFormat="1" ht="57.6" customHeight="1" x14ac:dyDescent="0.3"/>
    <row r="139" s="2" customFormat="1" ht="57.6" customHeight="1" x14ac:dyDescent="0.3"/>
    <row r="140" s="2" customFormat="1" ht="57.6" customHeight="1" x14ac:dyDescent="0.3"/>
    <row r="141" s="2" customFormat="1" ht="57.6" customHeight="1" x14ac:dyDescent="0.3"/>
    <row r="142" s="2" customFormat="1" ht="57.6" customHeight="1" x14ac:dyDescent="0.3"/>
    <row r="143" s="2" customFormat="1" ht="57.6" customHeight="1" x14ac:dyDescent="0.3"/>
    <row r="144" s="2" customFormat="1" ht="57.6" customHeight="1" x14ac:dyDescent="0.3"/>
    <row r="145" s="2" customFormat="1" ht="57.6" customHeight="1" x14ac:dyDescent="0.3"/>
    <row r="146" s="2" customFormat="1" ht="57.6" customHeight="1" x14ac:dyDescent="0.3"/>
    <row r="147" s="2" customFormat="1" ht="57.6" customHeight="1" x14ac:dyDescent="0.3"/>
    <row r="148" s="2" customFormat="1" ht="57.6" customHeight="1" x14ac:dyDescent="0.3"/>
    <row r="149" s="2" customFormat="1" ht="57.6" customHeight="1" x14ac:dyDescent="0.3"/>
    <row r="150" s="2" customFormat="1" ht="57.6" customHeight="1" x14ac:dyDescent="0.3"/>
    <row r="151" s="2" customFormat="1" ht="57.6" customHeight="1" x14ac:dyDescent="0.3"/>
    <row r="152" s="2" customFormat="1" ht="57.6" customHeight="1" x14ac:dyDescent="0.3"/>
    <row r="153" s="2" customFormat="1" ht="57.6" customHeight="1" x14ac:dyDescent="0.3"/>
    <row r="154" s="2" customFormat="1" ht="57.6" customHeight="1" x14ac:dyDescent="0.3"/>
    <row r="155" s="2" customFormat="1" ht="57.6" customHeight="1" x14ac:dyDescent="0.3"/>
    <row r="156" s="2" customFormat="1" ht="57.6" customHeight="1" x14ac:dyDescent="0.3"/>
    <row r="157" s="2" customFormat="1" ht="57.6" customHeight="1" x14ac:dyDescent="0.3"/>
    <row r="158" s="2" customFormat="1" ht="57.6" customHeight="1" x14ac:dyDescent="0.3"/>
    <row r="159" s="2" customFormat="1" ht="57.6" customHeight="1" x14ac:dyDescent="0.3"/>
    <row r="160" s="2" customFormat="1" ht="57.6" customHeight="1" x14ac:dyDescent="0.3"/>
    <row r="161" s="2" customFormat="1" x14ac:dyDescent="0.3"/>
    <row r="162" s="2" customFormat="1" x14ac:dyDescent="0.3"/>
    <row r="163" s="2" customFormat="1" x14ac:dyDescent="0.3"/>
    <row r="164" s="2" customFormat="1" x14ac:dyDescent="0.3"/>
    <row r="165" s="2" customFormat="1" x14ac:dyDescent="0.3"/>
    <row r="166" s="2" customFormat="1" x14ac:dyDescent="0.3"/>
    <row r="167" s="2" customFormat="1" x14ac:dyDescent="0.3"/>
    <row r="168" s="2" customFormat="1" x14ac:dyDescent="0.3"/>
    <row r="169" s="2" customFormat="1" x14ac:dyDescent="0.3"/>
    <row r="170" s="2" customFormat="1" x14ac:dyDescent="0.3"/>
    <row r="171" s="2" customFormat="1" x14ac:dyDescent="0.3"/>
    <row r="172" s="2" customFormat="1" x14ac:dyDescent="0.3"/>
    <row r="173" s="2" customFormat="1" x14ac:dyDescent="0.3"/>
    <row r="174" s="2" customFormat="1" x14ac:dyDescent="0.3"/>
    <row r="175" s="2" customFormat="1" x14ac:dyDescent="0.3"/>
    <row r="176" s="2" customFormat="1" x14ac:dyDescent="0.3"/>
    <row r="177" s="2" customFormat="1" x14ac:dyDescent="0.3"/>
    <row r="178" s="2" customFormat="1" x14ac:dyDescent="0.3"/>
    <row r="179" s="2" customFormat="1" x14ac:dyDescent="0.3"/>
    <row r="180" s="2" customFormat="1" x14ac:dyDescent="0.3"/>
    <row r="181" s="2" customFormat="1" x14ac:dyDescent="0.3"/>
    <row r="182" s="2" customFormat="1" x14ac:dyDescent="0.3"/>
    <row r="183" s="2" customFormat="1" x14ac:dyDescent="0.3"/>
    <row r="184" s="2" customFormat="1" x14ac:dyDescent="0.3"/>
    <row r="185" s="2" customFormat="1" x14ac:dyDescent="0.3"/>
    <row r="186" s="2" customFormat="1" x14ac:dyDescent="0.3"/>
    <row r="187" s="2" customFormat="1" x14ac:dyDescent="0.3"/>
    <row r="188" s="2" customFormat="1" x14ac:dyDescent="0.3"/>
    <row r="189" s="2" customFormat="1" x14ac:dyDescent="0.3"/>
    <row r="190" s="2" customFormat="1" x14ac:dyDescent="0.3"/>
    <row r="191" s="2" customFormat="1" x14ac:dyDescent="0.3"/>
    <row r="192" s="2" customFormat="1" x14ac:dyDescent="0.3"/>
    <row r="193" s="2" customFormat="1" x14ac:dyDescent="0.3"/>
    <row r="194" s="2" customFormat="1" x14ac:dyDescent="0.3"/>
    <row r="195" s="2" customFormat="1" x14ac:dyDescent="0.3"/>
    <row r="196" s="2" customFormat="1" x14ac:dyDescent="0.3"/>
    <row r="197" s="2" customFormat="1" x14ac:dyDescent="0.3"/>
    <row r="198" s="2" customFormat="1" x14ac:dyDescent="0.3"/>
    <row r="199" s="2" customFormat="1" x14ac:dyDescent="0.3"/>
    <row r="200" s="2" customFormat="1" x14ac:dyDescent="0.3"/>
    <row r="201" s="2" customFormat="1" x14ac:dyDescent="0.3"/>
    <row r="202" s="2" customFormat="1" x14ac:dyDescent="0.3"/>
    <row r="203" s="2" customFormat="1" x14ac:dyDescent="0.3"/>
    <row r="204" s="2" customFormat="1" x14ac:dyDescent="0.3"/>
    <row r="205" s="2" customFormat="1" x14ac:dyDescent="0.3"/>
    <row r="206" s="2" customFormat="1" x14ac:dyDescent="0.3"/>
    <row r="207" s="2" customFormat="1" x14ac:dyDescent="0.3"/>
    <row r="208" s="2" customFormat="1" x14ac:dyDescent="0.3"/>
    <row r="209" s="2" customFormat="1" x14ac:dyDescent="0.3"/>
    <row r="210" s="2" customFormat="1" x14ac:dyDescent="0.3"/>
    <row r="211" s="2" customFormat="1" x14ac:dyDescent="0.3"/>
    <row r="212" s="2" customFormat="1" x14ac:dyDescent="0.3"/>
    <row r="213" s="2" customFormat="1" x14ac:dyDescent="0.3"/>
    <row r="214" s="2" customFormat="1" x14ac:dyDescent="0.3"/>
    <row r="215" s="2" customFormat="1" x14ac:dyDescent="0.3"/>
    <row r="216" s="2" customFormat="1" x14ac:dyDescent="0.3"/>
    <row r="217" s="2" customFormat="1" x14ac:dyDescent="0.3"/>
    <row r="218" s="2" customFormat="1" x14ac:dyDescent="0.3"/>
    <row r="219" s="2" customFormat="1" x14ac:dyDescent="0.3"/>
    <row r="220" s="2" customFormat="1" x14ac:dyDescent="0.3"/>
    <row r="221" s="2" customFormat="1" x14ac:dyDescent="0.3"/>
    <row r="222" s="2" customFormat="1" x14ac:dyDescent="0.3"/>
    <row r="223" s="2" customFormat="1" x14ac:dyDescent="0.3"/>
    <row r="224" s="2" customFormat="1" x14ac:dyDescent="0.3"/>
    <row r="225" s="2" customFormat="1" x14ac:dyDescent="0.3"/>
    <row r="226" s="2" customFormat="1" x14ac:dyDescent="0.3"/>
    <row r="227" s="2" customFormat="1" x14ac:dyDescent="0.3"/>
    <row r="228" s="2" customFormat="1" x14ac:dyDescent="0.3"/>
    <row r="229" s="2" customFormat="1" x14ac:dyDescent="0.3"/>
    <row r="230" s="2" customFormat="1" x14ac:dyDescent="0.3"/>
    <row r="231" s="2" customFormat="1" x14ac:dyDescent="0.3"/>
    <row r="232" s="2" customFormat="1" x14ac:dyDescent="0.3"/>
    <row r="233" s="2" customFormat="1" x14ac:dyDescent="0.3"/>
    <row r="234" s="2" customFormat="1" x14ac:dyDescent="0.3"/>
    <row r="235" s="2" customFormat="1" x14ac:dyDescent="0.3"/>
    <row r="236" s="2" customFormat="1" x14ac:dyDescent="0.3"/>
    <row r="237" s="2" customFormat="1" x14ac:dyDescent="0.3"/>
    <row r="238" s="2" customFormat="1" x14ac:dyDescent="0.3"/>
    <row r="239" s="2" customFormat="1" x14ac:dyDescent="0.3"/>
    <row r="240" s="2" customFormat="1" x14ac:dyDescent="0.3"/>
    <row r="241" s="2" customFormat="1" x14ac:dyDescent="0.3"/>
    <row r="242" s="2" customFormat="1" x14ac:dyDescent="0.3"/>
    <row r="243" s="2" customFormat="1" x14ac:dyDescent="0.3"/>
    <row r="244" s="2" customFormat="1" x14ac:dyDescent="0.3"/>
    <row r="245" s="2" customFormat="1" x14ac:dyDescent="0.3"/>
    <row r="246" s="2" customFormat="1" x14ac:dyDescent="0.3"/>
    <row r="247" s="2" customFormat="1" x14ac:dyDescent="0.3"/>
    <row r="248" s="2" customFormat="1" x14ac:dyDescent="0.3"/>
    <row r="249" s="2" customFormat="1" x14ac:dyDescent="0.3"/>
    <row r="250" s="2" customFormat="1" x14ac:dyDescent="0.3"/>
    <row r="251" s="2" customFormat="1" x14ac:dyDescent="0.3"/>
    <row r="252" s="2" customFormat="1" x14ac:dyDescent="0.3"/>
    <row r="253" s="2" customFormat="1" x14ac:dyDescent="0.3"/>
    <row r="254" s="2" customFormat="1" x14ac:dyDescent="0.3"/>
    <row r="255" s="2" customFormat="1" x14ac:dyDescent="0.3"/>
    <row r="256" s="2" customFormat="1" x14ac:dyDescent="0.3"/>
    <row r="257" s="2" customFormat="1" x14ac:dyDescent="0.3"/>
    <row r="258" s="2" customFormat="1" x14ac:dyDescent="0.3"/>
    <row r="259" s="2" customFormat="1" x14ac:dyDescent="0.3"/>
    <row r="260" s="2" customFormat="1" x14ac:dyDescent="0.3"/>
    <row r="261" s="2" customFormat="1" x14ac:dyDescent="0.3"/>
    <row r="262" s="2" customFormat="1" x14ac:dyDescent="0.3"/>
    <row r="263" s="2" customFormat="1" x14ac:dyDescent="0.3"/>
    <row r="264" s="2" customFormat="1" x14ac:dyDescent="0.3"/>
    <row r="265" s="2" customFormat="1" x14ac:dyDescent="0.3"/>
    <row r="266" s="2" customFormat="1" x14ac:dyDescent="0.3"/>
    <row r="267" s="2" customFormat="1" x14ac:dyDescent="0.3"/>
    <row r="268" s="2" customFormat="1" x14ac:dyDescent="0.3"/>
    <row r="269" s="2" customFormat="1" x14ac:dyDescent="0.3"/>
    <row r="270" s="2" customFormat="1" x14ac:dyDescent="0.3"/>
    <row r="271" s="2" customFormat="1" x14ac:dyDescent="0.3"/>
    <row r="272" s="2" customFormat="1" x14ac:dyDescent="0.3"/>
    <row r="273" s="2" customFormat="1" x14ac:dyDescent="0.3"/>
    <row r="274" s="2" customFormat="1" x14ac:dyDescent="0.3"/>
    <row r="275" s="2" customFormat="1" x14ac:dyDescent="0.3"/>
    <row r="276" s="2" customFormat="1" x14ac:dyDescent="0.3"/>
    <row r="277" s="2" customFormat="1" x14ac:dyDescent="0.3"/>
    <row r="278" s="2" customFormat="1" x14ac:dyDescent="0.3"/>
    <row r="279" s="2" customFormat="1" x14ac:dyDescent="0.3"/>
    <row r="280" s="2" customFormat="1" x14ac:dyDescent="0.3"/>
    <row r="281" s="2" customFormat="1" x14ac:dyDescent="0.3"/>
    <row r="282" s="2" customFormat="1" x14ac:dyDescent="0.3"/>
    <row r="283" s="2" customFormat="1" x14ac:dyDescent="0.3"/>
    <row r="284" s="2" customFormat="1" x14ac:dyDescent="0.3"/>
    <row r="285" s="2" customFormat="1" x14ac:dyDescent="0.3"/>
    <row r="286" s="2" customFormat="1" x14ac:dyDescent="0.3"/>
    <row r="287" s="2" customFormat="1" x14ac:dyDescent="0.3"/>
    <row r="288" s="2" customFormat="1" x14ac:dyDescent="0.3"/>
    <row r="289" s="2" customFormat="1" x14ac:dyDescent="0.3"/>
    <row r="290" s="2" customFormat="1" x14ac:dyDescent="0.3"/>
    <row r="291" s="2" customFormat="1" x14ac:dyDescent="0.3"/>
    <row r="292" s="2" customFormat="1" x14ac:dyDescent="0.3"/>
    <row r="293" s="2" customFormat="1" x14ac:dyDescent="0.3"/>
    <row r="294" s="2" customFormat="1" x14ac:dyDescent="0.3"/>
    <row r="295" s="2" customFormat="1" x14ac:dyDescent="0.3"/>
    <row r="296" s="2" customFormat="1" x14ac:dyDescent="0.3"/>
    <row r="297" s="2" customFormat="1" x14ac:dyDescent="0.3"/>
    <row r="298" s="2" customFormat="1" x14ac:dyDescent="0.3"/>
    <row r="299" s="2" customFormat="1" x14ac:dyDescent="0.3"/>
    <row r="300" s="2" customFormat="1" x14ac:dyDescent="0.3"/>
    <row r="301" s="2" customFormat="1" x14ac:dyDescent="0.3"/>
    <row r="302" s="2" customFormat="1" x14ac:dyDescent="0.3"/>
    <row r="303" s="2" customFormat="1" x14ac:dyDescent="0.3"/>
    <row r="304" s="2" customFormat="1" x14ac:dyDescent="0.3"/>
    <row r="305" s="2" customFormat="1" x14ac:dyDescent="0.3"/>
    <row r="306" s="2" customFormat="1" x14ac:dyDescent="0.3"/>
    <row r="307" s="2" customFormat="1" x14ac:dyDescent="0.3"/>
    <row r="308" s="2" customFormat="1" x14ac:dyDescent="0.3"/>
    <row r="309" s="2" customFormat="1" x14ac:dyDescent="0.3"/>
    <row r="310" s="2" customFormat="1" x14ac:dyDescent="0.3"/>
    <row r="311" s="2" customFormat="1" x14ac:dyDescent="0.3"/>
    <row r="312" s="2" customFormat="1" x14ac:dyDescent="0.3"/>
    <row r="313" s="2" customFormat="1" x14ac:dyDescent="0.3"/>
    <row r="314" s="2" customFormat="1" x14ac:dyDescent="0.3"/>
    <row r="315" s="2" customFormat="1" x14ac:dyDescent="0.3"/>
    <row r="316" s="2" customFormat="1" x14ac:dyDescent="0.3"/>
    <row r="317" s="2" customFormat="1" x14ac:dyDescent="0.3"/>
    <row r="318" s="2" customFormat="1" x14ac:dyDescent="0.3"/>
    <row r="319" s="2" customFormat="1" x14ac:dyDescent="0.3"/>
    <row r="320" s="2" customFormat="1" x14ac:dyDescent="0.3"/>
    <row r="321" s="2" customFormat="1" x14ac:dyDescent="0.3"/>
    <row r="322" s="2" customFormat="1" x14ac:dyDescent="0.3"/>
    <row r="323" s="2" customFormat="1" x14ac:dyDescent="0.3"/>
    <row r="324" s="2" customFormat="1" x14ac:dyDescent="0.3"/>
    <row r="325" s="2" customFormat="1" x14ac:dyDescent="0.3"/>
    <row r="326" s="2" customFormat="1" x14ac:dyDescent="0.3"/>
    <row r="327" s="2" customFormat="1" x14ac:dyDescent="0.3"/>
    <row r="328" s="2" customFormat="1" x14ac:dyDescent="0.3"/>
    <row r="329" s="2" customFormat="1" x14ac:dyDescent="0.3"/>
    <row r="330" s="2" customFormat="1" x14ac:dyDescent="0.3"/>
    <row r="331" s="2" customFormat="1" x14ac:dyDescent="0.3"/>
    <row r="332" s="2" customFormat="1" x14ac:dyDescent="0.3"/>
    <row r="333" s="2" customFormat="1" x14ac:dyDescent="0.3"/>
    <row r="334" s="2" customFormat="1" x14ac:dyDescent="0.3"/>
    <row r="335" s="2" customFormat="1" x14ac:dyDescent="0.3"/>
    <row r="336" s="2" customFormat="1" x14ac:dyDescent="0.3"/>
    <row r="337" s="2" customFormat="1" x14ac:dyDescent="0.3"/>
    <row r="338" s="2" customFormat="1" x14ac:dyDescent="0.3"/>
    <row r="339" s="2" customFormat="1" x14ac:dyDescent="0.3"/>
    <row r="340" s="2" customFormat="1" x14ac:dyDescent="0.3"/>
    <row r="341" s="2" customFormat="1" x14ac:dyDescent="0.3"/>
    <row r="342" s="2" customFormat="1" x14ac:dyDescent="0.3"/>
    <row r="343" s="2" customFormat="1" x14ac:dyDescent="0.3"/>
    <row r="344" s="2" customFormat="1" x14ac:dyDescent="0.3"/>
    <row r="345" s="2" customFormat="1" x14ac:dyDescent="0.3"/>
    <row r="346" s="2" customFormat="1" x14ac:dyDescent="0.3"/>
    <row r="347" s="2" customFormat="1" x14ac:dyDescent="0.3"/>
    <row r="348" s="2" customFormat="1" x14ac:dyDescent="0.3"/>
    <row r="349" s="2" customFormat="1" x14ac:dyDescent="0.3"/>
    <row r="350" s="2" customFormat="1" x14ac:dyDescent="0.3"/>
    <row r="351" s="2" customFormat="1" x14ac:dyDescent="0.3"/>
    <row r="352" s="2" customFormat="1" x14ac:dyDescent="0.3"/>
    <row r="353" s="2" customFormat="1" x14ac:dyDescent="0.3"/>
    <row r="354" s="2" customFormat="1" x14ac:dyDescent="0.3"/>
    <row r="355" s="2" customFormat="1" x14ac:dyDescent="0.3"/>
    <row r="356" s="2" customFormat="1" x14ac:dyDescent="0.3"/>
    <row r="357" s="2" customFormat="1" x14ac:dyDescent="0.3"/>
    <row r="358" s="2" customFormat="1" x14ac:dyDescent="0.3"/>
    <row r="359" s="2" customFormat="1" x14ac:dyDescent="0.3"/>
    <row r="360" s="2" customFormat="1" x14ac:dyDescent="0.3"/>
    <row r="361" s="2" customFormat="1" x14ac:dyDescent="0.3"/>
    <row r="362" s="2" customFormat="1" x14ac:dyDescent="0.3"/>
    <row r="363" s="2" customFormat="1" x14ac:dyDescent="0.3"/>
    <row r="364" s="2" customFormat="1" x14ac:dyDescent="0.3"/>
    <row r="365" s="2" customFormat="1" x14ac:dyDescent="0.3"/>
    <row r="366" s="2" customFormat="1" x14ac:dyDescent="0.3"/>
    <row r="367" s="2" customFormat="1" x14ac:dyDescent="0.3"/>
    <row r="368" s="2" customFormat="1" x14ac:dyDescent="0.3"/>
    <row r="369" s="2" customFormat="1" x14ac:dyDescent="0.3"/>
    <row r="370" s="2" customFormat="1" x14ac:dyDescent="0.3"/>
    <row r="371" s="2" customFormat="1" x14ac:dyDescent="0.3"/>
    <row r="372" s="2" customFormat="1" x14ac:dyDescent="0.3"/>
    <row r="373" s="2" customFormat="1" x14ac:dyDescent="0.3"/>
    <row r="374" s="2" customFormat="1" x14ac:dyDescent="0.3"/>
    <row r="375" s="2" customFormat="1" x14ac:dyDescent="0.3"/>
    <row r="376" s="2" customFormat="1" x14ac:dyDescent="0.3"/>
    <row r="377" s="2" customFormat="1" x14ac:dyDescent="0.3"/>
    <row r="378" s="2" customFormat="1" x14ac:dyDescent="0.3"/>
    <row r="379" s="2" customFormat="1" x14ac:dyDescent="0.3"/>
    <row r="380" s="2" customFormat="1" x14ac:dyDescent="0.3"/>
    <row r="381" s="2" customFormat="1" x14ac:dyDescent="0.3"/>
    <row r="382" s="2" customFormat="1" x14ac:dyDescent="0.3"/>
    <row r="383" s="2" customFormat="1" x14ac:dyDescent="0.3"/>
    <row r="384" s="2" customFormat="1" x14ac:dyDescent="0.3"/>
    <row r="385" s="2" customFormat="1" x14ac:dyDescent="0.3"/>
    <row r="386" s="2" customFormat="1" x14ac:dyDescent="0.3"/>
    <row r="387" s="2" customFormat="1" x14ac:dyDescent="0.3"/>
    <row r="388" s="2" customFormat="1" x14ac:dyDescent="0.3"/>
    <row r="389" s="2" customFormat="1" x14ac:dyDescent="0.3"/>
    <row r="390" s="2" customFormat="1" x14ac:dyDescent="0.3"/>
    <row r="391" s="2" customFormat="1" x14ac:dyDescent="0.3"/>
    <row r="392" s="2" customFormat="1" x14ac:dyDescent="0.3"/>
    <row r="393" s="2" customFormat="1" x14ac:dyDescent="0.3"/>
    <row r="394" s="2" customFormat="1" x14ac:dyDescent="0.3"/>
    <row r="395" s="2" customFormat="1" x14ac:dyDescent="0.3"/>
    <row r="396" s="2" customFormat="1" x14ac:dyDescent="0.3"/>
    <row r="397" s="2" customFormat="1" x14ac:dyDescent="0.3"/>
    <row r="398" s="2" customFormat="1" x14ac:dyDescent="0.3"/>
    <row r="399" s="2" customFormat="1" x14ac:dyDescent="0.3"/>
    <row r="400" s="2" customFormat="1" x14ac:dyDescent="0.3"/>
    <row r="401" s="2" customFormat="1" x14ac:dyDescent="0.3"/>
    <row r="402" s="2" customFormat="1" x14ac:dyDescent="0.3"/>
    <row r="403" s="2" customFormat="1" x14ac:dyDescent="0.3"/>
    <row r="404" s="2" customFormat="1" x14ac:dyDescent="0.3"/>
    <row r="405" s="2" customFormat="1" x14ac:dyDescent="0.3"/>
    <row r="406" s="2" customFormat="1" x14ac:dyDescent="0.3"/>
    <row r="407" s="2" customFormat="1" x14ac:dyDescent="0.3"/>
    <row r="408" s="2" customFormat="1" x14ac:dyDescent="0.3"/>
    <row r="409" s="2" customFormat="1" x14ac:dyDescent="0.3"/>
    <row r="410" s="2" customFormat="1" x14ac:dyDescent="0.3"/>
    <row r="411" s="2" customFormat="1" x14ac:dyDescent="0.3"/>
    <row r="412" s="2" customFormat="1" x14ac:dyDescent="0.3"/>
    <row r="413" s="2" customFormat="1" x14ac:dyDescent="0.3"/>
    <row r="414" s="2" customFormat="1" x14ac:dyDescent="0.3"/>
    <row r="415" s="2" customFormat="1" x14ac:dyDescent="0.3"/>
    <row r="416" s="2" customFormat="1" x14ac:dyDescent="0.3"/>
    <row r="417" s="2" customFormat="1" x14ac:dyDescent="0.3"/>
    <row r="418" s="2" customFormat="1" x14ac:dyDescent="0.3"/>
    <row r="419" s="2" customFormat="1" x14ac:dyDescent="0.3"/>
    <row r="420" s="2" customFormat="1" x14ac:dyDescent="0.3"/>
    <row r="421" s="2" customFormat="1" x14ac:dyDescent="0.3"/>
    <row r="422" s="2" customFormat="1" x14ac:dyDescent="0.3"/>
    <row r="423" s="2" customFormat="1" x14ac:dyDescent="0.3"/>
    <row r="424" s="2" customFormat="1" x14ac:dyDescent="0.3"/>
    <row r="425" s="2" customFormat="1" x14ac:dyDescent="0.3"/>
    <row r="426" s="2" customFormat="1" x14ac:dyDescent="0.3"/>
    <row r="427" s="2" customFormat="1" x14ac:dyDescent="0.3"/>
    <row r="428" s="2" customFormat="1" x14ac:dyDescent="0.3"/>
    <row r="429" s="2" customFormat="1" x14ac:dyDescent="0.3"/>
    <row r="430" s="2" customFormat="1" x14ac:dyDescent="0.3"/>
    <row r="431" s="2" customFormat="1" x14ac:dyDescent="0.3"/>
    <row r="432" s="2" customFormat="1" x14ac:dyDescent="0.3"/>
    <row r="433" s="2" customFormat="1" x14ac:dyDescent="0.3"/>
    <row r="434" s="2" customFormat="1" x14ac:dyDescent="0.3"/>
    <row r="435" s="2" customFormat="1" x14ac:dyDescent="0.3"/>
    <row r="436" s="2" customFormat="1" x14ac:dyDescent="0.3"/>
    <row r="437" s="2" customFormat="1" x14ac:dyDescent="0.3"/>
    <row r="438" s="2" customFormat="1" x14ac:dyDescent="0.3"/>
    <row r="439" s="2" customFormat="1" x14ac:dyDescent="0.3"/>
    <row r="440" s="2" customFormat="1" x14ac:dyDescent="0.3"/>
    <row r="441" s="2" customFormat="1" x14ac:dyDescent="0.3"/>
    <row r="442" s="2" customFormat="1" x14ac:dyDescent="0.3"/>
    <row r="443" s="2" customFormat="1" x14ac:dyDescent="0.3"/>
    <row r="444" s="2" customFormat="1" x14ac:dyDescent="0.3"/>
    <row r="445" s="2" customFormat="1" x14ac:dyDescent="0.3"/>
    <row r="446" s="2" customFormat="1" x14ac:dyDescent="0.3"/>
    <row r="447" s="2" customFormat="1" x14ac:dyDescent="0.3"/>
    <row r="448" s="2" customFormat="1" x14ac:dyDescent="0.3"/>
    <row r="449" s="2" customFormat="1" x14ac:dyDescent="0.3"/>
    <row r="450" s="2" customFormat="1" x14ac:dyDescent="0.3"/>
    <row r="451" s="2" customFormat="1" x14ac:dyDescent="0.3"/>
    <row r="452" s="2" customFormat="1" x14ac:dyDescent="0.3"/>
    <row r="453" s="2" customFormat="1" x14ac:dyDescent="0.3"/>
    <row r="454" s="2" customFormat="1" x14ac:dyDescent="0.3"/>
    <row r="455" s="2" customFormat="1" x14ac:dyDescent="0.3"/>
    <row r="456" s="2" customFormat="1" x14ac:dyDescent="0.3"/>
    <row r="457" s="2" customFormat="1" x14ac:dyDescent="0.3"/>
    <row r="458" s="2" customFormat="1" x14ac:dyDescent="0.3"/>
    <row r="459" s="2" customFormat="1" x14ac:dyDescent="0.3"/>
    <row r="460" s="2" customFormat="1" x14ac:dyDescent="0.3"/>
    <row r="461" s="2" customFormat="1" x14ac:dyDescent="0.3"/>
    <row r="462" s="2" customFormat="1" x14ac:dyDescent="0.3"/>
    <row r="463" s="2" customFormat="1" x14ac:dyDescent="0.3"/>
    <row r="464" s="2" customFormat="1" x14ac:dyDescent="0.3"/>
    <row r="465" s="2" customFormat="1" x14ac:dyDescent="0.3"/>
    <row r="466" s="2" customFormat="1" x14ac:dyDescent="0.3"/>
    <row r="467" s="2" customFormat="1" x14ac:dyDescent="0.3"/>
    <row r="468" s="2" customFormat="1" x14ac:dyDescent="0.3"/>
    <row r="469" s="2" customFormat="1" x14ac:dyDescent="0.3"/>
    <row r="470" s="2" customFormat="1" x14ac:dyDescent="0.3"/>
    <row r="471" s="2" customFormat="1" x14ac:dyDescent="0.3"/>
    <row r="472" s="2" customFormat="1" x14ac:dyDescent="0.3"/>
    <row r="473" s="2" customFormat="1" x14ac:dyDescent="0.3"/>
    <row r="474" s="2" customFormat="1" x14ac:dyDescent="0.3"/>
    <row r="475" s="2" customFormat="1" x14ac:dyDescent="0.3"/>
    <row r="476" s="2" customFormat="1" x14ac:dyDescent="0.3"/>
    <row r="477" s="2" customFormat="1" x14ac:dyDescent="0.3"/>
    <row r="478" s="2" customFormat="1" x14ac:dyDescent="0.3"/>
    <row r="479" s="2" customFormat="1" x14ac:dyDescent="0.3"/>
    <row r="480" s="2" customFormat="1" x14ac:dyDescent="0.3"/>
    <row r="481" s="2" customFormat="1" x14ac:dyDescent="0.3"/>
    <row r="482" s="2" customFormat="1" x14ac:dyDescent="0.3"/>
    <row r="483" s="2" customFormat="1" x14ac:dyDescent="0.3"/>
    <row r="484" s="2" customFormat="1" x14ac:dyDescent="0.3"/>
    <row r="485" s="2" customFormat="1" x14ac:dyDescent="0.3"/>
    <row r="486" s="2" customFormat="1" x14ac:dyDescent="0.3"/>
    <row r="487" s="2" customFormat="1" x14ac:dyDescent="0.3"/>
    <row r="488" s="2" customFormat="1" x14ac:dyDescent="0.3"/>
    <row r="489" s="2" customFormat="1" x14ac:dyDescent="0.3"/>
    <row r="490" s="2" customFormat="1" x14ac:dyDescent="0.3"/>
    <row r="491" s="2" customFormat="1" x14ac:dyDescent="0.3"/>
    <row r="492" s="2" customFormat="1" x14ac:dyDescent="0.3"/>
    <row r="493" s="2" customFormat="1" x14ac:dyDescent="0.3"/>
    <row r="494" s="2" customFormat="1" x14ac:dyDescent="0.3"/>
    <row r="495" s="2" customFormat="1" x14ac:dyDescent="0.3"/>
    <row r="496" s="2" customFormat="1" x14ac:dyDescent="0.3"/>
    <row r="497" s="2" customFormat="1" x14ac:dyDescent="0.3"/>
    <row r="498" s="2" customFormat="1" x14ac:dyDescent="0.3"/>
    <row r="499" s="2" customFormat="1" x14ac:dyDescent="0.3"/>
    <row r="500" s="2" customFormat="1" x14ac:dyDescent="0.3"/>
    <row r="501" s="2" customFormat="1" x14ac:dyDescent="0.3"/>
    <row r="502" s="2" customFormat="1" x14ac:dyDescent="0.3"/>
    <row r="503" s="2" customFormat="1" x14ac:dyDescent="0.3"/>
    <row r="504" s="2" customFormat="1" x14ac:dyDescent="0.3"/>
    <row r="505" s="2" customFormat="1" x14ac:dyDescent="0.3"/>
    <row r="506" s="2" customFormat="1" x14ac:dyDescent="0.3"/>
    <row r="507" s="2" customFormat="1" x14ac:dyDescent="0.3"/>
    <row r="508" s="2" customFormat="1" x14ac:dyDescent="0.3"/>
    <row r="509" s="2" customFormat="1" x14ac:dyDescent="0.3"/>
    <row r="510" s="2" customFormat="1" x14ac:dyDescent="0.3"/>
    <row r="511" s="2" customFormat="1" x14ac:dyDescent="0.3"/>
    <row r="512" s="2" customFormat="1" x14ac:dyDescent="0.3"/>
    <row r="513" s="2" customFormat="1" x14ac:dyDescent="0.3"/>
    <row r="514" s="2" customFormat="1" x14ac:dyDescent="0.3"/>
    <row r="515" s="2" customFormat="1" x14ac:dyDescent="0.3"/>
    <row r="516" s="2" customFormat="1" x14ac:dyDescent="0.3"/>
    <row r="517" s="2" customFormat="1" x14ac:dyDescent="0.3"/>
    <row r="518" s="2" customFormat="1" x14ac:dyDescent="0.3"/>
    <row r="519" s="2" customFormat="1" x14ac:dyDescent="0.3"/>
    <row r="520" s="2" customFormat="1" x14ac:dyDescent="0.3"/>
    <row r="521" s="2" customFormat="1" x14ac:dyDescent="0.3"/>
    <row r="522" s="2" customFormat="1" x14ac:dyDescent="0.3"/>
    <row r="523" s="2" customFormat="1" x14ac:dyDescent="0.3"/>
    <row r="524" s="2" customFormat="1" x14ac:dyDescent="0.3"/>
    <row r="525" s="2" customFormat="1" x14ac:dyDescent="0.3"/>
    <row r="526" s="2" customFormat="1" x14ac:dyDescent="0.3"/>
    <row r="527" s="2" customFormat="1" x14ac:dyDescent="0.3"/>
    <row r="528" s="2" customFormat="1" x14ac:dyDescent="0.3"/>
    <row r="529" s="2" customFormat="1" x14ac:dyDescent="0.3"/>
    <row r="530" s="2" customFormat="1" x14ac:dyDescent="0.3"/>
    <row r="531" s="2" customFormat="1" x14ac:dyDescent="0.3"/>
    <row r="532" s="2" customFormat="1" x14ac:dyDescent="0.3"/>
    <row r="533" s="2" customFormat="1" x14ac:dyDescent="0.3"/>
    <row r="534" s="2" customFormat="1" x14ac:dyDescent="0.3"/>
    <row r="535" s="2" customFormat="1" x14ac:dyDescent="0.3"/>
    <row r="536" s="2" customFormat="1" x14ac:dyDescent="0.3"/>
    <row r="537" s="2" customFormat="1" x14ac:dyDescent="0.3"/>
    <row r="538" s="2" customFormat="1" x14ac:dyDescent="0.3"/>
    <row r="539" s="2" customFormat="1" x14ac:dyDescent="0.3"/>
    <row r="540" s="2" customFormat="1" x14ac:dyDescent="0.3"/>
    <row r="541" s="2" customFormat="1" x14ac:dyDescent="0.3"/>
    <row r="542" s="2" customFormat="1" x14ac:dyDescent="0.3"/>
    <row r="543" s="2" customFormat="1" x14ac:dyDescent="0.3"/>
    <row r="544" s="2" customFormat="1" x14ac:dyDescent="0.3"/>
    <row r="545" s="2" customFormat="1" x14ac:dyDescent="0.3"/>
    <row r="546" s="2" customFormat="1" x14ac:dyDescent="0.3"/>
    <row r="547" s="2" customFormat="1" x14ac:dyDescent="0.3"/>
    <row r="548" s="2" customFormat="1" x14ac:dyDescent="0.3"/>
    <row r="549" s="2" customFormat="1" x14ac:dyDescent="0.3"/>
    <row r="550" s="2" customFormat="1" x14ac:dyDescent="0.3"/>
    <row r="551" s="2" customFormat="1" x14ac:dyDescent="0.3"/>
    <row r="552" s="2" customFormat="1" x14ac:dyDescent="0.3"/>
    <row r="553" s="2" customFormat="1" x14ac:dyDescent="0.3"/>
    <row r="554" s="2" customFormat="1" x14ac:dyDescent="0.3"/>
    <row r="555" s="2" customFormat="1" x14ac:dyDescent="0.3"/>
    <row r="556" s="2" customFormat="1" x14ac:dyDescent="0.3"/>
    <row r="557" s="2" customFormat="1" x14ac:dyDescent="0.3"/>
    <row r="558" s="2" customFormat="1" x14ac:dyDescent="0.3"/>
    <row r="559" s="2" customFormat="1" x14ac:dyDescent="0.3"/>
    <row r="560" s="2" customFormat="1" x14ac:dyDescent="0.3"/>
    <row r="561" s="2" customFormat="1" x14ac:dyDescent="0.3"/>
    <row r="562" s="2" customFormat="1" x14ac:dyDescent="0.3"/>
    <row r="563" s="2" customFormat="1" x14ac:dyDescent="0.3"/>
    <row r="564" s="2" customFormat="1" x14ac:dyDescent="0.3"/>
    <row r="565" s="2" customFormat="1" x14ac:dyDescent="0.3"/>
    <row r="566" s="2" customFormat="1" x14ac:dyDescent="0.3"/>
    <row r="567" s="2" customFormat="1" x14ac:dyDescent="0.3"/>
    <row r="568" s="2" customFormat="1" x14ac:dyDescent="0.3"/>
    <row r="569" s="2" customFormat="1" x14ac:dyDescent="0.3"/>
    <row r="570" s="2" customFormat="1" x14ac:dyDescent="0.3"/>
    <row r="571" s="2" customFormat="1" x14ac:dyDescent="0.3"/>
    <row r="572" s="2" customFormat="1" x14ac:dyDescent="0.3"/>
    <row r="573" s="2" customFormat="1" x14ac:dyDescent="0.3"/>
    <row r="574" s="2" customFormat="1" x14ac:dyDescent="0.3"/>
    <row r="575" s="2" customFormat="1" x14ac:dyDescent="0.3"/>
    <row r="576" s="2" customFormat="1" x14ac:dyDescent="0.3"/>
    <row r="577" s="2" customFormat="1" x14ac:dyDescent="0.3"/>
    <row r="578" s="2" customFormat="1" x14ac:dyDescent="0.3"/>
    <row r="579" s="2" customFormat="1" x14ac:dyDescent="0.3"/>
    <row r="580" s="2" customFormat="1" x14ac:dyDescent="0.3"/>
    <row r="581" s="2" customFormat="1" x14ac:dyDescent="0.3"/>
    <row r="582" s="2" customFormat="1" x14ac:dyDescent="0.3"/>
    <row r="583" s="2" customFormat="1" x14ac:dyDescent="0.3"/>
    <row r="584" s="2" customFormat="1" x14ac:dyDescent="0.3"/>
    <row r="585" s="2" customFormat="1" x14ac:dyDescent="0.3"/>
    <row r="586" s="2" customFormat="1" x14ac:dyDescent="0.3"/>
    <row r="587" s="2" customFormat="1" x14ac:dyDescent="0.3"/>
    <row r="588" s="2" customFormat="1" x14ac:dyDescent="0.3"/>
    <row r="589" s="2" customFormat="1" x14ac:dyDescent="0.3"/>
    <row r="590" s="2" customFormat="1" x14ac:dyDescent="0.3"/>
    <row r="591" s="2" customFormat="1" x14ac:dyDescent="0.3"/>
    <row r="592" s="2" customFormat="1" x14ac:dyDescent="0.3"/>
    <row r="593" s="2" customFormat="1" x14ac:dyDescent="0.3"/>
    <row r="594" s="2" customFormat="1" x14ac:dyDescent="0.3"/>
    <row r="595" s="2" customFormat="1" x14ac:dyDescent="0.3"/>
    <row r="596" s="2" customFormat="1" x14ac:dyDescent="0.3"/>
    <row r="597" s="2" customFormat="1" x14ac:dyDescent="0.3"/>
    <row r="598" s="2" customFormat="1" x14ac:dyDescent="0.3"/>
    <row r="599" s="2" customFormat="1" x14ac:dyDescent="0.3"/>
    <row r="600" s="2" customFormat="1" x14ac:dyDescent="0.3"/>
    <row r="601" s="2" customFormat="1" x14ac:dyDescent="0.3"/>
    <row r="602" s="2" customFormat="1" x14ac:dyDescent="0.3"/>
    <row r="603" s="2" customFormat="1" x14ac:dyDescent="0.3"/>
    <row r="604" s="2" customFormat="1" x14ac:dyDescent="0.3"/>
    <row r="605" s="2" customFormat="1" x14ac:dyDescent="0.3"/>
    <row r="606" s="2" customFormat="1" x14ac:dyDescent="0.3"/>
    <row r="607" s="2" customFormat="1" x14ac:dyDescent="0.3"/>
    <row r="608" s="2" customFormat="1" x14ac:dyDescent="0.3"/>
    <row r="609" s="2" customFormat="1" x14ac:dyDescent="0.3"/>
    <row r="610" s="2" customFormat="1" x14ac:dyDescent="0.3"/>
    <row r="611" s="2" customFormat="1" x14ac:dyDescent="0.3"/>
    <row r="612" s="2" customFormat="1" x14ac:dyDescent="0.3"/>
    <row r="613" s="2" customFormat="1" x14ac:dyDescent="0.3"/>
    <row r="614" s="2" customFormat="1" x14ac:dyDescent="0.3"/>
    <row r="615" s="2" customFormat="1" x14ac:dyDescent="0.3"/>
    <row r="616" s="2" customFormat="1" x14ac:dyDescent="0.3"/>
    <row r="617" s="2" customFormat="1" x14ac:dyDescent="0.3"/>
    <row r="618" s="2" customFormat="1" x14ac:dyDescent="0.3"/>
    <row r="619" s="2" customFormat="1" x14ac:dyDescent="0.3"/>
    <row r="620" s="2" customFormat="1" x14ac:dyDescent="0.3"/>
    <row r="621" s="2" customFormat="1" x14ac:dyDescent="0.3"/>
    <row r="622" s="2" customFormat="1" x14ac:dyDescent="0.3"/>
    <row r="623" s="2" customFormat="1" x14ac:dyDescent="0.3"/>
    <row r="624" s="2" customFormat="1" x14ac:dyDescent="0.3"/>
    <row r="625" s="2" customFormat="1" x14ac:dyDescent="0.3"/>
    <row r="626" s="2" customFormat="1" x14ac:dyDescent="0.3"/>
    <row r="627" s="2" customFormat="1" x14ac:dyDescent="0.3"/>
    <row r="628" s="2" customFormat="1" x14ac:dyDescent="0.3"/>
    <row r="629" s="2" customFormat="1" x14ac:dyDescent="0.3"/>
    <row r="630" s="2" customFormat="1" x14ac:dyDescent="0.3"/>
    <row r="631" s="2" customFormat="1" x14ac:dyDescent="0.3"/>
    <row r="632" s="2" customFormat="1" x14ac:dyDescent="0.3"/>
    <row r="633" s="2" customFormat="1" x14ac:dyDescent="0.3"/>
    <row r="634" s="2" customFormat="1" x14ac:dyDescent="0.3"/>
    <row r="635" s="2" customFormat="1" x14ac:dyDescent="0.3"/>
    <row r="636" s="2" customFormat="1" x14ac:dyDescent="0.3"/>
    <row r="637" s="2" customFormat="1" x14ac:dyDescent="0.3"/>
    <row r="638" s="2" customFormat="1" x14ac:dyDescent="0.3"/>
    <row r="639" s="2" customFormat="1" x14ac:dyDescent="0.3"/>
    <row r="640" s="2" customFormat="1" x14ac:dyDescent="0.3"/>
    <row r="641" s="2" customFormat="1" x14ac:dyDescent="0.3"/>
    <row r="642" s="2" customFormat="1" x14ac:dyDescent="0.3"/>
    <row r="643" s="2" customFormat="1" x14ac:dyDescent="0.3"/>
    <row r="644" s="2" customFormat="1" x14ac:dyDescent="0.3"/>
    <row r="645" s="2" customFormat="1" x14ac:dyDescent="0.3"/>
    <row r="646" s="2" customFormat="1" x14ac:dyDescent="0.3"/>
  </sheetData>
  <sheetProtection sheet="1" objects="1" scenarios="1"/>
  <mergeCells count="4">
    <mergeCell ref="A1:H1"/>
    <mergeCell ref="A2:H2"/>
    <mergeCell ref="A3:H3"/>
    <mergeCell ref="A4:H4"/>
  </mergeCells>
  <pageMargins left="0.7" right="0.7" top="0.75" bottom="0.75" header="0.3" footer="0.3"/>
  <pageSetup orientation="portrait" horizontalDpi="0" verticalDpi="0" r:id="rId1"/>
  <headerFooter>
    <oddHeader>&amp;L&amp;16&amp;F&amp;R&amp;G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46"/>
  <sheetViews>
    <sheetView zoomScaleNormal="100" workbookViewId="0">
      <selection sqref="A1:H1"/>
    </sheetView>
  </sheetViews>
  <sheetFormatPr defaultRowHeight="14.4" x14ac:dyDescent="0.3"/>
  <cols>
    <col min="1" max="1" width="6" style="3" customWidth="1"/>
    <col min="2" max="2" width="53.5546875" style="3" customWidth="1"/>
    <col min="3" max="3" width="12.44140625" style="3" customWidth="1"/>
    <col min="4" max="9" width="8.88671875" style="3"/>
    <col min="10" max="21" width="8.6640625" style="3" customWidth="1"/>
    <col min="22" max="16384" width="8.88671875" style="3"/>
  </cols>
  <sheetData>
    <row r="1" spans="1:8" s="19" customFormat="1" ht="21.6" customHeight="1" x14ac:dyDescent="0.4">
      <c r="A1" s="41" t="s">
        <v>48</v>
      </c>
      <c r="B1" s="41"/>
      <c r="C1" s="41"/>
      <c r="D1" s="41"/>
      <c r="E1" s="41"/>
      <c r="F1" s="41"/>
      <c r="G1" s="41"/>
      <c r="H1" s="41"/>
    </row>
    <row r="2" spans="1:8" s="20" customFormat="1" ht="20.399999999999999" customHeight="1" x14ac:dyDescent="0.3">
      <c r="A2" s="42" t="s">
        <v>49</v>
      </c>
      <c r="B2" s="42"/>
      <c r="C2" s="42"/>
      <c r="D2" s="42"/>
      <c r="E2" s="42"/>
      <c r="F2" s="42"/>
      <c r="G2" s="42"/>
      <c r="H2" s="42"/>
    </row>
    <row r="3" spans="1:8" s="19" customFormat="1" ht="33" customHeight="1" x14ac:dyDescent="0.4">
      <c r="A3" s="39" t="s">
        <v>67</v>
      </c>
      <c r="B3" s="39"/>
      <c r="C3" s="39"/>
      <c r="D3" s="39"/>
      <c r="E3" s="39"/>
      <c r="F3" s="39"/>
      <c r="G3" s="39"/>
      <c r="H3" s="39"/>
    </row>
    <row r="4" spans="1:8" ht="51.6" customHeight="1" x14ac:dyDescent="0.3">
      <c r="A4" s="40" t="s">
        <v>52</v>
      </c>
      <c r="B4" s="40"/>
      <c r="C4" s="40"/>
      <c r="D4" s="40"/>
      <c r="E4" s="40"/>
      <c r="F4" s="40"/>
      <c r="G4" s="40"/>
      <c r="H4" s="40"/>
    </row>
    <row r="5" spans="1:8" ht="14.4" customHeight="1" x14ac:dyDescent="0.3">
      <c r="A5" s="21" t="s">
        <v>20</v>
      </c>
      <c r="B5" s="21" t="s">
        <v>19</v>
      </c>
      <c r="C5" s="21" t="s">
        <v>18</v>
      </c>
      <c r="D5" s="21" t="s">
        <v>1</v>
      </c>
      <c r="E5" s="1"/>
    </row>
    <row r="6" spans="1:8" ht="14.4" customHeight="1" x14ac:dyDescent="0.3">
      <c r="A6" s="3">
        <v>1</v>
      </c>
      <c r="B6" s="3" t="s">
        <v>24</v>
      </c>
      <c r="C6" s="22">
        <v>14</v>
      </c>
      <c r="D6" s="3" t="s">
        <v>2</v>
      </c>
    </row>
    <row r="7" spans="1:8" ht="14.4" customHeight="1" x14ac:dyDescent="0.3">
      <c r="A7" s="3">
        <v>2</v>
      </c>
      <c r="B7" s="3" t="s">
        <v>35</v>
      </c>
      <c r="C7" s="22">
        <v>83</v>
      </c>
      <c r="D7" s="3" t="s">
        <v>3</v>
      </c>
    </row>
    <row r="8" spans="1:8" ht="14.4" customHeight="1" x14ac:dyDescent="0.3">
      <c r="A8" s="3">
        <v>3</v>
      </c>
      <c r="B8" s="3" t="s">
        <v>27</v>
      </c>
      <c r="C8" s="22">
        <v>30</v>
      </c>
      <c r="D8" s="3" t="s">
        <v>3</v>
      </c>
    </row>
    <row r="9" spans="1:8" ht="14.4" customHeight="1" x14ac:dyDescent="0.3">
      <c r="A9" s="3">
        <v>4</v>
      </c>
      <c r="B9" s="3" t="s">
        <v>4</v>
      </c>
      <c r="C9" s="22">
        <v>4250</v>
      </c>
      <c r="D9" s="3" t="s">
        <v>5</v>
      </c>
    </row>
    <row r="10" spans="1:8" ht="14.4" customHeight="1" x14ac:dyDescent="0.3">
      <c r="A10" s="3">
        <v>5</v>
      </c>
      <c r="B10" s="3" t="s">
        <v>42</v>
      </c>
      <c r="C10" s="22">
        <v>100</v>
      </c>
      <c r="D10" s="3" t="s">
        <v>77</v>
      </c>
    </row>
    <row r="11" spans="1:8" ht="14.4" customHeight="1" x14ac:dyDescent="0.3">
      <c r="A11" s="3">
        <v>6</v>
      </c>
      <c r="B11" s="3" t="s">
        <v>43</v>
      </c>
      <c r="C11" s="22">
        <v>4</v>
      </c>
      <c r="D11" s="3" t="s">
        <v>6</v>
      </c>
    </row>
    <row r="12" spans="1:8" ht="14.4" customHeight="1" x14ac:dyDescent="0.3">
      <c r="A12" s="3">
        <v>7</v>
      </c>
      <c r="B12" s="3" t="s">
        <v>74</v>
      </c>
      <c r="C12" s="22">
        <v>4</v>
      </c>
      <c r="D12" s="3" t="s">
        <v>21</v>
      </c>
    </row>
    <row r="13" spans="1:8" ht="14.4" customHeight="1" x14ac:dyDescent="0.3">
      <c r="A13" s="3">
        <v>8</v>
      </c>
      <c r="B13" s="3" t="s">
        <v>44</v>
      </c>
      <c r="C13" s="22">
        <v>350</v>
      </c>
      <c r="D13" s="3" t="s">
        <v>7</v>
      </c>
    </row>
    <row r="14" spans="1:8" ht="14.4" customHeight="1" x14ac:dyDescent="0.3">
      <c r="A14" s="3">
        <v>9</v>
      </c>
      <c r="B14" s="3" t="s">
        <v>45</v>
      </c>
      <c r="C14" s="22">
        <v>120</v>
      </c>
      <c r="D14" s="3" t="s">
        <v>86</v>
      </c>
    </row>
    <row r="15" spans="1:8" ht="14.4" customHeight="1" x14ac:dyDescent="0.3">
      <c r="A15" s="3">
        <v>10</v>
      </c>
      <c r="B15" s="3" t="s">
        <v>14</v>
      </c>
      <c r="C15" s="22">
        <v>50</v>
      </c>
      <c r="D15" s="3" t="s">
        <v>78</v>
      </c>
    </row>
    <row r="16" spans="1:8" ht="14.4" customHeight="1" x14ac:dyDescent="0.3">
      <c r="A16" s="3">
        <v>11</v>
      </c>
      <c r="B16" s="3" t="s">
        <v>36</v>
      </c>
      <c r="C16" s="22">
        <v>100</v>
      </c>
      <c r="D16" s="3" t="s">
        <v>17</v>
      </c>
    </row>
    <row r="17" spans="1:22" ht="14.4" customHeight="1" x14ac:dyDescent="0.3">
      <c r="A17" s="3">
        <v>12</v>
      </c>
      <c r="B17" s="3" t="s">
        <v>16</v>
      </c>
      <c r="C17" s="22">
        <v>100</v>
      </c>
      <c r="D17" s="3" t="s">
        <v>17</v>
      </c>
    </row>
    <row r="18" spans="1:22" ht="14.4" customHeight="1" x14ac:dyDescent="0.3">
      <c r="A18" s="3">
        <v>13</v>
      </c>
      <c r="B18" s="3" t="s">
        <v>73</v>
      </c>
      <c r="C18" s="22">
        <v>0</v>
      </c>
      <c r="D18" s="3" t="s">
        <v>15</v>
      </c>
    </row>
    <row r="19" spans="1:22" ht="14.4" customHeight="1" x14ac:dyDescent="0.3">
      <c r="A19" s="3">
        <v>14</v>
      </c>
      <c r="B19" s="3" t="s">
        <v>41</v>
      </c>
      <c r="C19" s="22">
        <v>15</v>
      </c>
      <c r="D19" s="3" t="s">
        <v>21</v>
      </c>
    </row>
    <row r="20" spans="1:22" ht="14.4" customHeight="1" x14ac:dyDescent="0.3"/>
    <row r="21" spans="1:22" s="4" customFormat="1" ht="14.4" customHeight="1" x14ac:dyDescent="0.3">
      <c r="B21" s="5" t="s">
        <v>0</v>
      </c>
      <c r="C21" s="4">
        <v>1</v>
      </c>
      <c r="D21" s="4">
        <v>2</v>
      </c>
      <c r="E21" s="4">
        <v>3</v>
      </c>
      <c r="F21" s="4">
        <v>4</v>
      </c>
      <c r="G21" s="4">
        <v>5</v>
      </c>
      <c r="H21" s="4">
        <v>6</v>
      </c>
      <c r="I21" s="4">
        <v>7</v>
      </c>
      <c r="J21" s="4">
        <v>8</v>
      </c>
      <c r="K21" s="4">
        <v>9</v>
      </c>
      <c r="L21" s="4">
        <v>10</v>
      </c>
      <c r="M21" s="4">
        <v>11</v>
      </c>
      <c r="N21" s="4">
        <v>12</v>
      </c>
      <c r="O21" s="4">
        <v>13</v>
      </c>
      <c r="P21" s="4">
        <v>14</v>
      </c>
      <c r="Q21" s="4">
        <v>15</v>
      </c>
      <c r="R21" s="4">
        <v>16</v>
      </c>
      <c r="S21" s="4">
        <v>17</v>
      </c>
      <c r="T21" s="4">
        <v>18</v>
      </c>
      <c r="U21" s="4">
        <v>19</v>
      </c>
      <c r="V21" s="4">
        <v>20</v>
      </c>
    </row>
    <row r="22" spans="1:22" s="7" customFormat="1" ht="14.4" customHeight="1" x14ac:dyDescent="0.3">
      <c r="A22" s="6" t="s">
        <v>37</v>
      </c>
    </row>
    <row r="23" spans="1:22" s="7" customFormat="1" ht="14.4" customHeight="1" x14ac:dyDescent="0.3"/>
    <row r="24" spans="1:22" s="7" customFormat="1" ht="14.4" customHeight="1" x14ac:dyDescent="0.3">
      <c r="A24" s="7">
        <v>20</v>
      </c>
      <c r="B24" s="7" t="s">
        <v>8</v>
      </c>
      <c r="C24" s="7">
        <f>C16*C6*C7*C9 /(100*1000)</f>
        <v>4938.5</v>
      </c>
      <c r="D24" s="7">
        <f>C$24</f>
        <v>4938.5</v>
      </c>
      <c r="E24" s="7">
        <f t="shared" ref="E24:V24" si="0">D$24</f>
        <v>4938.5</v>
      </c>
      <c r="F24" s="7">
        <f t="shared" si="0"/>
        <v>4938.5</v>
      </c>
      <c r="G24" s="7">
        <f t="shared" si="0"/>
        <v>4938.5</v>
      </c>
      <c r="H24" s="7">
        <f t="shared" si="0"/>
        <v>4938.5</v>
      </c>
      <c r="I24" s="7">
        <f t="shared" si="0"/>
        <v>4938.5</v>
      </c>
      <c r="J24" s="7">
        <f t="shared" si="0"/>
        <v>4938.5</v>
      </c>
      <c r="K24" s="7">
        <f t="shared" si="0"/>
        <v>4938.5</v>
      </c>
      <c r="L24" s="7">
        <f t="shared" si="0"/>
        <v>4938.5</v>
      </c>
      <c r="M24" s="7">
        <f t="shared" si="0"/>
        <v>4938.5</v>
      </c>
      <c r="N24" s="7">
        <f t="shared" si="0"/>
        <v>4938.5</v>
      </c>
      <c r="O24" s="7">
        <f t="shared" si="0"/>
        <v>4938.5</v>
      </c>
      <c r="P24" s="7">
        <f t="shared" si="0"/>
        <v>4938.5</v>
      </c>
      <c r="Q24" s="7">
        <f t="shared" si="0"/>
        <v>4938.5</v>
      </c>
      <c r="R24" s="7">
        <f t="shared" si="0"/>
        <v>4938.5</v>
      </c>
      <c r="S24" s="7">
        <f t="shared" si="0"/>
        <v>4938.5</v>
      </c>
      <c r="T24" s="7">
        <f t="shared" si="0"/>
        <v>4938.5</v>
      </c>
      <c r="U24" s="7">
        <f t="shared" si="0"/>
        <v>4938.5</v>
      </c>
      <c r="V24" s="7">
        <f t="shared" si="0"/>
        <v>4938.5</v>
      </c>
    </row>
    <row r="25" spans="1:22" s="8" customFormat="1" ht="14.4" customHeight="1" x14ac:dyDescent="0.3">
      <c r="A25" s="8">
        <v>21</v>
      </c>
      <c r="B25" s="8" t="s">
        <v>40</v>
      </c>
      <c r="C25" s="8">
        <f>C16*C10/C11</f>
        <v>2500</v>
      </c>
      <c r="D25" s="8">
        <f>$C25</f>
        <v>2500</v>
      </c>
      <c r="E25" s="8">
        <f t="shared" ref="E25:V26" si="1">$C25</f>
        <v>2500</v>
      </c>
      <c r="F25" s="8">
        <f t="shared" si="1"/>
        <v>2500</v>
      </c>
      <c r="G25" s="8">
        <f t="shared" si="1"/>
        <v>2500</v>
      </c>
      <c r="H25" s="8">
        <f t="shared" si="1"/>
        <v>2500</v>
      </c>
      <c r="I25" s="8">
        <f t="shared" si="1"/>
        <v>2500</v>
      </c>
      <c r="J25" s="8">
        <f t="shared" si="1"/>
        <v>2500</v>
      </c>
      <c r="K25" s="8">
        <f t="shared" si="1"/>
        <v>2500</v>
      </c>
      <c r="L25" s="8">
        <f t="shared" si="1"/>
        <v>2500</v>
      </c>
      <c r="M25" s="8">
        <f t="shared" si="1"/>
        <v>2500</v>
      </c>
      <c r="N25" s="8">
        <f t="shared" si="1"/>
        <v>2500</v>
      </c>
      <c r="O25" s="8">
        <f t="shared" si="1"/>
        <v>2500</v>
      </c>
      <c r="P25" s="8">
        <f t="shared" si="1"/>
        <v>2500</v>
      </c>
      <c r="Q25" s="8">
        <f t="shared" si="1"/>
        <v>2500</v>
      </c>
      <c r="R25" s="8">
        <f t="shared" si="1"/>
        <v>2500</v>
      </c>
      <c r="S25" s="8">
        <f t="shared" si="1"/>
        <v>2500</v>
      </c>
      <c r="T25" s="8">
        <f t="shared" si="1"/>
        <v>2500</v>
      </c>
      <c r="U25" s="8">
        <f t="shared" si="1"/>
        <v>2500</v>
      </c>
      <c r="V25" s="8">
        <f t="shared" si="1"/>
        <v>2500</v>
      </c>
    </row>
    <row r="26" spans="1:22" s="9" customFormat="1" ht="14.4" customHeight="1" x14ac:dyDescent="0.3">
      <c r="A26" s="9">
        <v>22</v>
      </c>
      <c r="B26" s="9" t="s">
        <v>76</v>
      </c>
      <c r="C26" s="9">
        <f>C16*(C13+C14)*(C12/100)</f>
        <v>1880</v>
      </c>
      <c r="D26" s="9">
        <f>$C26</f>
        <v>1880</v>
      </c>
      <c r="E26" s="9">
        <f t="shared" si="1"/>
        <v>1880</v>
      </c>
      <c r="F26" s="9">
        <f t="shared" si="1"/>
        <v>1880</v>
      </c>
      <c r="G26" s="9">
        <f t="shared" si="1"/>
        <v>1880</v>
      </c>
      <c r="H26" s="9">
        <f t="shared" si="1"/>
        <v>1880</v>
      </c>
      <c r="I26" s="9">
        <f t="shared" si="1"/>
        <v>1880</v>
      </c>
      <c r="J26" s="9">
        <f t="shared" si="1"/>
        <v>1880</v>
      </c>
      <c r="K26" s="9">
        <f t="shared" si="1"/>
        <v>1880</v>
      </c>
      <c r="L26" s="9">
        <f t="shared" si="1"/>
        <v>1880</v>
      </c>
      <c r="M26" s="9">
        <f t="shared" si="1"/>
        <v>1880</v>
      </c>
      <c r="N26" s="9">
        <f t="shared" si="1"/>
        <v>1880</v>
      </c>
      <c r="O26" s="9">
        <f t="shared" si="1"/>
        <v>1880</v>
      </c>
      <c r="P26" s="9">
        <f t="shared" si="1"/>
        <v>1880</v>
      </c>
      <c r="Q26" s="9">
        <f t="shared" si="1"/>
        <v>1880</v>
      </c>
      <c r="R26" s="9">
        <f t="shared" si="1"/>
        <v>1880</v>
      </c>
      <c r="S26" s="9">
        <f t="shared" si="1"/>
        <v>1880</v>
      </c>
      <c r="T26" s="9">
        <f t="shared" si="1"/>
        <v>1880</v>
      </c>
      <c r="U26" s="9">
        <f t="shared" si="1"/>
        <v>1880</v>
      </c>
      <c r="V26" s="9">
        <f t="shared" si="1"/>
        <v>1880</v>
      </c>
    </row>
    <row r="27" spans="1:22" s="7" customFormat="1" ht="14.4" customHeight="1" x14ac:dyDescent="0.3">
      <c r="B27" s="7" t="s">
        <v>9</v>
      </c>
      <c r="C27" s="7">
        <f>SUM(C24:C26)</f>
        <v>9318.5</v>
      </c>
      <c r="D27" s="7">
        <f>SUM(D24:D26)</f>
        <v>9318.5</v>
      </c>
      <c r="E27" s="7">
        <f t="shared" ref="E27:V27" si="2">SUM(E24:E26)</f>
        <v>9318.5</v>
      </c>
      <c r="F27" s="7">
        <f t="shared" si="2"/>
        <v>9318.5</v>
      </c>
      <c r="G27" s="7">
        <f t="shared" si="2"/>
        <v>9318.5</v>
      </c>
      <c r="H27" s="7">
        <f t="shared" si="2"/>
        <v>9318.5</v>
      </c>
      <c r="I27" s="7">
        <f t="shared" si="2"/>
        <v>9318.5</v>
      </c>
      <c r="J27" s="7">
        <f t="shared" si="2"/>
        <v>9318.5</v>
      </c>
      <c r="K27" s="7">
        <f t="shared" si="2"/>
        <v>9318.5</v>
      </c>
      <c r="L27" s="7">
        <f t="shared" si="2"/>
        <v>9318.5</v>
      </c>
      <c r="M27" s="7">
        <f t="shared" si="2"/>
        <v>9318.5</v>
      </c>
      <c r="N27" s="7">
        <f t="shared" si="2"/>
        <v>9318.5</v>
      </c>
      <c r="O27" s="7">
        <f t="shared" si="2"/>
        <v>9318.5</v>
      </c>
      <c r="P27" s="7">
        <f t="shared" si="2"/>
        <v>9318.5</v>
      </c>
      <c r="Q27" s="7">
        <f t="shared" si="2"/>
        <v>9318.5</v>
      </c>
      <c r="R27" s="7">
        <f t="shared" si="2"/>
        <v>9318.5</v>
      </c>
      <c r="S27" s="7">
        <f t="shared" si="2"/>
        <v>9318.5</v>
      </c>
      <c r="T27" s="7">
        <f t="shared" si="2"/>
        <v>9318.5</v>
      </c>
      <c r="U27" s="7">
        <f t="shared" si="2"/>
        <v>9318.5</v>
      </c>
      <c r="V27" s="7">
        <f t="shared" si="2"/>
        <v>9318.5</v>
      </c>
    </row>
    <row r="28" spans="1:22" s="9" customFormat="1" ht="14.4" customHeight="1" x14ac:dyDescent="0.3">
      <c r="B28" s="9" t="s">
        <v>10</v>
      </c>
      <c r="C28" s="9">
        <f>C27</f>
        <v>9318.5</v>
      </c>
      <c r="D28" s="9">
        <f>C28+D27</f>
        <v>18637</v>
      </c>
      <c r="E28" s="9">
        <f t="shared" ref="E28:V28" si="3">D28+E27</f>
        <v>27955.5</v>
      </c>
      <c r="F28" s="10">
        <f t="shared" si="3"/>
        <v>37274</v>
      </c>
      <c r="G28" s="10">
        <f t="shared" si="3"/>
        <v>46592.5</v>
      </c>
      <c r="H28" s="9">
        <f t="shared" si="3"/>
        <v>55911</v>
      </c>
      <c r="I28" s="9">
        <f t="shared" si="3"/>
        <v>65229.5</v>
      </c>
      <c r="J28" s="10">
        <f t="shared" si="3"/>
        <v>74548</v>
      </c>
      <c r="K28" s="9">
        <f t="shared" si="3"/>
        <v>83866.5</v>
      </c>
      <c r="L28" s="9">
        <f t="shared" si="3"/>
        <v>93185</v>
      </c>
      <c r="M28" s="9">
        <f t="shared" si="3"/>
        <v>102503.5</v>
      </c>
      <c r="N28" s="9">
        <f t="shared" si="3"/>
        <v>111822</v>
      </c>
      <c r="O28" s="9">
        <f t="shared" si="3"/>
        <v>121140.5</v>
      </c>
      <c r="P28" s="9">
        <f t="shared" si="3"/>
        <v>130459</v>
      </c>
      <c r="Q28" s="9">
        <f t="shared" si="3"/>
        <v>139777.5</v>
      </c>
      <c r="R28" s="9">
        <f t="shared" si="3"/>
        <v>149096</v>
      </c>
      <c r="S28" s="9">
        <f t="shared" si="3"/>
        <v>158414.5</v>
      </c>
      <c r="T28" s="9">
        <f t="shared" si="3"/>
        <v>167733</v>
      </c>
      <c r="U28" s="9">
        <f t="shared" si="3"/>
        <v>177051.5</v>
      </c>
      <c r="V28" s="9">
        <f t="shared" si="3"/>
        <v>186370</v>
      </c>
    </row>
    <row r="29" spans="1:22" s="7" customFormat="1" ht="14.4" customHeight="1" x14ac:dyDescent="0.3">
      <c r="B29" s="11" t="s">
        <v>38</v>
      </c>
      <c r="C29" s="12">
        <f>NPV(0.06,C27:V27)</f>
        <v>106882.46087520033</v>
      </c>
      <c r="D29" s="13" t="s">
        <v>11</v>
      </c>
    </row>
    <row r="30" spans="1:22" s="7" customFormat="1" ht="14.4" customHeight="1" x14ac:dyDescent="0.3">
      <c r="B30" s="7" t="s">
        <v>22</v>
      </c>
      <c r="C30" s="7">
        <f>V28/20</f>
        <v>9318.5</v>
      </c>
      <c r="D30" s="14"/>
    </row>
    <row r="31" spans="1:22" s="7" customFormat="1" ht="14.4" customHeight="1" x14ac:dyDescent="0.3">
      <c r="B31" s="7" t="s">
        <v>29</v>
      </c>
      <c r="C31" s="15">
        <f>NPV(0.08,C27:V27)</f>
        <v>91490.406616316206</v>
      </c>
      <c r="D31" s="14"/>
    </row>
    <row r="32" spans="1:22" s="7" customFormat="1" ht="14.4" customHeight="1" x14ac:dyDescent="0.3">
      <c r="B32" s="7" t="s">
        <v>30</v>
      </c>
      <c r="C32" s="15">
        <f>NPV(0.04,C27:V27)</f>
        <v>126641.45604558138</v>
      </c>
      <c r="D32" s="14"/>
    </row>
    <row r="33" spans="1:22" s="7" customFormat="1" ht="14.4" customHeight="1" x14ac:dyDescent="0.3"/>
    <row r="34" spans="1:22" s="7" customFormat="1" ht="14.4" customHeight="1" x14ac:dyDescent="0.3">
      <c r="A34" s="4"/>
      <c r="B34" s="5" t="s">
        <v>0</v>
      </c>
      <c r="C34" s="4">
        <v>1</v>
      </c>
      <c r="D34" s="4">
        <v>2</v>
      </c>
      <c r="E34" s="4">
        <v>3</v>
      </c>
      <c r="F34" s="4">
        <v>4</v>
      </c>
      <c r="G34" s="4">
        <v>5</v>
      </c>
      <c r="H34" s="4">
        <v>6</v>
      </c>
      <c r="I34" s="4">
        <v>7</v>
      </c>
      <c r="J34" s="4">
        <v>8</v>
      </c>
      <c r="K34" s="4">
        <v>9</v>
      </c>
      <c r="L34" s="4">
        <v>10</v>
      </c>
      <c r="M34" s="4">
        <v>11</v>
      </c>
      <c r="N34" s="4">
        <v>12</v>
      </c>
      <c r="O34" s="4">
        <v>13</v>
      </c>
      <c r="P34" s="4">
        <v>14</v>
      </c>
      <c r="Q34" s="4">
        <v>15</v>
      </c>
      <c r="R34" s="4">
        <v>16</v>
      </c>
      <c r="S34" s="4">
        <v>17</v>
      </c>
      <c r="T34" s="4">
        <v>18</v>
      </c>
      <c r="U34" s="4">
        <v>19</v>
      </c>
      <c r="V34" s="4">
        <v>20</v>
      </c>
    </row>
    <row r="35" spans="1:22" s="7" customFormat="1" ht="14.4" customHeight="1" x14ac:dyDescent="0.3">
      <c r="A35" s="6" t="s">
        <v>34</v>
      </c>
    </row>
    <row r="36" spans="1:22" s="7" customFormat="1" ht="14.4" customHeight="1" x14ac:dyDescent="0.3">
      <c r="A36" s="6"/>
    </row>
    <row r="37" spans="1:22" s="7" customFormat="1" ht="14.4" customHeight="1" x14ac:dyDescent="0.3">
      <c r="A37" s="7">
        <v>30</v>
      </c>
      <c r="B37" s="7" t="s">
        <v>46</v>
      </c>
      <c r="C37" s="7">
        <f>C17*(C13+C14)</f>
        <v>47000</v>
      </c>
    </row>
    <row r="38" spans="1:22" s="8" customFormat="1" ht="14.4" customHeight="1" x14ac:dyDescent="0.3">
      <c r="A38" s="8">
        <v>31</v>
      </c>
      <c r="B38" s="8" t="s">
        <v>28</v>
      </c>
      <c r="C38" s="8">
        <f>C17*C9*C8*C6/(100*1000)</f>
        <v>1785</v>
      </c>
      <c r="D38" s="8">
        <f>$C38</f>
        <v>1785</v>
      </c>
      <c r="E38" s="8">
        <f t="shared" ref="E38:V39" si="4">$C38</f>
        <v>1785</v>
      </c>
      <c r="F38" s="8">
        <f t="shared" si="4"/>
        <v>1785</v>
      </c>
      <c r="G38" s="8">
        <f t="shared" si="4"/>
        <v>1785</v>
      </c>
      <c r="H38" s="8">
        <f t="shared" si="4"/>
        <v>1785</v>
      </c>
      <c r="I38" s="8">
        <f t="shared" si="4"/>
        <v>1785</v>
      </c>
      <c r="J38" s="8">
        <f t="shared" si="4"/>
        <v>1785</v>
      </c>
      <c r="K38" s="8">
        <f t="shared" si="4"/>
        <v>1785</v>
      </c>
      <c r="L38" s="8">
        <f t="shared" si="4"/>
        <v>1785</v>
      </c>
      <c r="M38" s="8">
        <f t="shared" si="4"/>
        <v>1785</v>
      </c>
      <c r="N38" s="8">
        <f t="shared" si="4"/>
        <v>1785</v>
      </c>
      <c r="O38" s="8">
        <f t="shared" si="4"/>
        <v>1785</v>
      </c>
      <c r="P38" s="8">
        <f t="shared" si="4"/>
        <v>1785</v>
      </c>
      <c r="Q38" s="8">
        <f t="shared" si="4"/>
        <v>1785</v>
      </c>
      <c r="R38" s="8">
        <f t="shared" si="4"/>
        <v>1785</v>
      </c>
      <c r="S38" s="8">
        <f t="shared" si="4"/>
        <v>1785</v>
      </c>
      <c r="T38" s="8">
        <f t="shared" si="4"/>
        <v>1785</v>
      </c>
      <c r="U38" s="8">
        <f t="shared" si="4"/>
        <v>1785</v>
      </c>
      <c r="V38" s="8">
        <f t="shared" si="4"/>
        <v>1785</v>
      </c>
    </row>
    <row r="39" spans="1:22" s="8" customFormat="1" ht="14.4" customHeight="1" x14ac:dyDescent="0.3">
      <c r="A39" s="7">
        <v>32</v>
      </c>
      <c r="B39" s="16" t="s">
        <v>23</v>
      </c>
      <c r="C39" s="17">
        <f>-C17*C18</f>
        <v>0</v>
      </c>
      <c r="D39" s="17">
        <f>$C39</f>
        <v>0</v>
      </c>
      <c r="E39" s="17">
        <f t="shared" si="4"/>
        <v>0</v>
      </c>
      <c r="F39" s="17">
        <f t="shared" si="4"/>
        <v>0</v>
      </c>
      <c r="G39" s="17">
        <f t="shared" si="4"/>
        <v>0</v>
      </c>
      <c r="H39" s="17">
        <f t="shared" si="4"/>
        <v>0</v>
      </c>
      <c r="I39" s="17">
        <f t="shared" si="4"/>
        <v>0</v>
      </c>
      <c r="J39" s="17">
        <f t="shared" si="4"/>
        <v>0</v>
      </c>
      <c r="K39" s="17">
        <f t="shared" si="4"/>
        <v>0</v>
      </c>
      <c r="L39" s="17">
        <f t="shared" si="4"/>
        <v>0</v>
      </c>
      <c r="M39" s="17">
        <f t="shared" si="4"/>
        <v>0</v>
      </c>
      <c r="N39" s="17">
        <f t="shared" si="4"/>
        <v>0</v>
      </c>
      <c r="O39" s="17">
        <f t="shared" si="4"/>
        <v>0</v>
      </c>
      <c r="P39" s="17">
        <f t="shared" si="4"/>
        <v>0</v>
      </c>
      <c r="Q39" s="17">
        <f t="shared" si="4"/>
        <v>0</v>
      </c>
      <c r="R39" s="17">
        <f t="shared" si="4"/>
        <v>0</v>
      </c>
      <c r="S39" s="17">
        <f t="shared" si="4"/>
        <v>0</v>
      </c>
      <c r="T39" s="17">
        <f t="shared" si="4"/>
        <v>0</v>
      </c>
      <c r="U39" s="17">
        <f t="shared" si="4"/>
        <v>0</v>
      </c>
      <c r="V39" s="17">
        <f t="shared" si="4"/>
        <v>0</v>
      </c>
    </row>
    <row r="40" spans="1:22" s="8" customFormat="1" ht="14.4" customHeight="1" x14ac:dyDescent="0.3">
      <c r="A40" s="8">
        <v>33</v>
      </c>
      <c r="B40" s="8" t="s">
        <v>13</v>
      </c>
      <c r="H40" s="8">
        <f>$C17*$C15</f>
        <v>5000</v>
      </c>
      <c r="N40" s="8">
        <f>$C17*$C15</f>
        <v>5000</v>
      </c>
      <c r="T40" s="8">
        <f>$C17*$C15</f>
        <v>5000</v>
      </c>
    </row>
    <row r="41" spans="1:22" s="9" customFormat="1" ht="14.4" customHeight="1" x14ac:dyDescent="0.3">
      <c r="A41" s="8">
        <v>34</v>
      </c>
      <c r="B41" s="9" t="s">
        <v>25</v>
      </c>
      <c r="C41" s="18">
        <f>-C38*C19/100</f>
        <v>-267.75</v>
      </c>
      <c r="D41" s="18">
        <f>$C41</f>
        <v>-267.75</v>
      </c>
      <c r="E41" s="18">
        <f t="shared" ref="E41:V41" si="5">$C41</f>
        <v>-267.75</v>
      </c>
      <c r="F41" s="18">
        <f t="shared" si="5"/>
        <v>-267.75</v>
      </c>
      <c r="G41" s="18">
        <f t="shared" si="5"/>
        <v>-267.75</v>
      </c>
      <c r="H41" s="18">
        <f t="shared" si="5"/>
        <v>-267.75</v>
      </c>
      <c r="I41" s="18">
        <f t="shared" si="5"/>
        <v>-267.75</v>
      </c>
      <c r="J41" s="18">
        <f t="shared" si="5"/>
        <v>-267.75</v>
      </c>
      <c r="K41" s="18">
        <f t="shared" si="5"/>
        <v>-267.75</v>
      </c>
      <c r="L41" s="18">
        <f t="shared" si="5"/>
        <v>-267.75</v>
      </c>
      <c r="M41" s="18">
        <f t="shared" si="5"/>
        <v>-267.75</v>
      </c>
      <c r="N41" s="18">
        <f t="shared" si="5"/>
        <v>-267.75</v>
      </c>
      <c r="O41" s="18">
        <f t="shared" si="5"/>
        <v>-267.75</v>
      </c>
      <c r="P41" s="18">
        <f t="shared" si="5"/>
        <v>-267.75</v>
      </c>
      <c r="Q41" s="18">
        <f t="shared" si="5"/>
        <v>-267.75</v>
      </c>
      <c r="R41" s="18">
        <f t="shared" si="5"/>
        <v>-267.75</v>
      </c>
      <c r="S41" s="18">
        <f t="shared" si="5"/>
        <v>-267.75</v>
      </c>
      <c r="T41" s="18">
        <f t="shared" si="5"/>
        <v>-267.75</v>
      </c>
      <c r="U41" s="18">
        <f t="shared" si="5"/>
        <v>-267.75</v>
      </c>
      <c r="V41" s="18">
        <f t="shared" si="5"/>
        <v>-267.75</v>
      </c>
    </row>
    <row r="42" spans="1:22" s="7" customFormat="1" ht="14.4" customHeight="1" x14ac:dyDescent="0.3">
      <c r="B42" s="7" t="s">
        <v>9</v>
      </c>
      <c r="C42" s="7">
        <f t="shared" ref="C42:V42" si="6">SUM(C37:C41)</f>
        <v>48517.25</v>
      </c>
      <c r="D42" s="7">
        <f t="shared" si="6"/>
        <v>1517.25</v>
      </c>
      <c r="E42" s="7">
        <f t="shared" si="6"/>
        <v>1517.25</v>
      </c>
      <c r="F42" s="7">
        <f t="shared" si="6"/>
        <v>1517.25</v>
      </c>
      <c r="G42" s="7">
        <f t="shared" si="6"/>
        <v>1517.25</v>
      </c>
      <c r="H42" s="7">
        <f t="shared" si="6"/>
        <v>6517.25</v>
      </c>
      <c r="I42" s="7">
        <f t="shared" si="6"/>
        <v>1517.25</v>
      </c>
      <c r="J42" s="7">
        <f t="shared" si="6"/>
        <v>1517.25</v>
      </c>
      <c r="K42" s="7">
        <f t="shared" si="6"/>
        <v>1517.25</v>
      </c>
      <c r="L42" s="7">
        <f t="shared" si="6"/>
        <v>1517.25</v>
      </c>
      <c r="M42" s="7">
        <f t="shared" si="6"/>
        <v>1517.25</v>
      </c>
      <c r="N42" s="7">
        <f t="shared" si="6"/>
        <v>6517.25</v>
      </c>
      <c r="O42" s="7">
        <f t="shared" si="6"/>
        <v>1517.25</v>
      </c>
      <c r="P42" s="7">
        <f t="shared" si="6"/>
        <v>1517.25</v>
      </c>
      <c r="Q42" s="7">
        <f t="shared" si="6"/>
        <v>1517.25</v>
      </c>
      <c r="R42" s="7">
        <f t="shared" si="6"/>
        <v>1517.25</v>
      </c>
      <c r="S42" s="7">
        <f t="shared" si="6"/>
        <v>1517.25</v>
      </c>
      <c r="T42" s="7">
        <f t="shared" si="6"/>
        <v>6517.25</v>
      </c>
      <c r="U42" s="7">
        <f t="shared" si="6"/>
        <v>1517.25</v>
      </c>
      <c r="V42" s="7">
        <f t="shared" si="6"/>
        <v>1517.25</v>
      </c>
    </row>
    <row r="43" spans="1:22" s="7" customFormat="1" ht="14.4" customHeight="1" x14ac:dyDescent="0.3">
      <c r="A43" s="9"/>
      <c r="B43" s="9" t="s">
        <v>10</v>
      </c>
      <c r="C43" s="9">
        <f>C42</f>
        <v>48517.25</v>
      </c>
      <c r="D43" s="9">
        <f>C43+D42</f>
        <v>50034.5</v>
      </c>
      <c r="E43" s="9">
        <f t="shared" ref="E43:V43" si="7">D43+E42</f>
        <v>51551.75</v>
      </c>
      <c r="F43" s="10">
        <f t="shared" si="7"/>
        <v>53069</v>
      </c>
      <c r="G43" s="10">
        <f t="shared" si="7"/>
        <v>54586.25</v>
      </c>
      <c r="H43" s="9">
        <f t="shared" si="7"/>
        <v>61103.5</v>
      </c>
      <c r="I43" s="9">
        <f t="shared" si="7"/>
        <v>62620.75</v>
      </c>
      <c r="J43" s="10">
        <f t="shared" si="7"/>
        <v>64138</v>
      </c>
      <c r="K43" s="9">
        <f t="shared" si="7"/>
        <v>65655.25</v>
      </c>
      <c r="L43" s="9">
        <f t="shared" si="7"/>
        <v>67172.5</v>
      </c>
      <c r="M43" s="9">
        <f t="shared" si="7"/>
        <v>68689.75</v>
      </c>
      <c r="N43" s="9">
        <f t="shared" si="7"/>
        <v>75207</v>
      </c>
      <c r="O43" s="9">
        <f t="shared" si="7"/>
        <v>76724.25</v>
      </c>
      <c r="P43" s="9">
        <f t="shared" si="7"/>
        <v>78241.5</v>
      </c>
      <c r="Q43" s="9">
        <f t="shared" si="7"/>
        <v>79758.75</v>
      </c>
      <c r="R43" s="9">
        <f t="shared" si="7"/>
        <v>81276</v>
      </c>
      <c r="S43" s="9">
        <f t="shared" si="7"/>
        <v>82793.25</v>
      </c>
      <c r="T43" s="9">
        <f t="shared" si="7"/>
        <v>89310.5</v>
      </c>
      <c r="U43" s="9">
        <f t="shared" si="7"/>
        <v>90827.75</v>
      </c>
      <c r="V43" s="9">
        <f t="shared" si="7"/>
        <v>92345</v>
      </c>
    </row>
    <row r="44" spans="1:22" s="7" customFormat="1" ht="14.4" customHeight="1" x14ac:dyDescent="0.3">
      <c r="B44" s="11" t="s">
        <v>39</v>
      </c>
      <c r="C44" s="12">
        <f>NPV(0.06,C42:V42)</f>
        <v>69503.729086106963</v>
      </c>
      <c r="D44" s="13" t="s">
        <v>12</v>
      </c>
    </row>
    <row r="45" spans="1:22" s="7" customFormat="1" ht="14.4" customHeight="1" x14ac:dyDescent="0.3">
      <c r="B45" s="7" t="s">
        <v>22</v>
      </c>
      <c r="C45" s="7">
        <f>V43/20</f>
        <v>4617.25</v>
      </c>
    </row>
    <row r="46" spans="1:22" s="7" customFormat="1" ht="14.4" customHeight="1" x14ac:dyDescent="0.3">
      <c r="B46" s="7" t="s">
        <v>29</v>
      </c>
      <c r="C46" s="15">
        <f>NPV(0.08,C42:V42)</f>
        <v>64802.764745696884</v>
      </c>
    </row>
    <row r="47" spans="1:22" s="7" customFormat="1" ht="14.4" customHeight="1" x14ac:dyDescent="0.3">
      <c r="B47" s="7" t="s">
        <v>30</v>
      </c>
      <c r="C47" s="15">
        <f>NPV(0.04,C42:V42)</f>
        <v>75354.928820817557</v>
      </c>
    </row>
    <row r="48" spans="1:22" s="7" customFormat="1" ht="14.4" customHeight="1" x14ac:dyDescent="0.3">
      <c r="A48" s="7">
        <v>40</v>
      </c>
      <c r="B48" s="7" t="s">
        <v>26</v>
      </c>
      <c r="C48" s="7">
        <f>-NPV(0.06,C41:V41)</f>
        <v>3071.0714062708457</v>
      </c>
    </row>
    <row r="49" spans="1:22" s="9" customFormat="1" ht="14.4" customHeight="1" x14ac:dyDescent="0.3"/>
    <row r="50" spans="1:22" s="7" customFormat="1" ht="14.4" customHeight="1" x14ac:dyDescent="0.3">
      <c r="A50" s="6" t="s">
        <v>53</v>
      </c>
    </row>
    <row r="51" spans="1:22" s="7" customFormat="1" ht="14.4" customHeight="1" x14ac:dyDescent="0.3">
      <c r="A51" s="6"/>
    </row>
    <row r="52" spans="1:22" s="7" customFormat="1" ht="14.4" customHeight="1" x14ac:dyDescent="0.3">
      <c r="A52" s="7">
        <v>41</v>
      </c>
      <c r="B52" s="7" t="s">
        <v>71</v>
      </c>
      <c r="C52" s="15">
        <f ca="1">21-SUM(C53:V53)</f>
        <v>7</v>
      </c>
      <c r="D52" s="15" t="str">
        <f t="shared" ref="D52:V52" si="8">IF((D43&lt;D28),"Paid back","")</f>
        <v/>
      </c>
      <c r="E52" s="15" t="str">
        <f t="shared" si="8"/>
        <v/>
      </c>
      <c r="F52" s="15" t="str">
        <f t="shared" si="8"/>
        <v/>
      </c>
      <c r="G52" s="15" t="str">
        <f t="shared" si="8"/>
        <v/>
      </c>
      <c r="H52" s="15" t="str">
        <f t="shared" si="8"/>
        <v/>
      </c>
      <c r="I52" s="15" t="str">
        <f t="shared" si="8"/>
        <v>Paid back</v>
      </c>
      <c r="J52" s="15" t="str">
        <f t="shared" si="8"/>
        <v>Paid back</v>
      </c>
      <c r="K52" s="15" t="str">
        <f t="shared" si="8"/>
        <v>Paid back</v>
      </c>
      <c r="L52" s="15" t="str">
        <f t="shared" si="8"/>
        <v>Paid back</v>
      </c>
      <c r="M52" s="15" t="str">
        <f t="shared" si="8"/>
        <v>Paid back</v>
      </c>
      <c r="N52" s="15" t="str">
        <f t="shared" si="8"/>
        <v>Paid back</v>
      </c>
      <c r="O52" s="15" t="str">
        <f t="shared" si="8"/>
        <v>Paid back</v>
      </c>
      <c r="P52" s="15" t="str">
        <f t="shared" si="8"/>
        <v>Paid back</v>
      </c>
      <c r="Q52" s="15" t="str">
        <f t="shared" si="8"/>
        <v>Paid back</v>
      </c>
      <c r="R52" s="15" t="str">
        <f t="shared" si="8"/>
        <v>Paid back</v>
      </c>
      <c r="S52" s="15" t="str">
        <f t="shared" si="8"/>
        <v>Paid back</v>
      </c>
      <c r="T52" s="15" t="str">
        <f t="shared" si="8"/>
        <v>Paid back</v>
      </c>
      <c r="U52" s="15" t="str">
        <f t="shared" si="8"/>
        <v>Paid back</v>
      </c>
      <c r="V52" s="15" t="str">
        <f t="shared" si="8"/>
        <v>Paid back</v>
      </c>
    </row>
    <row r="53" spans="1:22" s="7" customFormat="1" ht="14.4" customHeight="1" x14ac:dyDescent="0.3">
      <c r="C53" s="15">
        <f t="shared" ref="C53:V53" ca="1" si="9">IF(C52="Paid back",1,0)</f>
        <v>0</v>
      </c>
      <c r="D53" s="15">
        <f t="shared" si="9"/>
        <v>0</v>
      </c>
      <c r="E53" s="15">
        <f t="shared" si="9"/>
        <v>0</v>
      </c>
      <c r="F53" s="15">
        <f t="shared" si="9"/>
        <v>0</v>
      </c>
      <c r="G53" s="15">
        <f t="shared" si="9"/>
        <v>0</v>
      </c>
      <c r="H53" s="15">
        <f t="shared" si="9"/>
        <v>0</v>
      </c>
      <c r="I53" s="15">
        <f t="shared" si="9"/>
        <v>1</v>
      </c>
      <c r="J53" s="15">
        <f t="shared" si="9"/>
        <v>1</v>
      </c>
      <c r="K53" s="15">
        <f t="shared" si="9"/>
        <v>1</v>
      </c>
      <c r="L53" s="15">
        <f t="shared" si="9"/>
        <v>1</v>
      </c>
      <c r="M53" s="15">
        <f t="shared" si="9"/>
        <v>1</v>
      </c>
      <c r="N53" s="15">
        <f t="shared" si="9"/>
        <v>1</v>
      </c>
      <c r="O53" s="15">
        <f t="shared" si="9"/>
        <v>1</v>
      </c>
      <c r="P53" s="15">
        <f t="shared" si="9"/>
        <v>1</v>
      </c>
      <c r="Q53" s="15">
        <f t="shared" si="9"/>
        <v>1</v>
      </c>
      <c r="R53" s="15">
        <f t="shared" si="9"/>
        <v>1</v>
      </c>
      <c r="S53" s="15">
        <f t="shared" si="9"/>
        <v>1</v>
      </c>
      <c r="T53" s="15">
        <f t="shared" si="9"/>
        <v>1</v>
      </c>
      <c r="U53" s="15">
        <f t="shared" si="9"/>
        <v>1</v>
      </c>
      <c r="V53" s="15">
        <f t="shared" si="9"/>
        <v>1</v>
      </c>
    </row>
    <row r="54" spans="1:22" s="16" customFormat="1" ht="14.4" customHeight="1" x14ac:dyDescent="0.3">
      <c r="A54" s="16">
        <v>42</v>
      </c>
      <c r="B54" s="6" t="s">
        <v>31</v>
      </c>
      <c r="C54" s="12">
        <f>C29-C44</f>
        <v>37378.731789093363</v>
      </c>
    </row>
    <row r="55" spans="1:22" s="7" customFormat="1" ht="14.4" customHeight="1" x14ac:dyDescent="0.3">
      <c r="A55" s="7">
        <v>43</v>
      </c>
      <c r="B55" s="15" t="s">
        <v>32</v>
      </c>
      <c r="C55" s="15">
        <f>C31-C46</f>
        <v>26687.641870619322</v>
      </c>
    </row>
    <row r="56" spans="1:22" s="7" customFormat="1" ht="14.4" customHeight="1" x14ac:dyDescent="0.3">
      <c r="A56" s="7">
        <v>44</v>
      </c>
      <c r="B56" s="15" t="s">
        <v>33</v>
      </c>
      <c r="C56" s="15">
        <f>C32-C47</f>
        <v>51286.52722476382</v>
      </c>
    </row>
    <row r="57" spans="1:22" s="7" customFormat="1" ht="14.4" customHeight="1" x14ac:dyDescent="0.3"/>
    <row r="58" spans="1:22" s="7" customFormat="1" ht="14.4" customHeight="1" x14ac:dyDescent="0.3">
      <c r="A58" s="7">
        <v>45</v>
      </c>
      <c r="B58" s="7" t="s">
        <v>69</v>
      </c>
      <c r="C58" s="7">
        <f>C30-C45</f>
        <v>4701.25</v>
      </c>
    </row>
    <row r="59" spans="1:22" s="7" customFormat="1" ht="14.4" customHeight="1" x14ac:dyDescent="0.3"/>
    <row r="60" spans="1:22" s="7" customFormat="1" ht="14.4" customHeight="1" x14ac:dyDescent="0.3"/>
    <row r="61" spans="1:22" s="7" customFormat="1" ht="14.4" customHeight="1" x14ac:dyDescent="0.3"/>
    <row r="62" spans="1:22" s="7" customFormat="1" ht="14.4" customHeight="1" x14ac:dyDescent="0.3"/>
    <row r="63" spans="1:22" s="7" customFormat="1" ht="14.4" customHeight="1" x14ac:dyDescent="0.3"/>
    <row r="64" spans="1:22" s="7" customFormat="1" ht="14.4" customHeight="1" x14ac:dyDescent="0.3"/>
    <row r="65" s="7" customFormat="1" ht="14.4" customHeight="1" x14ac:dyDescent="0.3"/>
    <row r="66" s="7" customFormat="1" ht="14.4" customHeight="1" x14ac:dyDescent="0.3"/>
    <row r="67" s="7" customFormat="1" ht="14.4" customHeight="1" x14ac:dyDescent="0.3"/>
    <row r="68" s="7" customFormat="1" ht="14.4" customHeight="1" x14ac:dyDescent="0.3"/>
    <row r="69" s="7" customFormat="1" ht="14.4" customHeight="1" x14ac:dyDescent="0.3"/>
    <row r="70" s="7" customFormat="1" ht="14.4" customHeight="1" x14ac:dyDescent="0.3"/>
    <row r="71" s="7" customFormat="1" ht="14.4" customHeight="1" x14ac:dyDescent="0.3"/>
    <row r="72" s="7" customFormat="1" ht="14.4" customHeight="1" x14ac:dyDescent="0.3"/>
    <row r="73" s="7" customFormat="1" ht="14.4" customHeight="1" x14ac:dyDescent="0.3"/>
    <row r="74" s="7" customFormat="1" ht="14.4" customHeight="1" x14ac:dyDescent="0.3"/>
    <row r="75" s="7" customFormat="1" ht="14.4" customHeight="1" x14ac:dyDescent="0.3"/>
    <row r="76" s="7" customFormat="1" ht="14.4" customHeight="1" x14ac:dyDescent="0.3"/>
    <row r="77" s="7" customFormat="1" ht="14.4" customHeight="1" x14ac:dyDescent="0.3"/>
    <row r="78" s="7" customFormat="1" ht="14.4" customHeight="1" x14ac:dyDescent="0.3"/>
    <row r="79" s="7" customFormat="1" ht="14.4" customHeight="1" x14ac:dyDescent="0.3"/>
    <row r="80" s="7" customFormat="1" ht="14.4" customHeight="1" x14ac:dyDescent="0.3"/>
    <row r="81" s="7" customFormat="1" ht="14.4" customHeight="1" x14ac:dyDescent="0.3"/>
    <row r="82" s="7" customFormat="1" ht="14.4" customHeight="1" x14ac:dyDescent="0.3"/>
    <row r="83" s="7" customFormat="1" ht="14.4" customHeight="1" x14ac:dyDescent="0.3"/>
    <row r="84" s="7" customFormat="1" ht="14.4" customHeight="1" x14ac:dyDescent="0.3"/>
    <row r="85" s="7" customFormat="1" ht="14.4" customHeight="1" x14ac:dyDescent="0.3"/>
    <row r="86" s="7" customFormat="1" ht="14.4" customHeight="1" x14ac:dyDescent="0.3"/>
    <row r="87" s="7" customFormat="1" ht="14.4" customHeight="1" x14ac:dyDescent="0.3"/>
    <row r="88" s="7" customFormat="1" ht="14.4" customHeight="1" x14ac:dyDescent="0.3"/>
    <row r="89" s="7" customFormat="1" ht="14.4" customHeight="1" x14ac:dyDescent="0.3"/>
    <row r="90" s="7" customFormat="1" ht="14.4" customHeight="1" x14ac:dyDescent="0.3"/>
    <row r="91" s="7" customFormat="1" ht="14.4" customHeight="1" x14ac:dyDescent="0.3"/>
    <row r="92" s="7" customFormat="1" ht="14.4" customHeight="1" x14ac:dyDescent="0.3"/>
    <row r="93" s="7" customFormat="1" ht="14.4" customHeight="1" x14ac:dyDescent="0.3"/>
    <row r="94" s="7" customFormat="1" ht="14.4" customHeight="1" x14ac:dyDescent="0.3"/>
    <row r="95" s="7" customFormat="1" ht="14.4" customHeight="1" x14ac:dyDescent="0.3"/>
    <row r="96" s="7" customFormat="1" ht="14.4" customHeight="1" x14ac:dyDescent="0.3"/>
    <row r="97" s="7" customFormat="1" ht="14.4" customHeight="1" x14ac:dyDescent="0.3"/>
    <row r="98" s="7" customFormat="1" ht="14.4" customHeight="1" x14ac:dyDescent="0.3"/>
    <row r="99" s="7" customFormat="1" ht="14.4" customHeight="1" x14ac:dyDescent="0.3"/>
    <row r="100" s="7" customFormat="1" ht="14.4" customHeight="1" x14ac:dyDescent="0.3"/>
    <row r="101" s="7" customFormat="1" ht="14.4" customHeight="1" x14ac:dyDescent="0.3"/>
    <row r="102" s="7" customFormat="1" ht="14.4" customHeight="1" x14ac:dyDescent="0.3"/>
    <row r="103" s="7" customFormat="1" ht="14.4" customHeight="1" x14ac:dyDescent="0.3"/>
    <row r="104" s="7" customFormat="1" ht="14.4" customHeight="1" x14ac:dyDescent="0.3"/>
    <row r="105" s="2" customFormat="1" ht="14.4" customHeight="1" x14ac:dyDescent="0.3"/>
    <row r="106" s="2" customFormat="1" ht="14.4" customHeight="1" x14ac:dyDescent="0.3"/>
    <row r="107" s="2" customFormat="1" ht="14.4" customHeight="1" x14ac:dyDescent="0.3"/>
    <row r="108" s="2" customFormat="1" ht="14.4" customHeight="1" x14ac:dyDescent="0.3"/>
    <row r="109" s="2" customFormat="1" ht="14.4" customHeight="1" x14ac:dyDescent="0.3"/>
    <row r="110" s="2" customFormat="1" ht="14.4" customHeight="1" x14ac:dyDescent="0.3"/>
    <row r="111" s="2" customFormat="1" ht="14.4" customHeight="1" x14ac:dyDescent="0.3"/>
    <row r="112" s="2" customFormat="1" ht="14.4" customHeight="1" x14ac:dyDescent="0.3"/>
    <row r="113" s="2" customFormat="1" ht="14.4" customHeight="1" x14ac:dyDescent="0.3"/>
    <row r="114" s="2" customFormat="1" ht="14.4" customHeight="1" x14ac:dyDescent="0.3"/>
    <row r="115" s="2" customFormat="1" ht="14.4" customHeight="1" x14ac:dyDescent="0.3"/>
    <row r="116" s="2" customFormat="1" ht="14.4" customHeight="1" x14ac:dyDescent="0.3"/>
    <row r="117" s="2" customFormat="1" ht="14.4" customHeight="1" x14ac:dyDescent="0.3"/>
    <row r="118" s="2" customFormat="1" ht="14.4" customHeight="1" x14ac:dyDescent="0.3"/>
    <row r="119" s="2" customFormat="1" ht="14.4" customHeight="1" x14ac:dyDescent="0.3"/>
    <row r="120" s="2" customFormat="1" ht="14.4" customHeight="1" x14ac:dyDescent="0.3"/>
    <row r="121" s="2" customFormat="1" ht="14.4" customHeight="1" x14ac:dyDescent="0.3"/>
    <row r="122" s="2" customFormat="1" ht="14.4" customHeight="1" x14ac:dyDescent="0.3"/>
    <row r="123" s="2" customFormat="1" ht="14.4" customHeight="1" x14ac:dyDescent="0.3"/>
    <row r="124" s="2" customFormat="1" ht="14.4" customHeight="1" x14ac:dyDescent="0.3"/>
    <row r="125" s="2" customFormat="1" ht="57.6" customHeight="1" x14ac:dyDescent="0.3"/>
    <row r="126" s="2" customFormat="1" ht="57.6" customHeight="1" x14ac:dyDescent="0.3"/>
    <row r="127" s="2" customFormat="1" ht="57.6" customHeight="1" x14ac:dyDescent="0.3"/>
    <row r="128" s="2" customFormat="1" ht="57.6" customHeight="1" x14ac:dyDescent="0.3"/>
    <row r="129" s="2" customFormat="1" ht="57.6" customHeight="1" x14ac:dyDescent="0.3"/>
    <row r="130" s="2" customFormat="1" ht="57.6" customHeight="1" x14ac:dyDescent="0.3"/>
    <row r="131" s="2" customFormat="1" ht="57.6" customHeight="1" x14ac:dyDescent="0.3"/>
    <row r="132" s="2" customFormat="1" ht="57.6" customHeight="1" x14ac:dyDescent="0.3"/>
    <row r="133" s="2" customFormat="1" ht="57.6" customHeight="1" x14ac:dyDescent="0.3"/>
    <row r="134" s="2" customFormat="1" ht="57.6" customHeight="1" x14ac:dyDescent="0.3"/>
    <row r="135" s="2" customFormat="1" ht="57.6" customHeight="1" x14ac:dyDescent="0.3"/>
    <row r="136" s="2" customFormat="1" ht="57.6" customHeight="1" x14ac:dyDescent="0.3"/>
    <row r="137" s="2" customFormat="1" ht="57.6" customHeight="1" x14ac:dyDescent="0.3"/>
    <row r="138" s="2" customFormat="1" ht="57.6" customHeight="1" x14ac:dyDescent="0.3"/>
    <row r="139" s="2" customFormat="1" ht="57.6" customHeight="1" x14ac:dyDescent="0.3"/>
    <row r="140" s="2" customFormat="1" ht="57.6" customHeight="1" x14ac:dyDescent="0.3"/>
    <row r="141" s="2" customFormat="1" ht="57.6" customHeight="1" x14ac:dyDescent="0.3"/>
    <row r="142" s="2" customFormat="1" ht="57.6" customHeight="1" x14ac:dyDescent="0.3"/>
    <row r="143" s="2" customFormat="1" ht="57.6" customHeight="1" x14ac:dyDescent="0.3"/>
    <row r="144" s="2" customFormat="1" ht="57.6" customHeight="1" x14ac:dyDescent="0.3"/>
    <row r="145" s="2" customFormat="1" ht="57.6" customHeight="1" x14ac:dyDescent="0.3"/>
    <row r="146" s="2" customFormat="1" ht="57.6" customHeight="1" x14ac:dyDescent="0.3"/>
    <row r="147" s="2" customFormat="1" ht="57.6" customHeight="1" x14ac:dyDescent="0.3"/>
    <row r="148" s="2" customFormat="1" ht="57.6" customHeight="1" x14ac:dyDescent="0.3"/>
    <row r="149" s="2" customFormat="1" ht="57.6" customHeight="1" x14ac:dyDescent="0.3"/>
    <row r="150" s="2" customFormat="1" ht="57.6" customHeight="1" x14ac:dyDescent="0.3"/>
    <row r="151" s="2" customFormat="1" ht="57.6" customHeight="1" x14ac:dyDescent="0.3"/>
    <row r="152" s="2" customFormat="1" ht="57.6" customHeight="1" x14ac:dyDescent="0.3"/>
    <row r="153" s="2" customFormat="1" ht="57.6" customHeight="1" x14ac:dyDescent="0.3"/>
    <row r="154" s="2" customFormat="1" ht="57.6" customHeight="1" x14ac:dyDescent="0.3"/>
    <row r="155" s="2" customFormat="1" ht="57.6" customHeight="1" x14ac:dyDescent="0.3"/>
    <row r="156" s="2" customFormat="1" ht="57.6" customHeight="1" x14ac:dyDescent="0.3"/>
    <row r="157" s="2" customFormat="1" ht="57.6" customHeight="1" x14ac:dyDescent="0.3"/>
    <row r="158" s="2" customFormat="1" ht="57.6" customHeight="1" x14ac:dyDescent="0.3"/>
    <row r="159" s="2" customFormat="1" ht="57.6" customHeight="1" x14ac:dyDescent="0.3"/>
    <row r="160" s="2" customFormat="1" ht="57.6" customHeight="1" x14ac:dyDescent="0.3"/>
    <row r="161" s="2" customFormat="1" x14ac:dyDescent="0.3"/>
    <row r="162" s="2" customFormat="1" x14ac:dyDescent="0.3"/>
    <row r="163" s="2" customFormat="1" x14ac:dyDescent="0.3"/>
    <row r="164" s="2" customFormat="1" x14ac:dyDescent="0.3"/>
    <row r="165" s="2" customFormat="1" x14ac:dyDescent="0.3"/>
    <row r="166" s="2" customFormat="1" x14ac:dyDescent="0.3"/>
    <row r="167" s="2" customFormat="1" x14ac:dyDescent="0.3"/>
    <row r="168" s="2" customFormat="1" x14ac:dyDescent="0.3"/>
    <row r="169" s="2" customFormat="1" x14ac:dyDescent="0.3"/>
    <row r="170" s="2" customFormat="1" x14ac:dyDescent="0.3"/>
    <row r="171" s="2" customFormat="1" x14ac:dyDescent="0.3"/>
    <row r="172" s="2" customFormat="1" x14ac:dyDescent="0.3"/>
    <row r="173" s="2" customFormat="1" x14ac:dyDescent="0.3"/>
    <row r="174" s="2" customFormat="1" x14ac:dyDescent="0.3"/>
    <row r="175" s="2" customFormat="1" x14ac:dyDescent="0.3"/>
    <row r="176" s="2" customFormat="1" x14ac:dyDescent="0.3"/>
    <row r="177" s="2" customFormat="1" x14ac:dyDescent="0.3"/>
    <row r="178" s="2" customFormat="1" x14ac:dyDescent="0.3"/>
    <row r="179" s="2" customFormat="1" x14ac:dyDescent="0.3"/>
    <row r="180" s="2" customFormat="1" x14ac:dyDescent="0.3"/>
    <row r="181" s="2" customFormat="1" x14ac:dyDescent="0.3"/>
    <row r="182" s="2" customFormat="1" x14ac:dyDescent="0.3"/>
    <row r="183" s="2" customFormat="1" x14ac:dyDescent="0.3"/>
    <row r="184" s="2" customFormat="1" x14ac:dyDescent="0.3"/>
    <row r="185" s="2" customFormat="1" x14ac:dyDescent="0.3"/>
    <row r="186" s="2" customFormat="1" x14ac:dyDescent="0.3"/>
    <row r="187" s="2" customFormat="1" x14ac:dyDescent="0.3"/>
    <row r="188" s="2" customFormat="1" x14ac:dyDescent="0.3"/>
    <row r="189" s="2" customFormat="1" x14ac:dyDescent="0.3"/>
    <row r="190" s="2" customFormat="1" x14ac:dyDescent="0.3"/>
    <row r="191" s="2" customFormat="1" x14ac:dyDescent="0.3"/>
    <row r="192" s="2" customFormat="1" x14ac:dyDescent="0.3"/>
    <row r="193" s="2" customFormat="1" x14ac:dyDescent="0.3"/>
    <row r="194" s="2" customFormat="1" x14ac:dyDescent="0.3"/>
    <row r="195" s="2" customFormat="1" x14ac:dyDescent="0.3"/>
    <row r="196" s="2" customFormat="1" x14ac:dyDescent="0.3"/>
    <row r="197" s="2" customFormat="1" x14ac:dyDescent="0.3"/>
    <row r="198" s="2" customFormat="1" x14ac:dyDescent="0.3"/>
    <row r="199" s="2" customFormat="1" x14ac:dyDescent="0.3"/>
    <row r="200" s="2" customFormat="1" x14ac:dyDescent="0.3"/>
    <row r="201" s="2" customFormat="1" x14ac:dyDescent="0.3"/>
    <row r="202" s="2" customFormat="1" x14ac:dyDescent="0.3"/>
    <row r="203" s="2" customFormat="1" x14ac:dyDescent="0.3"/>
    <row r="204" s="2" customFormat="1" x14ac:dyDescent="0.3"/>
    <row r="205" s="2" customFormat="1" x14ac:dyDescent="0.3"/>
    <row r="206" s="2" customFormat="1" x14ac:dyDescent="0.3"/>
    <row r="207" s="2" customFormat="1" x14ac:dyDescent="0.3"/>
    <row r="208" s="2" customFormat="1" x14ac:dyDescent="0.3"/>
    <row r="209" s="2" customFormat="1" x14ac:dyDescent="0.3"/>
    <row r="210" s="2" customFormat="1" x14ac:dyDescent="0.3"/>
    <row r="211" s="2" customFormat="1" x14ac:dyDescent="0.3"/>
    <row r="212" s="2" customFormat="1" x14ac:dyDescent="0.3"/>
    <row r="213" s="2" customFormat="1" x14ac:dyDescent="0.3"/>
    <row r="214" s="2" customFormat="1" x14ac:dyDescent="0.3"/>
    <row r="215" s="2" customFormat="1" x14ac:dyDescent="0.3"/>
    <row r="216" s="2" customFormat="1" x14ac:dyDescent="0.3"/>
    <row r="217" s="2" customFormat="1" x14ac:dyDescent="0.3"/>
    <row r="218" s="2" customFormat="1" x14ac:dyDescent="0.3"/>
    <row r="219" s="2" customFormat="1" x14ac:dyDescent="0.3"/>
    <row r="220" s="2" customFormat="1" x14ac:dyDescent="0.3"/>
    <row r="221" s="2" customFormat="1" x14ac:dyDescent="0.3"/>
    <row r="222" s="2" customFormat="1" x14ac:dyDescent="0.3"/>
    <row r="223" s="2" customFormat="1" x14ac:dyDescent="0.3"/>
    <row r="224" s="2" customFormat="1" x14ac:dyDescent="0.3"/>
    <row r="225" s="2" customFormat="1" x14ac:dyDescent="0.3"/>
    <row r="226" s="2" customFormat="1" x14ac:dyDescent="0.3"/>
    <row r="227" s="2" customFormat="1" x14ac:dyDescent="0.3"/>
    <row r="228" s="2" customFormat="1" x14ac:dyDescent="0.3"/>
    <row r="229" s="2" customFormat="1" x14ac:dyDescent="0.3"/>
    <row r="230" s="2" customFormat="1" x14ac:dyDescent="0.3"/>
    <row r="231" s="2" customFormat="1" x14ac:dyDescent="0.3"/>
    <row r="232" s="2" customFormat="1" x14ac:dyDescent="0.3"/>
    <row r="233" s="2" customFormat="1" x14ac:dyDescent="0.3"/>
    <row r="234" s="2" customFormat="1" x14ac:dyDescent="0.3"/>
    <row r="235" s="2" customFormat="1" x14ac:dyDescent="0.3"/>
    <row r="236" s="2" customFormat="1" x14ac:dyDescent="0.3"/>
    <row r="237" s="2" customFormat="1" x14ac:dyDescent="0.3"/>
    <row r="238" s="2" customFormat="1" x14ac:dyDescent="0.3"/>
    <row r="239" s="2" customFormat="1" x14ac:dyDescent="0.3"/>
    <row r="240" s="2" customFormat="1" x14ac:dyDescent="0.3"/>
    <row r="241" s="2" customFormat="1" x14ac:dyDescent="0.3"/>
    <row r="242" s="2" customFormat="1" x14ac:dyDescent="0.3"/>
    <row r="243" s="2" customFormat="1" x14ac:dyDescent="0.3"/>
    <row r="244" s="2" customFormat="1" x14ac:dyDescent="0.3"/>
    <row r="245" s="2" customFormat="1" x14ac:dyDescent="0.3"/>
    <row r="246" s="2" customFormat="1" x14ac:dyDescent="0.3"/>
    <row r="247" s="2" customFormat="1" x14ac:dyDescent="0.3"/>
    <row r="248" s="2" customFormat="1" x14ac:dyDescent="0.3"/>
    <row r="249" s="2" customFormat="1" x14ac:dyDescent="0.3"/>
    <row r="250" s="2" customFormat="1" x14ac:dyDescent="0.3"/>
    <row r="251" s="2" customFormat="1" x14ac:dyDescent="0.3"/>
    <row r="252" s="2" customFormat="1" x14ac:dyDescent="0.3"/>
    <row r="253" s="2" customFormat="1" x14ac:dyDescent="0.3"/>
    <row r="254" s="2" customFormat="1" x14ac:dyDescent="0.3"/>
    <row r="255" s="2" customFormat="1" x14ac:dyDescent="0.3"/>
    <row r="256" s="2" customFormat="1" x14ac:dyDescent="0.3"/>
    <row r="257" s="2" customFormat="1" x14ac:dyDescent="0.3"/>
    <row r="258" s="2" customFormat="1" x14ac:dyDescent="0.3"/>
    <row r="259" s="2" customFormat="1" x14ac:dyDescent="0.3"/>
    <row r="260" s="2" customFormat="1" x14ac:dyDescent="0.3"/>
    <row r="261" s="2" customFormat="1" x14ac:dyDescent="0.3"/>
    <row r="262" s="2" customFormat="1" x14ac:dyDescent="0.3"/>
    <row r="263" s="2" customFormat="1" x14ac:dyDescent="0.3"/>
    <row r="264" s="2" customFormat="1" x14ac:dyDescent="0.3"/>
    <row r="265" s="2" customFormat="1" x14ac:dyDescent="0.3"/>
    <row r="266" s="2" customFormat="1" x14ac:dyDescent="0.3"/>
    <row r="267" s="2" customFormat="1" x14ac:dyDescent="0.3"/>
    <row r="268" s="2" customFormat="1" x14ac:dyDescent="0.3"/>
    <row r="269" s="2" customFormat="1" x14ac:dyDescent="0.3"/>
    <row r="270" s="2" customFormat="1" x14ac:dyDescent="0.3"/>
    <row r="271" s="2" customFormat="1" x14ac:dyDescent="0.3"/>
    <row r="272" s="2" customFormat="1" x14ac:dyDescent="0.3"/>
    <row r="273" s="2" customFormat="1" x14ac:dyDescent="0.3"/>
    <row r="274" s="2" customFormat="1" x14ac:dyDescent="0.3"/>
    <row r="275" s="2" customFormat="1" x14ac:dyDescent="0.3"/>
    <row r="276" s="2" customFormat="1" x14ac:dyDescent="0.3"/>
    <row r="277" s="2" customFormat="1" x14ac:dyDescent="0.3"/>
    <row r="278" s="2" customFormat="1" x14ac:dyDescent="0.3"/>
    <row r="279" s="2" customFormat="1" x14ac:dyDescent="0.3"/>
    <row r="280" s="2" customFormat="1" x14ac:dyDescent="0.3"/>
    <row r="281" s="2" customFormat="1" x14ac:dyDescent="0.3"/>
    <row r="282" s="2" customFormat="1" x14ac:dyDescent="0.3"/>
    <row r="283" s="2" customFormat="1" x14ac:dyDescent="0.3"/>
    <row r="284" s="2" customFormat="1" x14ac:dyDescent="0.3"/>
    <row r="285" s="2" customFormat="1" x14ac:dyDescent="0.3"/>
    <row r="286" s="2" customFormat="1" x14ac:dyDescent="0.3"/>
    <row r="287" s="2" customFormat="1" x14ac:dyDescent="0.3"/>
    <row r="288" s="2" customFormat="1" x14ac:dyDescent="0.3"/>
    <row r="289" s="2" customFormat="1" x14ac:dyDescent="0.3"/>
    <row r="290" s="2" customFormat="1" x14ac:dyDescent="0.3"/>
    <row r="291" s="2" customFormat="1" x14ac:dyDescent="0.3"/>
    <row r="292" s="2" customFormat="1" x14ac:dyDescent="0.3"/>
    <row r="293" s="2" customFormat="1" x14ac:dyDescent="0.3"/>
    <row r="294" s="2" customFormat="1" x14ac:dyDescent="0.3"/>
    <row r="295" s="2" customFormat="1" x14ac:dyDescent="0.3"/>
    <row r="296" s="2" customFormat="1" x14ac:dyDescent="0.3"/>
    <row r="297" s="2" customFormat="1" x14ac:dyDescent="0.3"/>
    <row r="298" s="2" customFormat="1" x14ac:dyDescent="0.3"/>
    <row r="299" s="2" customFormat="1" x14ac:dyDescent="0.3"/>
    <row r="300" s="2" customFormat="1" x14ac:dyDescent="0.3"/>
    <row r="301" s="2" customFormat="1" x14ac:dyDescent="0.3"/>
    <row r="302" s="2" customFormat="1" x14ac:dyDescent="0.3"/>
    <row r="303" s="2" customFormat="1" x14ac:dyDescent="0.3"/>
    <row r="304" s="2" customFormat="1" x14ac:dyDescent="0.3"/>
    <row r="305" s="2" customFormat="1" x14ac:dyDescent="0.3"/>
    <row r="306" s="2" customFormat="1" x14ac:dyDescent="0.3"/>
    <row r="307" s="2" customFormat="1" x14ac:dyDescent="0.3"/>
    <row r="308" s="2" customFormat="1" x14ac:dyDescent="0.3"/>
    <row r="309" s="2" customFormat="1" x14ac:dyDescent="0.3"/>
    <row r="310" s="2" customFormat="1" x14ac:dyDescent="0.3"/>
    <row r="311" s="2" customFormat="1" x14ac:dyDescent="0.3"/>
    <row r="312" s="2" customFormat="1" x14ac:dyDescent="0.3"/>
    <row r="313" s="2" customFormat="1" x14ac:dyDescent="0.3"/>
    <row r="314" s="2" customFormat="1" x14ac:dyDescent="0.3"/>
    <row r="315" s="2" customFormat="1" x14ac:dyDescent="0.3"/>
    <row r="316" s="2" customFormat="1" x14ac:dyDescent="0.3"/>
    <row r="317" s="2" customFormat="1" x14ac:dyDescent="0.3"/>
    <row r="318" s="2" customFormat="1" x14ac:dyDescent="0.3"/>
    <row r="319" s="2" customFormat="1" x14ac:dyDescent="0.3"/>
    <row r="320" s="2" customFormat="1" x14ac:dyDescent="0.3"/>
    <row r="321" s="2" customFormat="1" x14ac:dyDescent="0.3"/>
    <row r="322" s="2" customFormat="1" x14ac:dyDescent="0.3"/>
    <row r="323" s="2" customFormat="1" x14ac:dyDescent="0.3"/>
    <row r="324" s="2" customFormat="1" x14ac:dyDescent="0.3"/>
    <row r="325" s="2" customFormat="1" x14ac:dyDescent="0.3"/>
    <row r="326" s="2" customFormat="1" x14ac:dyDescent="0.3"/>
    <row r="327" s="2" customFormat="1" x14ac:dyDescent="0.3"/>
    <row r="328" s="2" customFormat="1" x14ac:dyDescent="0.3"/>
    <row r="329" s="2" customFormat="1" x14ac:dyDescent="0.3"/>
    <row r="330" s="2" customFormat="1" x14ac:dyDescent="0.3"/>
    <row r="331" s="2" customFormat="1" x14ac:dyDescent="0.3"/>
    <row r="332" s="2" customFormat="1" x14ac:dyDescent="0.3"/>
    <row r="333" s="2" customFormat="1" x14ac:dyDescent="0.3"/>
    <row r="334" s="2" customFormat="1" x14ac:dyDescent="0.3"/>
    <row r="335" s="2" customFormat="1" x14ac:dyDescent="0.3"/>
    <row r="336" s="2" customFormat="1" x14ac:dyDescent="0.3"/>
    <row r="337" s="2" customFormat="1" x14ac:dyDescent="0.3"/>
    <row r="338" s="2" customFormat="1" x14ac:dyDescent="0.3"/>
    <row r="339" s="2" customFormat="1" x14ac:dyDescent="0.3"/>
    <row r="340" s="2" customFormat="1" x14ac:dyDescent="0.3"/>
    <row r="341" s="2" customFormat="1" x14ac:dyDescent="0.3"/>
    <row r="342" s="2" customFormat="1" x14ac:dyDescent="0.3"/>
    <row r="343" s="2" customFormat="1" x14ac:dyDescent="0.3"/>
    <row r="344" s="2" customFormat="1" x14ac:dyDescent="0.3"/>
    <row r="345" s="2" customFormat="1" x14ac:dyDescent="0.3"/>
    <row r="346" s="2" customFormat="1" x14ac:dyDescent="0.3"/>
    <row r="347" s="2" customFormat="1" x14ac:dyDescent="0.3"/>
    <row r="348" s="2" customFormat="1" x14ac:dyDescent="0.3"/>
    <row r="349" s="2" customFormat="1" x14ac:dyDescent="0.3"/>
    <row r="350" s="2" customFormat="1" x14ac:dyDescent="0.3"/>
    <row r="351" s="2" customFormat="1" x14ac:dyDescent="0.3"/>
    <row r="352" s="2" customFormat="1" x14ac:dyDescent="0.3"/>
    <row r="353" s="2" customFormat="1" x14ac:dyDescent="0.3"/>
    <row r="354" s="2" customFormat="1" x14ac:dyDescent="0.3"/>
    <row r="355" s="2" customFormat="1" x14ac:dyDescent="0.3"/>
    <row r="356" s="2" customFormat="1" x14ac:dyDescent="0.3"/>
    <row r="357" s="2" customFormat="1" x14ac:dyDescent="0.3"/>
    <row r="358" s="2" customFormat="1" x14ac:dyDescent="0.3"/>
    <row r="359" s="2" customFormat="1" x14ac:dyDescent="0.3"/>
    <row r="360" s="2" customFormat="1" x14ac:dyDescent="0.3"/>
    <row r="361" s="2" customFormat="1" x14ac:dyDescent="0.3"/>
    <row r="362" s="2" customFormat="1" x14ac:dyDescent="0.3"/>
    <row r="363" s="2" customFormat="1" x14ac:dyDescent="0.3"/>
    <row r="364" s="2" customFormat="1" x14ac:dyDescent="0.3"/>
    <row r="365" s="2" customFormat="1" x14ac:dyDescent="0.3"/>
    <row r="366" s="2" customFormat="1" x14ac:dyDescent="0.3"/>
    <row r="367" s="2" customFormat="1" x14ac:dyDescent="0.3"/>
    <row r="368" s="2" customFormat="1" x14ac:dyDescent="0.3"/>
    <row r="369" s="2" customFormat="1" x14ac:dyDescent="0.3"/>
    <row r="370" s="2" customFormat="1" x14ac:dyDescent="0.3"/>
    <row r="371" s="2" customFormat="1" x14ac:dyDescent="0.3"/>
    <row r="372" s="2" customFormat="1" x14ac:dyDescent="0.3"/>
    <row r="373" s="2" customFormat="1" x14ac:dyDescent="0.3"/>
    <row r="374" s="2" customFormat="1" x14ac:dyDescent="0.3"/>
    <row r="375" s="2" customFormat="1" x14ac:dyDescent="0.3"/>
    <row r="376" s="2" customFormat="1" x14ac:dyDescent="0.3"/>
    <row r="377" s="2" customFormat="1" x14ac:dyDescent="0.3"/>
    <row r="378" s="2" customFormat="1" x14ac:dyDescent="0.3"/>
    <row r="379" s="2" customFormat="1" x14ac:dyDescent="0.3"/>
    <row r="380" s="2" customFormat="1" x14ac:dyDescent="0.3"/>
    <row r="381" s="2" customFormat="1" x14ac:dyDescent="0.3"/>
    <row r="382" s="2" customFormat="1" x14ac:dyDescent="0.3"/>
    <row r="383" s="2" customFormat="1" x14ac:dyDescent="0.3"/>
    <row r="384" s="2" customFormat="1" x14ac:dyDescent="0.3"/>
    <row r="385" s="2" customFormat="1" x14ac:dyDescent="0.3"/>
    <row r="386" s="2" customFormat="1" x14ac:dyDescent="0.3"/>
    <row r="387" s="2" customFormat="1" x14ac:dyDescent="0.3"/>
    <row r="388" s="2" customFormat="1" x14ac:dyDescent="0.3"/>
    <row r="389" s="2" customFormat="1" x14ac:dyDescent="0.3"/>
    <row r="390" s="2" customFormat="1" x14ac:dyDescent="0.3"/>
    <row r="391" s="2" customFormat="1" x14ac:dyDescent="0.3"/>
    <row r="392" s="2" customFormat="1" x14ac:dyDescent="0.3"/>
    <row r="393" s="2" customFormat="1" x14ac:dyDescent="0.3"/>
    <row r="394" s="2" customFormat="1" x14ac:dyDescent="0.3"/>
    <row r="395" s="2" customFormat="1" x14ac:dyDescent="0.3"/>
    <row r="396" s="2" customFormat="1" x14ac:dyDescent="0.3"/>
    <row r="397" s="2" customFormat="1" x14ac:dyDescent="0.3"/>
    <row r="398" s="2" customFormat="1" x14ac:dyDescent="0.3"/>
    <row r="399" s="2" customFormat="1" x14ac:dyDescent="0.3"/>
    <row r="400" s="2" customFormat="1" x14ac:dyDescent="0.3"/>
    <row r="401" s="2" customFormat="1" x14ac:dyDescent="0.3"/>
    <row r="402" s="2" customFormat="1" x14ac:dyDescent="0.3"/>
    <row r="403" s="2" customFormat="1" x14ac:dyDescent="0.3"/>
    <row r="404" s="2" customFormat="1" x14ac:dyDescent="0.3"/>
    <row r="405" s="2" customFormat="1" x14ac:dyDescent="0.3"/>
    <row r="406" s="2" customFormat="1" x14ac:dyDescent="0.3"/>
    <row r="407" s="2" customFormat="1" x14ac:dyDescent="0.3"/>
    <row r="408" s="2" customFormat="1" x14ac:dyDescent="0.3"/>
    <row r="409" s="2" customFormat="1" x14ac:dyDescent="0.3"/>
    <row r="410" s="2" customFormat="1" x14ac:dyDescent="0.3"/>
    <row r="411" s="2" customFormat="1" x14ac:dyDescent="0.3"/>
    <row r="412" s="2" customFormat="1" x14ac:dyDescent="0.3"/>
    <row r="413" s="2" customFormat="1" x14ac:dyDescent="0.3"/>
    <row r="414" s="2" customFormat="1" x14ac:dyDescent="0.3"/>
    <row r="415" s="2" customFormat="1" x14ac:dyDescent="0.3"/>
    <row r="416" s="2" customFormat="1" x14ac:dyDescent="0.3"/>
    <row r="417" s="2" customFormat="1" x14ac:dyDescent="0.3"/>
    <row r="418" s="2" customFormat="1" x14ac:dyDescent="0.3"/>
    <row r="419" s="2" customFormat="1" x14ac:dyDescent="0.3"/>
    <row r="420" s="2" customFormat="1" x14ac:dyDescent="0.3"/>
    <row r="421" s="2" customFormat="1" x14ac:dyDescent="0.3"/>
    <row r="422" s="2" customFormat="1" x14ac:dyDescent="0.3"/>
    <row r="423" s="2" customFormat="1" x14ac:dyDescent="0.3"/>
    <row r="424" s="2" customFormat="1" x14ac:dyDescent="0.3"/>
    <row r="425" s="2" customFormat="1" x14ac:dyDescent="0.3"/>
    <row r="426" s="2" customFormat="1" x14ac:dyDescent="0.3"/>
    <row r="427" s="2" customFormat="1" x14ac:dyDescent="0.3"/>
    <row r="428" s="2" customFormat="1" x14ac:dyDescent="0.3"/>
    <row r="429" s="2" customFormat="1" x14ac:dyDescent="0.3"/>
    <row r="430" s="2" customFormat="1" x14ac:dyDescent="0.3"/>
    <row r="431" s="2" customFormat="1" x14ac:dyDescent="0.3"/>
    <row r="432" s="2" customFormat="1" x14ac:dyDescent="0.3"/>
    <row r="433" s="2" customFormat="1" x14ac:dyDescent="0.3"/>
    <row r="434" s="2" customFormat="1" x14ac:dyDescent="0.3"/>
    <row r="435" s="2" customFormat="1" x14ac:dyDescent="0.3"/>
    <row r="436" s="2" customFormat="1" x14ac:dyDescent="0.3"/>
    <row r="437" s="2" customFormat="1" x14ac:dyDescent="0.3"/>
    <row r="438" s="2" customFormat="1" x14ac:dyDescent="0.3"/>
    <row r="439" s="2" customFormat="1" x14ac:dyDescent="0.3"/>
    <row r="440" s="2" customFormat="1" x14ac:dyDescent="0.3"/>
    <row r="441" s="2" customFormat="1" x14ac:dyDescent="0.3"/>
    <row r="442" s="2" customFormat="1" x14ac:dyDescent="0.3"/>
    <row r="443" s="2" customFormat="1" x14ac:dyDescent="0.3"/>
    <row r="444" s="2" customFormat="1" x14ac:dyDescent="0.3"/>
    <row r="445" s="2" customFormat="1" x14ac:dyDescent="0.3"/>
    <row r="446" s="2" customFormat="1" x14ac:dyDescent="0.3"/>
    <row r="447" s="2" customFormat="1" x14ac:dyDescent="0.3"/>
    <row r="448" s="2" customFormat="1" x14ac:dyDescent="0.3"/>
    <row r="449" s="2" customFormat="1" x14ac:dyDescent="0.3"/>
    <row r="450" s="2" customFormat="1" x14ac:dyDescent="0.3"/>
    <row r="451" s="2" customFormat="1" x14ac:dyDescent="0.3"/>
    <row r="452" s="2" customFormat="1" x14ac:dyDescent="0.3"/>
    <row r="453" s="2" customFormat="1" x14ac:dyDescent="0.3"/>
    <row r="454" s="2" customFormat="1" x14ac:dyDescent="0.3"/>
    <row r="455" s="2" customFormat="1" x14ac:dyDescent="0.3"/>
    <row r="456" s="2" customFormat="1" x14ac:dyDescent="0.3"/>
    <row r="457" s="2" customFormat="1" x14ac:dyDescent="0.3"/>
    <row r="458" s="2" customFormat="1" x14ac:dyDescent="0.3"/>
    <row r="459" s="2" customFormat="1" x14ac:dyDescent="0.3"/>
    <row r="460" s="2" customFormat="1" x14ac:dyDescent="0.3"/>
    <row r="461" s="2" customFormat="1" x14ac:dyDescent="0.3"/>
    <row r="462" s="2" customFormat="1" x14ac:dyDescent="0.3"/>
    <row r="463" s="2" customFormat="1" x14ac:dyDescent="0.3"/>
    <row r="464" s="2" customFormat="1" x14ac:dyDescent="0.3"/>
    <row r="465" s="2" customFormat="1" x14ac:dyDescent="0.3"/>
    <row r="466" s="2" customFormat="1" x14ac:dyDescent="0.3"/>
    <row r="467" s="2" customFormat="1" x14ac:dyDescent="0.3"/>
    <row r="468" s="2" customFormat="1" x14ac:dyDescent="0.3"/>
    <row r="469" s="2" customFormat="1" x14ac:dyDescent="0.3"/>
    <row r="470" s="2" customFormat="1" x14ac:dyDescent="0.3"/>
    <row r="471" s="2" customFormat="1" x14ac:dyDescent="0.3"/>
    <row r="472" s="2" customFormat="1" x14ac:dyDescent="0.3"/>
    <row r="473" s="2" customFormat="1" x14ac:dyDescent="0.3"/>
    <row r="474" s="2" customFormat="1" x14ac:dyDescent="0.3"/>
    <row r="475" s="2" customFormat="1" x14ac:dyDescent="0.3"/>
    <row r="476" s="2" customFormat="1" x14ac:dyDescent="0.3"/>
    <row r="477" s="2" customFormat="1" x14ac:dyDescent="0.3"/>
    <row r="478" s="2" customFormat="1" x14ac:dyDescent="0.3"/>
    <row r="479" s="2" customFormat="1" x14ac:dyDescent="0.3"/>
    <row r="480" s="2" customFormat="1" x14ac:dyDescent="0.3"/>
    <row r="481" s="2" customFormat="1" x14ac:dyDescent="0.3"/>
    <row r="482" s="2" customFormat="1" x14ac:dyDescent="0.3"/>
    <row r="483" s="2" customFormat="1" x14ac:dyDescent="0.3"/>
    <row r="484" s="2" customFormat="1" x14ac:dyDescent="0.3"/>
    <row r="485" s="2" customFormat="1" x14ac:dyDescent="0.3"/>
    <row r="486" s="2" customFormat="1" x14ac:dyDescent="0.3"/>
    <row r="487" s="2" customFormat="1" x14ac:dyDescent="0.3"/>
    <row r="488" s="2" customFormat="1" x14ac:dyDescent="0.3"/>
    <row r="489" s="2" customFormat="1" x14ac:dyDescent="0.3"/>
    <row r="490" s="2" customFormat="1" x14ac:dyDescent="0.3"/>
    <row r="491" s="2" customFormat="1" x14ac:dyDescent="0.3"/>
    <row r="492" s="2" customFormat="1" x14ac:dyDescent="0.3"/>
    <row r="493" s="2" customFormat="1" x14ac:dyDescent="0.3"/>
    <row r="494" s="2" customFormat="1" x14ac:dyDescent="0.3"/>
    <row r="495" s="2" customFormat="1" x14ac:dyDescent="0.3"/>
    <row r="496" s="2" customFormat="1" x14ac:dyDescent="0.3"/>
    <row r="497" s="2" customFormat="1" x14ac:dyDescent="0.3"/>
    <row r="498" s="2" customFormat="1" x14ac:dyDescent="0.3"/>
    <row r="499" s="2" customFormat="1" x14ac:dyDescent="0.3"/>
    <row r="500" s="2" customFormat="1" x14ac:dyDescent="0.3"/>
    <row r="501" s="2" customFormat="1" x14ac:dyDescent="0.3"/>
    <row r="502" s="2" customFormat="1" x14ac:dyDescent="0.3"/>
    <row r="503" s="2" customFormat="1" x14ac:dyDescent="0.3"/>
    <row r="504" s="2" customFormat="1" x14ac:dyDescent="0.3"/>
    <row r="505" s="2" customFormat="1" x14ac:dyDescent="0.3"/>
    <row r="506" s="2" customFormat="1" x14ac:dyDescent="0.3"/>
    <row r="507" s="2" customFormat="1" x14ac:dyDescent="0.3"/>
    <row r="508" s="2" customFormat="1" x14ac:dyDescent="0.3"/>
    <row r="509" s="2" customFormat="1" x14ac:dyDescent="0.3"/>
    <row r="510" s="2" customFormat="1" x14ac:dyDescent="0.3"/>
    <row r="511" s="2" customFormat="1" x14ac:dyDescent="0.3"/>
    <row r="512" s="2" customFormat="1" x14ac:dyDescent="0.3"/>
    <row r="513" s="2" customFormat="1" x14ac:dyDescent="0.3"/>
    <row r="514" s="2" customFormat="1" x14ac:dyDescent="0.3"/>
    <row r="515" s="2" customFormat="1" x14ac:dyDescent="0.3"/>
    <row r="516" s="2" customFormat="1" x14ac:dyDescent="0.3"/>
    <row r="517" s="2" customFormat="1" x14ac:dyDescent="0.3"/>
    <row r="518" s="2" customFormat="1" x14ac:dyDescent="0.3"/>
    <row r="519" s="2" customFormat="1" x14ac:dyDescent="0.3"/>
    <row r="520" s="2" customFormat="1" x14ac:dyDescent="0.3"/>
    <row r="521" s="2" customFormat="1" x14ac:dyDescent="0.3"/>
    <row r="522" s="2" customFormat="1" x14ac:dyDescent="0.3"/>
    <row r="523" s="2" customFormat="1" x14ac:dyDescent="0.3"/>
    <row r="524" s="2" customFormat="1" x14ac:dyDescent="0.3"/>
    <row r="525" s="2" customFormat="1" x14ac:dyDescent="0.3"/>
    <row r="526" s="2" customFormat="1" x14ac:dyDescent="0.3"/>
    <row r="527" s="2" customFormat="1" x14ac:dyDescent="0.3"/>
    <row r="528" s="2" customFormat="1" x14ac:dyDescent="0.3"/>
    <row r="529" s="2" customFormat="1" x14ac:dyDescent="0.3"/>
    <row r="530" s="2" customFormat="1" x14ac:dyDescent="0.3"/>
    <row r="531" s="2" customFormat="1" x14ac:dyDescent="0.3"/>
    <row r="532" s="2" customFormat="1" x14ac:dyDescent="0.3"/>
    <row r="533" s="2" customFormat="1" x14ac:dyDescent="0.3"/>
    <row r="534" s="2" customFormat="1" x14ac:dyDescent="0.3"/>
    <row r="535" s="2" customFormat="1" x14ac:dyDescent="0.3"/>
    <row r="536" s="2" customFormat="1" x14ac:dyDescent="0.3"/>
    <row r="537" s="2" customFormat="1" x14ac:dyDescent="0.3"/>
    <row r="538" s="2" customFormat="1" x14ac:dyDescent="0.3"/>
    <row r="539" s="2" customFormat="1" x14ac:dyDescent="0.3"/>
    <row r="540" s="2" customFormat="1" x14ac:dyDescent="0.3"/>
    <row r="541" s="2" customFormat="1" x14ac:dyDescent="0.3"/>
    <row r="542" s="2" customFormat="1" x14ac:dyDescent="0.3"/>
    <row r="543" s="2" customFormat="1" x14ac:dyDescent="0.3"/>
    <row r="544" s="2" customFormat="1" x14ac:dyDescent="0.3"/>
    <row r="545" s="2" customFormat="1" x14ac:dyDescent="0.3"/>
    <row r="546" s="2" customFormat="1" x14ac:dyDescent="0.3"/>
    <row r="547" s="2" customFormat="1" x14ac:dyDescent="0.3"/>
    <row r="548" s="2" customFormat="1" x14ac:dyDescent="0.3"/>
    <row r="549" s="2" customFormat="1" x14ac:dyDescent="0.3"/>
    <row r="550" s="2" customFormat="1" x14ac:dyDescent="0.3"/>
    <row r="551" s="2" customFormat="1" x14ac:dyDescent="0.3"/>
    <row r="552" s="2" customFormat="1" x14ac:dyDescent="0.3"/>
    <row r="553" s="2" customFormat="1" x14ac:dyDescent="0.3"/>
    <row r="554" s="2" customFormat="1" x14ac:dyDescent="0.3"/>
    <row r="555" s="2" customFormat="1" x14ac:dyDescent="0.3"/>
    <row r="556" s="2" customFormat="1" x14ac:dyDescent="0.3"/>
    <row r="557" s="2" customFormat="1" x14ac:dyDescent="0.3"/>
    <row r="558" s="2" customFormat="1" x14ac:dyDescent="0.3"/>
    <row r="559" s="2" customFormat="1" x14ac:dyDescent="0.3"/>
    <row r="560" s="2" customFormat="1" x14ac:dyDescent="0.3"/>
    <row r="561" s="2" customFormat="1" x14ac:dyDescent="0.3"/>
    <row r="562" s="2" customFormat="1" x14ac:dyDescent="0.3"/>
    <row r="563" s="2" customFormat="1" x14ac:dyDescent="0.3"/>
    <row r="564" s="2" customFormat="1" x14ac:dyDescent="0.3"/>
    <row r="565" s="2" customFormat="1" x14ac:dyDescent="0.3"/>
    <row r="566" s="2" customFormat="1" x14ac:dyDescent="0.3"/>
    <row r="567" s="2" customFormat="1" x14ac:dyDescent="0.3"/>
    <row r="568" s="2" customFormat="1" x14ac:dyDescent="0.3"/>
    <row r="569" s="2" customFormat="1" x14ac:dyDescent="0.3"/>
    <row r="570" s="2" customFormat="1" x14ac:dyDescent="0.3"/>
    <row r="571" s="2" customFormat="1" x14ac:dyDescent="0.3"/>
    <row r="572" s="2" customFormat="1" x14ac:dyDescent="0.3"/>
    <row r="573" s="2" customFormat="1" x14ac:dyDescent="0.3"/>
    <row r="574" s="2" customFormat="1" x14ac:dyDescent="0.3"/>
    <row r="575" s="2" customFormat="1" x14ac:dyDescent="0.3"/>
    <row r="576" s="2" customFormat="1" x14ac:dyDescent="0.3"/>
    <row r="577" s="2" customFormat="1" x14ac:dyDescent="0.3"/>
    <row r="578" s="2" customFormat="1" x14ac:dyDescent="0.3"/>
    <row r="579" s="2" customFormat="1" x14ac:dyDescent="0.3"/>
    <row r="580" s="2" customFormat="1" x14ac:dyDescent="0.3"/>
    <row r="581" s="2" customFormat="1" x14ac:dyDescent="0.3"/>
    <row r="582" s="2" customFormat="1" x14ac:dyDescent="0.3"/>
    <row r="583" s="2" customFormat="1" x14ac:dyDescent="0.3"/>
    <row r="584" s="2" customFormat="1" x14ac:dyDescent="0.3"/>
    <row r="585" s="2" customFormat="1" x14ac:dyDescent="0.3"/>
    <row r="586" s="2" customFormat="1" x14ac:dyDescent="0.3"/>
    <row r="587" s="2" customFormat="1" x14ac:dyDescent="0.3"/>
    <row r="588" s="2" customFormat="1" x14ac:dyDescent="0.3"/>
    <row r="589" s="2" customFormat="1" x14ac:dyDescent="0.3"/>
    <row r="590" s="2" customFormat="1" x14ac:dyDescent="0.3"/>
    <row r="591" s="2" customFormat="1" x14ac:dyDescent="0.3"/>
    <row r="592" s="2" customFormat="1" x14ac:dyDescent="0.3"/>
    <row r="593" s="2" customFormat="1" x14ac:dyDescent="0.3"/>
    <row r="594" s="2" customFormat="1" x14ac:dyDescent="0.3"/>
    <row r="595" s="2" customFormat="1" x14ac:dyDescent="0.3"/>
    <row r="596" s="2" customFormat="1" x14ac:dyDescent="0.3"/>
    <row r="597" s="2" customFormat="1" x14ac:dyDescent="0.3"/>
    <row r="598" s="2" customFormat="1" x14ac:dyDescent="0.3"/>
    <row r="599" s="2" customFormat="1" x14ac:dyDescent="0.3"/>
    <row r="600" s="2" customFormat="1" x14ac:dyDescent="0.3"/>
    <row r="601" s="2" customFormat="1" x14ac:dyDescent="0.3"/>
    <row r="602" s="2" customFormat="1" x14ac:dyDescent="0.3"/>
    <row r="603" s="2" customFormat="1" x14ac:dyDescent="0.3"/>
    <row r="604" s="2" customFormat="1" x14ac:dyDescent="0.3"/>
    <row r="605" s="2" customFormat="1" x14ac:dyDescent="0.3"/>
    <row r="606" s="2" customFormat="1" x14ac:dyDescent="0.3"/>
    <row r="607" s="2" customFormat="1" x14ac:dyDescent="0.3"/>
    <row r="608" s="2" customFormat="1" x14ac:dyDescent="0.3"/>
    <row r="609" s="2" customFormat="1" x14ac:dyDescent="0.3"/>
    <row r="610" s="2" customFormat="1" x14ac:dyDescent="0.3"/>
    <row r="611" s="2" customFormat="1" x14ac:dyDescent="0.3"/>
    <row r="612" s="2" customFormat="1" x14ac:dyDescent="0.3"/>
    <row r="613" s="2" customFormat="1" x14ac:dyDescent="0.3"/>
    <row r="614" s="2" customFormat="1" x14ac:dyDescent="0.3"/>
    <row r="615" s="2" customFormat="1" x14ac:dyDescent="0.3"/>
    <row r="616" s="2" customFormat="1" x14ac:dyDescent="0.3"/>
    <row r="617" s="2" customFormat="1" x14ac:dyDescent="0.3"/>
    <row r="618" s="2" customFormat="1" x14ac:dyDescent="0.3"/>
    <row r="619" s="2" customFormat="1" x14ac:dyDescent="0.3"/>
    <row r="620" s="2" customFormat="1" x14ac:dyDescent="0.3"/>
    <row r="621" s="2" customFormat="1" x14ac:dyDescent="0.3"/>
    <row r="622" s="2" customFormat="1" x14ac:dyDescent="0.3"/>
    <row r="623" s="2" customFormat="1" x14ac:dyDescent="0.3"/>
    <row r="624" s="2" customFormat="1" x14ac:dyDescent="0.3"/>
    <row r="625" s="2" customFormat="1" x14ac:dyDescent="0.3"/>
    <row r="626" s="2" customFormat="1" x14ac:dyDescent="0.3"/>
    <row r="627" s="2" customFormat="1" x14ac:dyDescent="0.3"/>
    <row r="628" s="2" customFormat="1" x14ac:dyDescent="0.3"/>
    <row r="629" s="2" customFormat="1" x14ac:dyDescent="0.3"/>
    <row r="630" s="2" customFormat="1" x14ac:dyDescent="0.3"/>
    <row r="631" s="2" customFormat="1" x14ac:dyDescent="0.3"/>
    <row r="632" s="2" customFormat="1" x14ac:dyDescent="0.3"/>
    <row r="633" s="2" customFormat="1" x14ac:dyDescent="0.3"/>
    <row r="634" s="2" customFormat="1" x14ac:dyDescent="0.3"/>
    <row r="635" s="2" customFormat="1" x14ac:dyDescent="0.3"/>
    <row r="636" s="2" customFormat="1" x14ac:dyDescent="0.3"/>
    <row r="637" s="2" customFormat="1" x14ac:dyDescent="0.3"/>
    <row r="638" s="2" customFormat="1" x14ac:dyDescent="0.3"/>
    <row r="639" s="2" customFormat="1" x14ac:dyDescent="0.3"/>
    <row r="640" s="2" customFormat="1" x14ac:dyDescent="0.3"/>
    <row r="641" s="2" customFormat="1" x14ac:dyDescent="0.3"/>
    <row r="642" s="2" customFormat="1" x14ac:dyDescent="0.3"/>
    <row r="643" s="2" customFormat="1" x14ac:dyDescent="0.3"/>
    <row r="644" s="2" customFormat="1" x14ac:dyDescent="0.3"/>
    <row r="645" s="2" customFormat="1" x14ac:dyDescent="0.3"/>
    <row r="646" s="2" customFormat="1" x14ac:dyDescent="0.3"/>
  </sheetData>
  <sheetProtection sheet="1" objects="1" scenarios="1"/>
  <mergeCells count="4">
    <mergeCell ref="A1:H1"/>
    <mergeCell ref="A2:H2"/>
    <mergeCell ref="A3:H3"/>
    <mergeCell ref="A4:H4"/>
  </mergeCells>
  <pageMargins left="0.7" right="0.7" top="0.75" bottom="0.75" header="0.3" footer="0.3"/>
  <pageSetup orientation="portrait" horizontalDpi="0" verticalDpi="0" r:id="rId1"/>
  <headerFooter>
    <oddHeader>&amp;L&amp;16&amp;F&amp;R&amp;G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46"/>
  <sheetViews>
    <sheetView zoomScaleNormal="100" workbookViewId="0">
      <selection sqref="A1:H1"/>
    </sheetView>
  </sheetViews>
  <sheetFormatPr defaultRowHeight="14.4" x14ac:dyDescent="0.3"/>
  <cols>
    <col min="1" max="1" width="6" style="3" customWidth="1"/>
    <col min="2" max="2" width="53.5546875" style="3" customWidth="1"/>
    <col min="3" max="3" width="12.44140625" style="3" customWidth="1"/>
    <col min="4" max="9" width="8.88671875" style="3"/>
    <col min="10" max="21" width="8.6640625" style="3" customWidth="1"/>
    <col min="22" max="16384" width="8.88671875" style="3"/>
  </cols>
  <sheetData>
    <row r="1" spans="1:8" s="19" customFormat="1" ht="21.6" customHeight="1" x14ac:dyDescent="0.4">
      <c r="A1" s="41" t="s">
        <v>48</v>
      </c>
      <c r="B1" s="41"/>
      <c r="C1" s="41"/>
      <c r="D1" s="41"/>
      <c r="E1" s="41"/>
      <c r="F1" s="41"/>
      <c r="G1" s="41"/>
      <c r="H1" s="41"/>
    </row>
    <row r="2" spans="1:8" s="20" customFormat="1" ht="20.399999999999999" customHeight="1" x14ac:dyDescent="0.3">
      <c r="A2" s="42" t="s">
        <v>49</v>
      </c>
      <c r="B2" s="42"/>
      <c r="C2" s="42"/>
      <c r="D2" s="42"/>
      <c r="E2" s="42"/>
      <c r="F2" s="42"/>
      <c r="G2" s="42"/>
      <c r="H2" s="42"/>
    </row>
    <row r="3" spans="1:8" s="19" customFormat="1" ht="33" customHeight="1" x14ac:dyDescent="0.4">
      <c r="A3" s="39" t="s">
        <v>67</v>
      </c>
      <c r="B3" s="39"/>
      <c r="C3" s="39"/>
      <c r="D3" s="39"/>
      <c r="E3" s="39"/>
      <c r="F3" s="39"/>
      <c r="G3" s="39"/>
      <c r="H3" s="39"/>
    </row>
    <row r="4" spans="1:8" ht="51.6" customHeight="1" x14ac:dyDescent="0.3">
      <c r="A4" s="40" t="s">
        <v>52</v>
      </c>
      <c r="B4" s="40"/>
      <c r="C4" s="40"/>
      <c r="D4" s="40"/>
      <c r="E4" s="40"/>
      <c r="F4" s="40"/>
      <c r="G4" s="40"/>
      <c r="H4" s="40"/>
    </row>
    <row r="5" spans="1:8" ht="14.4" customHeight="1" x14ac:dyDescent="0.3">
      <c r="A5" s="21" t="s">
        <v>20</v>
      </c>
      <c r="B5" s="21" t="s">
        <v>19</v>
      </c>
      <c r="C5" s="21" t="s">
        <v>18</v>
      </c>
      <c r="D5" s="21" t="s">
        <v>1</v>
      </c>
      <c r="E5" s="1"/>
    </row>
    <row r="6" spans="1:8" ht="14.4" customHeight="1" x14ac:dyDescent="0.3">
      <c r="A6" s="3">
        <v>1</v>
      </c>
      <c r="B6" s="3" t="s">
        <v>24</v>
      </c>
      <c r="C6" s="22">
        <v>14</v>
      </c>
      <c r="D6" s="3" t="s">
        <v>2</v>
      </c>
    </row>
    <row r="7" spans="1:8" ht="14.4" customHeight="1" x14ac:dyDescent="0.3">
      <c r="A7" s="3">
        <v>2</v>
      </c>
      <c r="B7" s="3" t="s">
        <v>35</v>
      </c>
      <c r="C7" s="22">
        <v>83</v>
      </c>
      <c r="D7" s="3" t="s">
        <v>3</v>
      </c>
    </row>
    <row r="8" spans="1:8" ht="14.4" customHeight="1" x14ac:dyDescent="0.3">
      <c r="A8" s="3">
        <v>3</v>
      </c>
      <c r="B8" s="3" t="s">
        <v>27</v>
      </c>
      <c r="C8" s="22">
        <v>30</v>
      </c>
      <c r="D8" s="3" t="s">
        <v>3</v>
      </c>
    </row>
    <row r="9" spans="1:8" ht="14.4" customHeight="1" x14ac:dyDescent="0.3">
      <c r="A9" s="3">
        <v>4</v>
      </c>
      <c r="B9" s="3" t="s">
        <v>4</v>
      </c>
      <c r="C9" s="22">
        <v>4250</v>
      </c>
      <c r="D9" s="3" t="s">
        <v>5</v>
      </c>
    </row>
    <row r="10" spans="1:8" ht="14.4" customHeight="1" x14ac:dyDescent="0.3">
      <c r="A10" s="3">
        <v>5</v>
      </c>
      <c r="B10" s="3" t="s">
        <v>42</v>
      </c>
      <c r="C10" s="22">
        <v>100</v>
      </c>
      <c r="D10" s="3" t="s">
        <v>77</v>
      </c>
    </row>
    <row r="11" spans="1:8" ht="14.4" customHeight="1" x14ac:dyDescent="0.3">
      <c r="A11" s="3">
        <v>6</v>
      </c>
      <c r="B11" s="3" t="s">
        <v>43</v>
      </c>
      <c r="C11" s="22">
        <v>4</v>
      </c>
      <c r="D11" s="3" t="s">
        <v>6</v>
      </c>
    </row>
    <row r="12" spans="1:8" ht="14.4" customHeight="1" x14ac:dyDescent="0.3">
      <c r="A12" s="3">
        <v>7</v>
      </c>
      <c r="B12" s="3" t="s">
        <v>74</v>
      </c>
      <c r="C12" s="22">
        <v>4</v>
      </c>
      <c r="D12" s="3" t="s">
        <v>21</v>
      </c>
    </row>
    <row r="13" spans="1:8" ht="14.4" customHeight="1" x14ac:dyDescent="0.3">
      <c r="A13" s="3">
        <v>8</v>
      </c>
      <c r="B13" s="3" t="s">
        <v>44</v>
      </c>
      <c r="C13" s="22">
        <v>350</v>
      </c>
      <c r="D13" s="3" t="s">
        <v>7</v>
      </c>
    </row>
    <row r="14" spans="1:8" ht="14.4" customHeight="1" x14ac:dyDescent="0.3">
      <c r="A14" s="3">
        <v>9</v>
      </c>
      <c r="B14" s="3" t="s">
        <v>45</v>
      </c>
      <c r="C14" s="22">
        <v>120</v>
      </c>
      <c r="D14" s="3" t="s">
        <v>86</v>
      </c>
    </row>
    <row r="15" spans="1:8" ht="14.4" customHeight="1" x14ac:dyDescent="0.3">
      <c r="A15" s="3">
        <v>10</v>
      </c>
      <c r="B15" s="3" t="s">
        <v>14</v>
      </c>
      <c r="C15" s="22">
        <v>50</v>
      </c>
      <c r="D15" s="3" t="s">
        <v>78</v>
      </c>
    </row>
    <row r="16" spans="1:8" ht="14.4" customHeight="1" x14ac:dyDescent="0.3">
      <c r="A16" s="3">
        <v>11</v>
      </c>
      <c r="B16" s="3" t="s">
        <v>36</v>
      </c>
      <c r="C16" s="22">
        <v>100</v>
      </c>
      <c r="D16" s="3" t="s">
        <v>17</v>
      </c>
    </row>
    <row r="17" spans="1:22" ht="14.4" customHeight="1" x14ac:dyDescent="0.3">
      <c r="A17" s="3">
        <v>12</v>
      </c>
      <c r="B17" s="3" t="s">
        <v>16</v>
      </c>
      <c r="C17" s="22">
        <v>100</v>
      </c>
      <c r="D17" s="3" t="s">
        <v>17</v>
      </c>
    </row>
    <row r="18" spans="1:22" ht="14.4" customHeight="1" x14ac:dyDescent="0.3">
      <c r="A18" s="3">
        <v>13</v>
      </c>
      <c r="B18" s="3" t="s">
        <v>73</v>
      </c>
      <c r="C18" s="22">
        <v>0</v>
      </c>
      <c r="D18" s="3" t="s">
        <v>15</v>
      </c>
    </row>
    <row r="19" spans="1:22" ht="14.4" customHeight="1" x14ac:dyDescent="0.3">
      <c r="A19" s="3">
        <v>14</v>
      </c>
      <c r="B19" s="3" t="s">
        <v>41</v>
      </c>
      <c r="C19" s="22">
        <v>15</v>
      </c>
      <c r="D19" s="3" t="s">
        <v>21</v>
      </c>
    </row>
    <row r="20" spans="1:22" ht="14.4" customHeight="1" x14ac:dyDescent="0.3"/>
    <row r="21" spans="1:22" s="4" customFormat="1" ht="14.4" customHeight="1" x14ac:dyDescent="0.3">
      <c r="B21" s="5" t="s">
        <v>0</v>
      </c>
      <c r="C21" s="4">
        <v>1</v>
      </c>
      <c r="D21" s="4">
        <v>2</v>
      </c>
      <c r="E21" s="4">
        <v>3</v>
      </c>
      <c r="F21" s="4">
        <v>4</v>
      </c>
      <c r="G21" s="4">
        <v>5</v>
      </c>
      <c r="H21" s="4">
        <v>6</v>
      </c>
      <c r="I21" s="4">
        <v>7</v>
      </c>
      <c r="J21" s="4">
        <v>8</v>
      </c>
      <c r="K21" s="4">
        <v>9</v>
      </c>
      <c r="L21" s="4">
        <v>10</v>
      </c>
      <c r="M21" s="4">
        <v>11</v>
      </c>
      <c r="N21" s="4">
        <v>12</v>
      </c>
      <c r="O21" s="4">
        <v>13</v>
      </c>
      <c r="P21" s="4">
        <v>14</v>
      </c>
      <c r="Q21" s="4">
        <v>15</v>
      </c>
      <c r="R21" s="4">
        <v>16</v>
      </c>
      <c r="S21" s="4">
        <v>17</v>
      </c>
      <c r="T21" s="4">
        <v>18</v>
      </c>
      <c r="U21" s="4">
        <v>19</v>
      </c>
      <c r="V21" s="4">
        <v>20</v>
      </c>
    </row>
    <row r="22" spans="1:22" s="7" customFormat="1" ht="14.4" customHeight="1" x14ac:dyDescent="0.3">
      <c r="A22" s="6" t="s">
        <v>37</v>
      </c>
    </row>
    <row r="23" spans="1:22" s="7" customFormat="1" ht="14.4" customHeight="1" x14ac:dyDescent="0.3"/>
    <row r="24" spans="1:22" s="7" customFormat="1" ht="14.4" customHeight="1" x14ac:dyDescent="0.3">
      <c r="A24" s="7">
        <v>20</v>
      </c>
      <c r="B24" s="7" t="s">
        <v>8</v>
      </c>
      <c r="C24" s="7">
        <f>C16*C6*C7*C9 /(100*1000)</f>
        <v>4938.5</v>
      </c>
      <c r="D24" s="7">
        <f>C$24</f>
        <v>4938.5</v>
      </c>
      <c r="E24" s="7">
        <f t="shared" ref="E24:V24" si="0">D$24</f>
        <v>4938.5</v>
      </c>
      <c r="F24" s="7">
        <f t="shared" si="0"/>
        <v>4938.5</v>
      </c>
      <c r="G24" s="7">
        <f t="shared" si="0"/>
        <v>4938.5</v>
      </c>
      <c r="H24" s="7">
        <f t="shared" si="0"/>
        <v>4938.5</v>
      </c>
      <c r="I24" s="7">
        <f t="shared" si="0"/>
        <v>4938.5</v>
      </c>
      <c r="J24" s="7">
        <f t="shared" si="0"/>
        <v>4938.5</v>
      </c>
      <c r="K24" s="7">
        <f t="shared" si="0"/>
        <v>4938.5</v>
      </c>
      <c r="L24" s="7">
        <f t="shared" si="0"/>
        <v>4938.5</v>
      </c>
      <c r="M24" s="7">
        <f t="shared" si="0"/>
        <v>4938.5</v>
      </c>
      <c r="N24" s="7">
        <f t="shared" si="0"/>
        <v>4938.5</v>
      </c>
      <c r="O24" s="7">
        <f t="shared" si="0"/>
        <v>4938.5</v>
      </c>
      <c r="P24" s="7">
        <f t="shared" si="0"/>
        <v>4938.5</v>
      </c>
      <c r="Q24" s="7">
        <f t="shared" si="0"/>
        <v>4938.5</v>
      </c>
      <c r="R24" s="7">
        <f t="shared" si="0"/>
        <v>4938.5</v>
      </c>
      <c r="S24" s="7">
        <f t="shared" si="0"/>
        <v>4938.5</v>
      </c>
      <c r="T24" s="7">
        <f t="shared" si="0"/>
        <v>4938.5</v>
      </c>
      <c r="U24" s="7">
        <f t="shared" si="0"/>
        <v>4938.5</v>
      </c>
      <c r="V24" s="7">
        <f t="shared" si="0"/>
        <v>4938.5</v>
      </c>
    </row>
    <row r="25" spans="1:22" s="8" customFormat="1" ht="14.4" customHeight="1" x14ac:dyDescent="0.3">
      <c r="A25" s="8">
        <v>21</v>
      </c>
      <c r="B25" s="8" t="s">
        <v>40</v>
      </c>
      <c r="C25" s="8">
        <f>C16*C10/C11</f>
        <v>2500</v>
      </c>
      <c r="D25" s="8">
        <f>$C25</f>
        <v>2500</v>
      </c>
      <c r="E25" s="8">
        <f t="shared" ref="E25:V26" si="1">$C25</f>
        <v>2500</v>
      </c>
      <c r="F25" s="8">
        <f t="shared" si="1"/>
        <v>2500</v>
      </c>
      <c r="G25" s="8">
        <f t="shared" si="1"/>
        <v>2500</v>
      </c>
      <c r="H25" s="8">
        <f t="shared" si="1"/>
        <v>2500</v>
      </c>
      <c r="I25" s="8">
        <f t="shared" si="1"/>
        <v>2500</v>
      </c>
      <c r="J25" s="8">
        <f t="shared" si="1"/>
        <v>2500</v>
      </c>
      <c r="K25" s="8">
        <f t="shared" si="1"/>
        <v>2500</v>
      </c>
      <c r="L25" s="8">
        <f t="shared" si="1"/>
        <v>2500</v>
      </c>
      <c r="M25" s="8">
        <f t="shared" si="1"/>
        <v>2500</v>
      </c>
      <c r="N25" s="8">
        <f t="shared" si="1"/>
        <v>2500</v>
      </c>
      <c r="O25" s="8">
        <f t="shared" si="1"/>
        <v>2500</v>
      </c>
      <c r="P25" s="8">
        <f t="shared" si="1"/>
        <v>2500</v>
      </c>
      <c r="Q25" s="8">
        <f t="shared" si="1"/>
        <v>2500</v>
      </c>
      <c r="R25" s="8">
        <f t="shared" si="1"/>
        <v>2500</v>
      </c>
      <c r="S25" s="8">
        <f t="shared" si="1"/>
        <v>2500</v>
      </c>
      <c r="T25" s="8">
        <f t="shared" si="1"/>
        <v>2500</v>
      </c>
      <c r="U25" s="8">
        <f t="shared" si="1"/>
        <v>2500</v>
      </c>
      <c r="V25" s="8">
        <f t="shared" si="1"/>
        <v>2500</v>
      </c>
    </row>
    <row r="26" spans="1:22" s="9" customFormat="1" ht="14.4" customHeight="1" x14ac:dyDescent="0.3">
      <c r="A26" s="9">
        <v>22</v>
      </c>
      <c r="B26" s="9" t="s">
        <v>76</v>
      </c>
      <c r="C26" s="9">
        <f>C16*(C13+C14)*(C12/100)</f>
        <v>1880</v>
      </c>
      <c r="D26" s="9">
        <f>$C26</f>
        <v>1880</v>
      </c>
      <c r="E26" s="9">
        <f t="shared" si="1"/>
        <v>1880</v>
      </c>
      <c r="F26" s="9">
        <f t="shared" si="1"/>
        <v>1880</v>
      </c>
      <c r="G26" s="9">
        <f t="shared" si="1"/>
        <v>1880</v>
      </c>
      <c r="H26" s="9">
        <f t="shared" si="1"/>
        <v>1880</v>
      </c>
      <c r="I26" s="9">
        <f t="shared" si="1"/>
        <v>1880</v>
      </c>
      <c r="J26" s="9">
        <f t="shared" si="1"/>
        <v>1880</v>
      </c>
      <c r="K26" s="9">
        <f t="shared" si="1"/>
        <v>1880</v>
      </c>
      <c r="L26" s="9">
        <f t="shared" si="1"/>
        <v>1880</v>
      </c>
      <c r="M26" s="9">
        <f t="shared" si="1"/>
        <v>1880</v>
      </c>
      <c r="N26" s="9">
        <f t="shared" si="1"/>
        <v>1880</v>
      </c>
      <c r="O26" s="9">
        <f t="shared" si="1"/>
        <v>1880</v>
      </c>
      <c r="P26" s="9">
        <f t="shared" si="1"/>
        <v>1880</v>
      </c>
      <c r="Q26" s="9">
        <f t="shared" si="1"/>
        <v>1880</v>
      </c>
      <c r="R26" s="9">
        <f t="shared" si="1"/>
        <v>1880</v>
      </c>
      <c r="S26" s="9">
        <f t="shared" si="1"/>
        <v>1880</v>
      </c>
      <c r="T26" s="9">
        <f t="shared" si="1"/>
        <v>1880</v>
      </c>
      <c r="U26" s="9">
        <f t="shared" si="1"/>
        <v>1880</v>
      </c>
      <c r="V26" s="9">
        <f t="shared" si="1"/>
        <v>1880</v>
      </c>
    </row>
    <row r="27" spans="1:22" s="7" customFormat="1" ht="14.4" customHeight="1" x14ac:dyDescent="0.3">
      <c r="B27" s="7" t="s">
        <v>9</v>
      </c>
      <c r="C27" s="7">
        <f>SUM(C24:C26)</f>
        <v>9318.5</v>
      </c>
      <c r="D27" s="7">
        <f>SUM(D24:D26)</f>
        <v>9318.5</v>
      </c>
      <c r="E27" s="7">
        <f t="shared" ref="E27:V27" si="2">SUM(E24:E26)</f>
        <v>9318.5</v>
      </c>
      <c r="F27" s="7">
        <f t="shared" si="2"/>
        <v>9318.5</v>
      </c>
      <c r="G27" s="7">
        <f t="shared" si="2"/>
        <v>9318.5</v>
      </c>
      <c r="H27" s="7">
        <f t="shared" si="2"/>
        <v>9318.5</v>
      </c>
      <c r="I27" s="7">
        <f t="shared" si="2"/>
        <v>9318.5</v>
      </c>
      <c r="J27" s="7">
        <f t="shared" si="2"/>
        <v>9318.5</v>
      </c>
      <c r="K27" s="7">
        <f t="shared" si="2"/>
        <v>9318.5</v>
      </c>
      <c r="L27" s="7">
        <f t="shared" si="2"/>
        <v>9318.5</v>
      </c>
      <c r="M27" s="7">
        <f t="shared" si="2"/>
        <v>9318.5</v>
      </c>
      <c r="N27" s="7">
        <f t="shared" si="2"/>
        <v>9318.5</v>
      </c>
      <c r="O27" s="7">
        <f t="shared" si="2"/>
        <v>9318.5</v>
      </c>
      <c r="P27" s="7">
        <f t="shared" si="2"/>
        <v>9318.5</v>
      </c>
      <c r="Q27" s="7">
        <f t="shared" si="2"/>
        <v>9318.5</v>
      </c>
      <c r="R27" s="7">
        <f t="shared" si="2"/>
        <v>9318.5</v>
      </c>
      <c r="S27" s="7">
        <f t="shared" si="2"/>
        <v>9318.5</v>
      </c>
      <c r="T27" s="7">
        <f t="shared" si="2"/>
        <v>9318.5</v>
      </c>
      <c r="U27" s="7">
        <f t="shared" si="2"/>
        <v>9318.5</v>
      </c>
      <c r="V27" s="7">
        <f t="shared" si="2"/>
        <v>9318.5</v>
      </c>
    </row>
    <row r="28" spans="1:22" s="9" customFormat="1" ht="14.4" customHeight="1" x14ac:dyDescent="0.3">
      <c r="B28" s="9" t="s">
        <v>10</v>
      </c>
      <c r="C28" s="9">
        <f>C27</f>
        <v>9318.5</v>
      </c>
      <c r="D28" s="9">
        <f>C28+D27</f>
        <v>18637</v>
      </c>
      <c r="E28" s="9">
        <f t="shared" ref="E28:V28" si="3">D28+E27</f>
        <v>27955.5</v>
      </c>
      <c r="F28" s="10">
        <f t="shared" si="3"/>
        <v>37274</v>
      </c>
      <c r="G28" s="10">
        <f t="shared" si="3"/>
        <v>46592.5</v>
      </c>
      <c r="H28" s="9">
        <f t="shared" si="3"/>
        <v>55911</v>
      </c>
      <c r="I28" s="9">
        <f t="shared" si="3"/>
        <v>65229.5</v>
      </c>
      <c r="J28" s="10">
        <f t="shared" si="3"/>
        <v>74548</v>
      </c>
      <c r="K28" s="9">
        <f t="shared" si="3"/>
        <v>83866.5</v>
      </c>
      <c r="L28" s="9">
        <f t="shared" si="3"/>
        <v>93185</v>
      </c>
      <c r="M28" s="9">
        <f t="shared" si="3"/>
        <v>102503.5</v>
      </c>
      <c r="N28" s="9">
        <f t="shared" si="3"/>
        <v>111822</v>
      </c>
      <c r="O28" s="9">
        <f t="shared" si="3"/>
        <v>121140.5</v>
      </c>
      <c r="P28" s="9">
        <f t="shared" si="3"/>
        <v>130459</v>
      </c>
      <c r="Q28" s="9">
        <f t="shared" si="3"/>
        <v>139777.5</v>
      </c>
      <c r="R28" s="9">
        <f t="shared" si="3"/>
        <v>149096</v>
      </c>
      <c r="S28" s="9">
        <f t="shared" si="3"/>
        <v>158414.5</v>
      </c>
      <c r="T28" s="9">
        <f t="shared" si="3"/>
        <v>167733</v>
      </c>
      <c r="U28" s="9">
        <f t="shared" si="3"/>
        <v>177051.5</v>
      </c>
      <c r="V28" s="9">
        <f t="shared" si="3"/>
        <v>186370</v>
      </c>
    </row>
    <row r="29" spans="1:22" s="7" customFormat="1" ht="14.4" customHeight="1" x14ac:dyDescent="0.3">
      <c r="B29" s="11" t="s">
        <v>38</v>
      </c>
      <c r="C29" s="12">
        <f>NPV(0.06,C27:V27)</f>
        <v>106882.46087520033</v>
      </c>
      <c r="D29" s="13" t="s">
        <v>11</v>
      </c>
    </row>
    <row r="30" spans="1:22" s="7" customFormat="1" ht="14.4" customHeight="1" x14ac:dyDescent="0.3">
      <c r="B30" s="7" t="s">
        <v>22</v>
      </c>
      <c r="C30" s="7">
        <f>V28/20</f>
        <v>9318.5</v>
      </c>
      <c r="D30" s="14"/>
    </row>
    <row r="31" spans="1:22" s="7" customFormat="1" ht="14.4" customHeight="1" x14ac:dyDescent="0.3">
      <c r="B31" s="7" t="s">
        <v>29</v>
      </c>
      <c r="C31" s="15">
        <f>NPV(0.08,C27:V27)</f>
        <v>91490.406616316206</v>
      </c>
      <c r="D31" s="14"/>
    </row>
    <row r="32" spans="1:22" s="7" customFormat="1" ht="14.4" customHeight="1" x14ac:dyDescent="0.3">
      <c r="B32" s="7" t="s">
        <v>30</v>
      </c>
      <c r="C32" s="15">
        <f>NPV(0.04,C27:V27)</f>
        <v>126641.45604558138</v>
      </c>
      <c r="D32" s="14"/>
    </row>
    <row r="33" spans="1:22" s="7" customFormat="1" ht="14.4" customHeight="1" x14ac:dyDescent="0.3"/>
    <row r="34" spans="1:22" s="7" customFormat="1" ht="14.4" customHeight="1" x14ac:dyDescent="0.3">
      <c r="A34" s="4"/>
      <c r="B34" s="5" t="s">
        <v>0</v>
      </c>
      <c r="C34" s="4">
        <v>1</v>
      </c>
      <c r="D34" s="4">
        <v>2</v>
      </c>
      <c r="E34" s="4">
        <v>3</v>
      </c>
      <c r="F34" s="4">
        <v>4</v>
      </c>
      <c r="G34" s="4">
        <v>5</v>
      </c>
      <c r="H34" s="4">
        <v>6</v>
      </c>
      <c r="I34" s="4">
        <v>7</v>
      </c>
      <c r="J34" s="4">
        <v>8</v>
      </c>
      <c r="K34" s="4">
        <v>9</v>
      </c>
      <c r="L34" s="4">
        <v>10</v>
      </c>
      <c r="M34" s="4">
        <v>11</v>
      </c>
      <c r="N34" s="4">
        <v>12</v>
      </c>
      <c r="O34" s="4">
        <v>13</v>
      </c>
      <c r="P34" s="4">
        <v>14</v>
      </c>
      <c r="Q34" s="4">
        <v>15</v>
      </c>
      <c r="R34" s="4">
        <v>16</v>
      </c>
      <c r="S34" s="4">
        <v>17</v>
      </c>
      <c r="T34" s="4">
        <v>18</v>
      </c>
      <c r="U34" s="4">
        <v>19</v>
      </c>
      <c r="V34" s="4">
        <v>20</v>
      </c>
    </row>
    <row r="35" spans="1:22" s="7" customFormat="1" ht="14.4" customHeight="1" x14ac:dyDescent="0.3">
      <c r="A35" s="6" t="s">
        <v>34</v>
      </c>
    </row>
    <row r="36" spans="1:22" s="7" customFormat="1" ht="14.4" customHeight="1" x14ac:dyDescent="0.3">
      <c r="A36" s="6"/>
    </row>
    <row r="37" spans="1:22" s="7" customFormat="1" ht="14.4" customHeight="1" x14ac:dyDescent="0.3">
      <c r="A37" s="7">
        <v>30</v>
      </c>
      <c r="B37" s="7" t="s">
        <v>46</v>
      </c>
      <c r="C37" s="7">
        <f>C17*(C13+C14)</f>
        <v>47000</v>
      </c>
    </row>
    <row r="38" spans="1:22" s="8" customFormat="1" ht="14.4" customHeight="1" x14ac:dyDescent="0.3">
      <c r="A38" s="8">
        <v>31</v>
      </c>
      <c r="B38" s="8" t="s">
        <v>28</v>
      </c>
      <c r="C38" s="8">
        <f>C17*C9*C8*C6/(100*1000)</f>
        <v>1785</v>
      </c>
      <c r="D38" s="8">
        <f>$C38</f>
        <v>1785</v>
      </c>
      <c r="E38" s="8">
        <f t="shared" ref="E38:V39" si="4">$C38</f>
        <v>1785</v>
      </c>
      <c r="F38" s="8">
        <f t="shared" si="4"/>
        <v>1785</v>
      </c>
      <c r="G38" s="8">
        <f t="shared" si="4"/>
        <v>1785</v>
      </c>
      <c r="H38" s="8">
        <f t="shared" si="4"/>
        <v>1785</v>
      </c>
      <c r="I38" s="8">
        <f t="shared" si="4"/>
        <v>1785</v>
      </c>
      <c r="J38" s="8">
        <f t="shared" si="4"/>
        <v>1785</v>
      </c>
      <c r="K38" s="8">
        <f t="shared" si="4"/>
        <v>1785</v>
      </c>
      <c r="L38" s="8">
        <f t="shared" si="4"/>
        <v>1785</v>
      </c>
      <c r="M38" s="8">
        <f t="shared" si="4"/>
        <v>1785</v>
      </c>
      <c r="N38" s="8">
        <f t="shared" si="4"/>
        <v>1785</v>
      </c>
      <c r="O38" s="8">
        <f t="shared" si="4"/>
        <v>1785</v>
      </c>
      <c r="P38" s="8">
        <f t="shared" si="4"/>
        <v>1785</v>
      </c>
      <c r="Q38" s="8">
        <f t="shared" si="4"/>
        <v>1785</v>
      </c>
      <c r="R38" s="8">
        <f t="shared" si="4"/>
        <v>1785</v>
      </c>
      <c r="S38" s="8">
        <f t="shared" si="4"/>
        <v>1785</v>
      </c>
      <c r="T38" s="8">
        <f t="shared" si="4"/>
        <v>1785</v>
      </c>
      <c r="U38" s="8">
        <f t="shared" si="4"/>
        <v>1785</v>
      </c>
      <c r="V38" s="8">
        <f t="shared" si="4"/>
        <v>1785</v>
      </c>
    </row>
    <row r="39" spans="1:22" s="8" customFormat="1" ht="14.4" customHeight="1" x14ac:dyDescent="0.3">
      <c r="A39" s="7">
        <v>32</v>
      </c>
      <c r="B39" s="16" t="s">
        <v>23</v>
      </c>
      <c r="C39" s="17">
        <f>-C17*C18</f>
        <v>0</v>
      </c>
      <c r="D39" s="17">
        <f>$C39</f>
        <v>0</v>
      </c>
      <c r="E39" s="17">
        <f t="shared" si="4"/>
        <v>0</v>
      </c>
      <c r="F39" s="17">
        <f t="shared" si="4"/>
        <v>0</v>
      </c>
      <c r="G39" s="17">
        <f t="shared" si="4"/>
        <v>0</v>
      </c>
      <c r="H39" s="17">
        <f t="shared" si="4"/>
        <v>0</v>
      </c>
      <c r="I39" s="17">
        <f t="shared" si="4"/>
        <v>0</v>
      </c>
      <c r="J39" s="17">
        <f t="shared" si="4"/>
        <v>0</v>
      </c>
      <c r="K39" s="17">
        <f t="shared" si="4"/>
        <v>0</v>
      </c>
      <c r="L39" s="17">
        <f t="shared" si="4"/>
        <v>0</v>
      </c>
      <c r="M39" s="17">
        <f t="shared" si="4"/>
        <v>0</v>
      </c>
      <c r="N39" s="17">
        <f t="shared" si="4"/>
        <v>0</v>
      </c>
      <c r="O39" s="17">
        <f t="shared" si="4"/>
        <v>0</v>
      </c>
      <c r="P39" s="17">
        <f t="shared" si="4"/>
        <v>0</v>
      </c>
      <c r="Q39" s="17">
        <f t="shared" si="4"/>
        <v>0</v>
      </c>
      <c r="R39" s="17">
        <f t="shared" si="4"/>
        <v>0</v>
      </c>
      <c r="S39" s="17">
        <f t="shared" si="4"/>
        <v>0</v>
      </c>
      <c r="T39" s="17">
        <f t="shared" si="4"/>
        <v>0</v>
      </c>
      <c r="U39" s="17">
        <f t="shared" si="4"/>
        <v>0</v>
      </c>
      <c r="V39" s="17">
        <f t="shared" si="4"/>
        <v>0</v>
      </c>
    </row>
    <row r="40" spans="1:22" s="8" customFormat="1" ht="14.4" customHeight="1" x14ac:dyDescent="0.3">
      <c r="A40" s="8">
        <v>33</v>
      </c>
      <c r="B40" s="8" t="s">
        <v>13</v>
      </c>
      <c r="H40" s="8">
        <f>$C17*$C15</f>
        <v>5000</v>
      </c>
      <c r="N40" s="8">
        <f>$C17*$C15</f>
        <v>5000</v>
      </c>
      <c r="T40" s="8">
        <f>$C17*$C15</f>
        <v>5000</v>
      </c>
    </row>
    <row r="41" spans="1:22" s="9" customFormat="1" ht="14.4" customHeight="1" x14ac:dyDescent="0.3">
      <c r="A41" s="8">
        <v>34</v>
      </c>
      <c r="B41" s="9" t="s">
        <v>25</v>
      </c>
      <c r="C41" s="18">
        <f>-C38*C19/100</f>
        <v>-267.75</v>
      </c>
      <c r="D41" s="18">
        <f>$C41</f>
        <v>-267.75</v>
      </c>
      <c r="E41" s="18">
        <f t="shared" ref="E41:V41" si="5">$C41</f>
        <v>-267.75</v>
      </c>
      <c r="F41" s="18">
        <f t="shared" si="5"/>
        <v>-267.75</v>
      </c>
      <c r="G41" s="18">
        <f t="shared" si="5"/>
        <v>-267.75</v>
      </c>
      <c r="H41" s="18">
        <f t="shared" si="5"/>
        <v>-267.75</v>
      </c>
      <c r="I41" s="18">
        <f t="shared" si="5"/>
        <v>-267.75</v>
      </c>
      <c r="J41" s="18">
        <f t="shared" si="5"/>
        <v>-267.75</v>
      </c>
      <c r="K41" s="18">
        <f t="shared" si="5"/>
        <v>-267.75</v>
      </c>
      <c r="L41" s="18">
        <f t="shared" si="5"/>
        <v>-267.75</v>
      </c>
      <c r="M41" s="18">
        <f t="shared" si="5"/>
        <v>-267.75</v>
      </c>
      <c r="N41" s="18">
        <f t="shared" si="5"/>
        <v>-267.75</v>
      </c>
      <c r="O41" s="18">
        <f t="shared" si="5"/>
        <v>-267.75</v>
      </c>
      <c r="P41" s="18">
        <f t="shared" si="5"/>
        <v>-267.75</v>
      </c>
      <c r="Q41" s="18">
        <f t="shared" si="5"/>
        <v>-267.75</v>
      </c>
      <c r="R41" s="18">
        <f t="shared" si="5"/>
        <v>-267.75</v>
      </c>
      <c r="S41" s="18">
        <f t="shared" si="5"/>
        <v>-267.75</v>
      </c>
      <c r="T41" s="18">
        <f t="shared" si="5"/>
        <v>-267.75</v>
      </c>
      <c r="U41" s="18">
        <f t="shared" si="5"/>
        <v>-267.75</v>
      </c>
      <c r="V41" s="18">
        <f t="shared" si="5"/>
        <v>-267.75</v>
      </c>
    </row>
    <row r="42" spans="1:22" s="7" customFormat="1" ht="14.4" customHeight="1" x14ac:dyDescent="0.3">
      <c r="B42" s="7" t="s">
        <v>9</v>
      </c>
      <c r="C42" s="7">
        <f t="shared" ref="C42:V42" si="6">SUM(C37:C41)</f>
        <v>48517.25</v>
      </c>
      <c r="D42" s="7">
        <f t="shared" si="6"/>
        <v>1517.25</v>
      </c>
      <c r="E42" s="7">
        <f t="shared" si="6"/>
        <v>1517.25</v>
      </c>
      <c r="F42" s="7">
        <f t="shared" si="6"/>
        <v>1517.25</v>
      </c>
      <c r="G42" s="7">
        <f t="shared" si="6"/>
        <v>1517.25</v>
      </c>
      <c r="H42" s="7">
        <f t="shared" si="6"/>
        <v>6517.25</v>
      </c>
      <c r="I42" s="7">
        <f t="shared" si="6"/>
        <v>1517.25</v>
      </c>
      <c r="J42" s="7">
        <f t="shared" si="6"/>
        <v>1517.25</v>
      </c>
      <c r="K42" s="7">
        <f t="shared" si="6"/>
        <v>1517.25</v>
      </c>
      <c r="L42" s="7">
        <f t="shared" si="6"/>
        <v>1517.25</v>
      </c>
      <c r="M42" s="7">
        <f t="shared" si="6"/>
        <v>1517.25</v>
      </c>
      <c r="N42" s="7">
        <f t="shared" si="6"/>
        <v>6517.25</v>
      </c>
      <c r="O42" s="7">
        <f t="shared" si="6"/>
        <v>1517.25</v>
      </c>
      <c r="P42" s="7">
        <f t="shared" si="6"/>
        <v>1517.25</v>
      </c>
      <c r="Q42" s="7">
        <f t="shared" si="6"/>
        <v>1517.25</v>
      </c>
      <c r="R42" s="7">
        <f t="shared" si="6"/>
        <v>1517.25</v>
      </c>
      <c r="S42" s="7">
        <f t="shared" si="6"/>
        <v>1517.25</v>
      </c>
      <c r="T42" s="7">
        <f t="shared" si="6"/>
        <v>6517.25</v>
      </c>
      <c r="U42" s="7">
        <f t="shared" si="6"/>
        <v>1517.25</v>
      </c>
      <c r="V42" s="7">
        <f t="shared" si="6"/>
        <v>1517.25</v>
      </c>
    </row>
    <row r="43" spans="1:22" s="7" customFormat="1" ht="14.4" customHeight="1" x14ac:dyDescent="0.3">
      <c r="A43" s="9"/>
      <c r="B43" s="9" t="s">
        <v>10</v>
      </c>
      <c r="C43" s="9">
        <f>C42</f>
        <v>48517.25</v>
      </c>
      <c r="D43" s="9">
        <f>C43+D42</f>
        <v>50034.5</v>
      </c>
      <c r="E43" s="9">
        <f t="shared" ref="E43:V43" si="7">D43+E42</f>
        <v>51551.75</v>
      </c>
      <c r="F43" s="10">
        <f t="shared" si="7"/>
        <v>53069</v>
      </c>
      <c r="G43" s="10">
        <f t="shared" si="7"/>
        <v>54586.25</v>
      </c>
      <c r="H43" s="9">
        <f t="shared" si="7"/>
        <v>61103.5</v>
      </c>
      <c r="I43" s="9">
        <f t="shared" si="7"/>
        <v>62620.75</v>
      </c>
      <c r="J43" s="10">
        <f t="shared" si="7"/>
        <v>64138</v>
      </c>
      <c r="K43" s="9">
        <f t="shared" si="7"/>
        <v>65655.25</v>
      </c>
      <c r="L43" s="9">
        <f t="shared" si="7"/>
        <v>67172.5</v>
      </c>
      <c r="M43" s="9">
        <f t="shared" si="7"/>
        <v>68689.75</v>
      </c>
      <c r="N43" s="9">
        <f t="shared" si="7"/>
        <v>75207</v>
      </c>
      <c r="O43" s="9">
        <f t="shared" si="7"/>
        <v>76724.25</v>
      </c>
      <c r="P43" s="9">
        <f t="shared" si="7"/>
        <v>78241.5</v>
      </c>
      <c r="Q43" s="9">
        <f t="shared" si="7"/>
        <v>79758.75</v>
      </c>
      <c r="R43" s="9">
        <f t="shared" si="7"/>
        <v>81276</v>
      </c>
      <c r="S43" s="9">
        <f t="shared" si="7"/>
        <v>82793.25</v>
      </c>
      <c r="T43" s="9">
        <f t="shared" si="7"/>
        <v>89310.5</v>
      </c>
      <c r="U43" s="9">
        <f t="shared" si="7"/>
        <v>90827.75</v>
      </c>
      <c r="V43" s="9">
        <f t="shared" si="7"/>
        <v>92345</v>
      </c>
    </row>
    <row r="44" spans="1:22" s="7" customFormat="1" ht="14.4" customHeight="1" x14ac:dyDescent="0.3">
      <c r="B44" s="11" t="s">
        <v>39</v>
      </c>
      <c r="C44" s="12">
        <f>NPV(0.06,C42:V42)</f>
        <v>69503.729086106963</v>
      </c>
      <c r="D44" s="13" t="s">
        <v>12</v>
      </c>
    </row>
    <row r="45" spans="1:22" s="7" customFormat="1" ht="14.4" customHeight="1" x14ac:dyDescent="0.3">
      <c r="B45" s="7" t="s">
        <v>22</v>
      </c>
      <c r="C45" s="7">
        <f>V43/20</f>
        <v>4617.25</v>
      </c>
    </row>
    <row r="46" spans="1:22" s="7" customFormat="1" ht="14.4" customHeight="1" x14ac:dyDescent="0.3">
      <c r="B46" s="7" t="s">
        <v>29</v>
      </c>
      <c r="C46" s="15">
        <f>NPV(0.08,C42:V42)</f>
        <v>64802.764745696884</v>
      </c>
    </row>
    <row r="47" spans="1:22" s="7" customFormat="1" ht="14.4" customHeight="1" x14ac:dyDescent="0.3">
      <c r="B47" s="7" t="s">
        <v>30</v>
      </c>
      <c r="C47" s="15">
        <f>NPV(0.04,C42:V42)</f>
        <v>75354.928820817557</v>
      </c>
    </row>
    <row r="48" spans="1:22" s="7" customFormat="1" ht="14.4" customHeight="1" x14ac:dyDescent="0.3">
      <c r="A48" s="7">
        <v>40</v>
      </c>
      <c r="B48" s="7" t="s">
        <v>26</v>
      </c>
      <c r="C48" s="7">
        <f>-NPV(0.06,C41:V41)</f>
        <v>3071.0714062708457</v>
      </c>
    </row>
    <row r="49" spans="1:22" s="9" customFormat="1" ht="14.4" customHeight="1" x14ac:dyDescent="0.3"/>
    <row r="50" spans="1:22" s="7" customFormat="1" ht="14.4" customHeight="1" x14ac:dyDescent="0.3">
      <c r="A50" s="6" t="s">
        <v>53</v>
      </c>
    </row>
    <row r="51" spans="1:22" s="7" customFormat="1" ht="14.4" customHeight="1" x14ac:dyDescent="0.3">
      <c r="A51" s="6"/>
    </row>
    <row r="52" spans="1:22" s="7" customFormat="1" ht="14.4" customHeight="1" x14ac:dyDescent="0.3">
      <c r="A52" s="7">
        <v>41</v>
      </c>
      <c r="B52" s="7" t="s">
        <v>71</v>
      </c>
      <c r="C52" s="15">
        <f ca="1">21-SUM(C53:V53)</f>
        <v>7</v>
      </c>
      <c r="D52" s="15" t="str">
        <f t="shared" ref="D52:V52" si="8">IF((D43&lt;D28),"Paid back","")</f>
        <v/>
      </c>
      <c r="E52" s="15" t="str">
        <f t="shared" si="8"/>
        <v/>
      </c>
      <c r="F52" s="15" t="str">
        <f t="shared" si="8"/>
        <v/>
      </c>
      <c r="G52" s="15" t="str">
        <f t="shared" si="8"/>
        <v/>
      </c>
      <c r="H52" s="15" t="str">
        <f t="shared" si="8"/>
        <v/>
      </c>
      <c r="I52" s="15" t="str">
        <f t="shared" si="8"/>
        <v>Paid back</v>
      </c>
      <c r="J52" s="15" t="str">
        <f t="shared" si="8"/>
        <v>Paid back</v>
      </c>
      <c r="K52" s="15" t="str">
        <f t="shared" si="8"/>
        <v>Paid back</v>
      </c>
      <c r="L52" s="15" t="str">
        <f t="shared" si="8"/>
        <v>Paid back</v>
      </c>
      <c r="M52" s="15" t="str">
        <f t="shared" si="8"/>
        <v>Paid back</v>
      </c>
      <c r="N52" s="15" t="str">
        <f t="shared" si="8"/>
        <v>Paid back</v>
      </c>
      <c r="O52" s="15" t="str">
        <f t="shared" si="8"/>
        <v>Paid back</v>
      </c>
      <c r="P52" s="15" t="str">
        <f t="shared" si="8"/>
        <v>Paid back</v>
      </c>
      <c r="Q52" s="15" t="str">
        <f t="shared" si="8"/>
        <v>Paid back</v>
      </c>
      <c r="R52" s="15" t="str">
        <f t="shared" si="8"/>
        <v>Paid back</v>
      </c>
      <c r="S52" s="15" t="str">
        <f t="shared" si="8"/>
        <v>Paid back</v>
      </c>
      <c r="T52" s="15" t="str">
        <f t="shared" si="8"/>
        <v>Paid back</v>
      </c>
      <c r="U52" s="15" t="str">
        <f t="shared" si="8"/>
        <v>Paid back</v>
      </c>
      <c r="V52" s="15" t="str">
        <f t="shared" si="8"/>
        <v>Paid back</v>
      </c>
    </row>
    <row r="53" spans="1:22" s="7" customFormat="1" ht="14.4" customHeight="1" x14ac:dyDescent="0.3">
      <c r="C53" s="15">
        <f t="shared" ref="C53:V53" ca="1" si="9">IF(C52="Paid back",1,0)</f>
        <v>0</v>
      </c>
      <c r="D53" s="15">
        <f t="shared" si="9"/>
        <v>0</v>
      </c>
      <c r="E53" s="15">
        <f t="shared" si="9"/>
        <v>0</v>
      </c>
      <c r="F53" s="15">
        <f t="shared" si="9"/>
        <v>0</v>
      </c>
      <c r="G53" s="15">
        <f t="shared" si="9"/>
        <v>0</v>
      </c>
      <c r="H53" s="15">
        <f t="shared" si="9"/>
        <v>0</v>
      </c>
      <c r="I53" s="15">
        <f t="shared" si="9"/>
        <v>1</v>
      </c>
      <c r="J53" s="15">
        <f t="shared" si="9"/>
        <v>1</v>
      </c>
      <c r="K53" s="15">
        <f t="shared" si="9"/>
        <v>1</v>
      </c>
      <c r="L53" s="15">
        <f t="shared" si="9"/>
        <v>1</v>
      </c>
      <c r="M53" s="15">
        <f t="shared" si="9"/>
        <v>1</v>
      </c>
      <c r="N53" s="15">
        <f t="shared" si="9"/>
        <v>1</v>
      </c>
      <c r="O53" s="15">
        <f t="shared" si="9"/>
        <v>1</v>
      </c>
      <c r="P53" s="15">
        <f t="shared" si="9"/>
        <v>1</v>
      </c>
      <c r="Q53" s="15">
        <f t="shared" si="9"/>
        <v>1</v>
      </c>
      <c r="R53" s="15">
        <f t="shared" si="9"/>
        <v>1</v>
      </c>
      <c r="S53" s="15">
        <f t="shared" si="9"/>
        <v>1</v>
      </c>
      <c r="T53" s="15">
        <f t="shared" si="9"/>
        <v>1</v>
      </c>
      <c r="U53" s="15">
        <f t="shared" si="9"/>
        <v>1</v>
      </c>
      <c r="V53" s="15">
        <f t="shared" si="9"/>
        <v>1</v>
      </c>
    </row>
    <row r="54" spans="1:22" s="16" customFormat="1" ht="14.4" customHeight="1" x14ac:dyDescent="0.3">
      <c r="A54" s="16">
        <v>42</v>
      </c>
      <c r="B54" s="6" t="s">
        <v>31</v>
      </c>
      <c r="C54" s="12">
        <f>C29-C44</f>
        <v>37378.731789093363</v>
      </c>
    </row>
    <row r="55" spans="1:22" s="7" customFormat="1" ht="14.4" customHeight="1" x14ac:dyDescent="0.3">
      <c r="A55" s="7">
        <v>43</v>
      </c>
      <c r="B55" s="15" t="s">
        <v>32</v>
      </c>
      <c r="C55" s="15">
        <f>C31-C46</f>
        <v>26687.641870619322</v>
      </c>
    </row>
    <row r="56" spans="1:22" s="7" customFormat="1" ht="14.4" customHeight="1" x14ac:dyDescent="0.3">
      <c r="A56" s="7">
        <v>44</v>
      </c>
      <c r="B56" s="15" t="s">
        <v>33</v>
      </c>
      <c r="C56" s="15">
        <f>C32-C47</f>
        <v>51286.52722476382</v>
      </c>
    </row>
    <row r="57" spans="1:22" s="7" customFormat="1" ht="14.4" customHeight="1" x14ac:dyDescent="0.3"/>
    <row r="58" spans="1:22" s="7" customFormat="1" ht="14.4" customHeight="1" x14ac:dyDescent="0.3">
      <c r="A58" s="7">
        <v>45</v>
      </c>
      <c r="B58" s="7" t="s">
        <v>69</v>
      </c>
      <c r="C58" s="7">
        <f>C30-C45</f>
        <v>4701.25</v>
      </c>
    </row>
    <row r="59" spans="1:22" s="7" customFormat="1" ht="14.4" customHeight="1" x14ac:dyDescent="0.3"/>
    <row r="60" spans="1:22" s="7" customFormat="1" ht="14.4" customHeight="1" x14ac:dyDescent="0.3"/>
    <row r="61" spans="1:22" s="7" customFormat="1" ht="14.4" customHeight="1" x14ac:dyDescent="0.3"/>
    <row r="62" spans="1:22" s="7" customFormat="1" ht="14.4" customHeight="1" x14ac:dyDescent="0.3"/>
    <row r="63" spans="1:22" s="7" customFormat="1" ht="14.4" customHeight="1" x14ac:dyDescent="0.3"/>
    <row r="64" spans="1:22" s="7" customFormat="1" ht="14.4" customHeight="1" x14ac:dyDescent="0.3"/>
    <row r="65" s="7" customFormat="1" ht="14.4" customHeight="1" x14ac:dyDescent="0.3"/>
    <row r="66" s="7" customFormat="1" ht="14.4" customHeight="1" x14ac:dyDescent="0.3"/>
    <row r="67" s="7" customFormat="1" ht="14.4" customHeight="1" x14ac:dyDescent="0.3"/>
    <row r="68" s="2" customFormat="1" ht="14.4" customHeight="1" x14ac:dyDescent="0.3"/>
    <row r="69" s="2" customFormat="1" ht="14.4" customHeight="1" x14ac:dyDescent="0.3"/>
    <row r="70" s="2" customFormat="1" ht="14.4" customHeight="1" x14ac:dyDescent="0.3"/>
    <row r="71" s="2" customFormat="1" ht="14.4" customHeight="1" x14ac:dyDescent="0.3"/>
    <row r="72" s="2" customFormat="1" ht="14.4" customHeight="1" x14ac:dyDescent="0.3"/>
    <row r="73" s="2" customFormat="1" ht="14.4" customHeight="1" x14ac:dyDescent="0.3"/>
    <row r="74" s="2" customFormat="1" ht="14.4" customHeight="1" x14ac:dyDescent="0.3"/>
    <row r="75" s="2" customFormat="1" ht="14.4" customHeight="1" x14ac:dyDescent="0.3"/>
    <row r="76" s="2" customFormat="1" ht="14.4" customHeight="1" x14ac:dyDescent="0.3"/>
    <row r="77" s="2" customFormat="1" ht="14.4" customHeight="1" x14ac:dyDescent="0.3"/>
    <row r="78" s="2" customFormat="1" ht="14.4" customHeight="1" x14ac:dyDescent="0.3"/>
    <row r="79" s="2" customFormat="1" ht="14.4" customHeight="1" x14ac:dyDescent="0.3"/>
    <row r="80" s="2" customFormat="1" ht="14.4" customHeight="1" x14ac:dyDescent="0.3"/>
    <row r="81" s="2" customFormat="1" ht="14.4" customHeight="1" x14ac:dyDescent="0.3"/>
    <row r="82" s="2" customFormat="1" ht="14.4" customHeight="1" x14ac:dyDescent="0.3"/>
    <row r="83" s="2" customFormat="1" ht="14.4" customHeight="1" x14ac:dyDescent="0.3"/>
    <row r="84" s="2" customFormat="1" ht="14.4" customHeight="1" x14ac:dyDescent="0.3"/>
    <row r="85" s="2" customFormat="1" ht="14.4" customHeight="1" x14ac:dyDescent="0.3"/>
    <row r="86" s="2" customFormat="1" ht="14.4" customHeight="1" x14ac:dyDescent="0.3"/>
    <row r="87" s="2" customFormat="1" ht="14.4" customHeight="1" x14ac:dyDescent="0.3"/>
    <row r="88" s="2" customFormat="1" ht="14.4" customHeight="1" x14ac:dyDescent="0.3"/>
    <row r="89" s="2" customFormat="1" ht="14.4" customHeight="1" x14ac:dyDescent="0.3"/>
    <row r="90" s="2" customFormat="1" ht="14.4" customHeight="1" x14ac:dyDescent="0.3"/>
    <row r="91" s="2" customFormat="1" ht="14.4" customHeight="1" x14ac:dyDescent="0.3"/>
    <row r="92" s="2" customFormat="1" ht="14.4" customHeight="1" x14ac:dyDescent="0.3"/>
    <row r="93" s="2" customFormat="1" ht="14.4" customHeight="1" x14ac:dyDescent="0.3"/>
    <row r="94" s="2" customFormat="1" ht="14.4" customHeight="1" x14ac:dyDescent="0.3"/>
    <row r="95" s="2" customFormat="1" ht="14.4" customHeight="1" x14ac:dyDescent="0.3"/>
    <row r="96" s="2" customFormat="1" ht="14.4" customHeight="1" x14ac:dyDescent="0.3"/>
    <row r="97" s="2" customFormat="1" ht="14.4" customHeight="1" x14ac:dyDescent="0.3"/>
    <row r="98" s="2" customFormat="1" ht="14.4" customHeight="1" x14ac:dyDescent="0.3"/>
    <row r="99" s="2" customFormat="1" ht="14.4" customHeight="1" x14ac:dyDescent="0.3"/>
    <row r="100" s="2" customFormat="1" ht="14.4" customHeight="1" x14ac:dyDescent="0.3"/>
    <row r="101" s="2" customFormat="1" ht="14.4" customHeight="1" x14ac:dyDescent="0.3"/>
    <row r="102" s="2" customFormat="1" ht="14.4" customHeight="1" x14ac:dyDescent="0.3"/>
    <row r="103" s="2" customFormat="1" ht="14.4" customHeight="1" x14ac:dyDescent="0.3"/>
    <row r="104" s="2" customFormat="1" ht="14.4" customHeight="1" x14ac:dyDescent="0.3"/>
    <row r="105" s="2" customFormat="1" ht="14.4" customHeight="1" x14ac:dyDescent="0.3"/>
    <row r="106" s="2" customFormat="1" ht="14.4" customHeight="1" x14ac:dyDescent="0.3"/>
    <row r="107" s="2" customFormat="1" ht="14.4" customHeight="1" x14ac:dyDescent="0.3"/>
    <row r="108" s="2" customFormat="1" ht="14.4" customHeight="1" x14ac:dyDescent="0.3"/>
    <row r="109" s="2" customFormat="1" ht="14.4" customHeight="1" x14ac:dyDescent="0.3"/>
    <row r="110" s="2" customFormat="1" ht="14.4" customHeight="1" x14ac:dyDescent="0.3"/>
    <row r="111" s="2" customFormat="1" ht="14.4" customHeight="1" x14ac:dyDescent="0.3"/>
    <row r="112" s="2" customFormat="1" ht="14.4" customHeight="1" x14ac:dyDescent="0.3"/>
    <row r="113" s="2" customFormat="1" ht="14.4" customHeight="1" x14ac:dyDescent="0.3"/>
    <row r="114" s="2" customFormat="1" ht="14.4" customHeight="1" x14ac:dyDescent="0.3"/>
    <row r="115" s="2" customFormat="1" ht="14.4" customHeight="1" x14ac:dyDescent="0.3"/>
    <row r="116" s="2" customFormat="1" ht="14.4" customHeight="1" x14ac:dyDescent="0.3"/>
    <row r="117" s="2" customFormat="1" ht="14.4" customHeight="1" x14ac:dyDescent="0.3"/>
    <row r="118" s="2" customFormat="1" ht="14.4" customHeight="1" x14ac:dyDescent="0.3"/>
    <row r="119" s="2" customFormat="1" ht="14.4" customHeight="1" x14ac:dyDescent="0.3"/>
    <row r="120" s="2" customFormat="1" ht="14.4" customHeight="1" x14ac:dyDescent="0.3"/>
    <row r="121" s="2" customFormat="1" ht="14.4" customHeight="1" x14ac:dyDescent="0.3"/>
    <row r="122" s="2" customFormat="1" ht="14.4" customHeight="1" x14ac:dyDescent="0.3"/>
    <row r="123" s="2" customFormat="1" ht="14.4" customHeight="1" x14ac:dyDescent="0.3"/>
    <row r="124" s="2" customFormat="1" ht="14.4" customHeight="1" x14ac:dyDescent="0.3"/>
    <row r="125" s="2" customFormat="1" ht="57.6" customHeight="1" x14ac:dyDescent="0.3"/>
    <row r="126" s="2" customFormat="1" ht="57.6" customHeight="1" x14ac:dyDescent="0.3"/>
    <row r="127" s="2" customFormat="1" ht="57.6" customHeight="1" x14ac:dyDescent="0.3"/>
    <row r="128" s="2" customFormat="1" ht="57.6" customHeight="1" x14ac:dyDescent="0.3"/>
    <row r="129" s="2" customFormat="1" ht="57.6" customHeight="1" x14ac:dyDescent="0.3"/>
    <row r="130" s="2" customFormat="1" ht="57.6" customHeight="1" x14ac:dyDescent="0.3"/>
    <row r="131" s="2" customFormat="1" ht="57.6" customHeight="1" x14ac:dyDescent="0.3"/>
    <row r="132" s="2" customFormat="1" ht="57.6" customHeight="1" x14ac:dyDescent="0.3"/>
    <row r="133" s="2" customFormat="1" ht="57.6" customHeight="1" x14ac:dyDescent="0.3"/>
    <row r="134" s="2" customFormat="1" ht="57.6" customHeight="1" x14ac:dyDescent="0.3"/>
    <row r="135" s="2" customFormat="1" ht="57.6" customHeight="1" x14ac:dyDescent="0.3"/>
    <row r="136" s="2" customFormat="1" ht="57.6" customHeight="1" x14ac:dyDescent="0.3"/>
    <row r="137" s="2" customFormat="1" ht="57.6" customHeight="1" x14ac:dyDescent="0.3"/>
    <row r="138" s="2" customFormat="1" ht="57.6" customHeight="1" x14ac:dyDescent="0.3"/>
    <row r="139" s="2" customFormat="1" ht="57.6" customHeight="1" x14ac:dyDescent="0.3"/>
    <row r="140" s="2" customFormat="1" ht="57.6" customHeight="1" x14ac:dyDescent="0.3"/>
    <row r="141" s="2" customFormat="1" ht="57.6" customHeight="1" x14ac:dyDescent="0.3"/>
    <row r="142" s="2" customFormat="1" ht="57.6" customHeight="1" x14ac:dyDescent="0.3"/>
    <row r="143" s="2" customFormat="1" ht="57.6" customHeight="1" x14ac:dyDescent="0.3"/>
    <row r="144" s="2" customFormat="1" ht="57.6" customHeight="1" x14ac:dyDescent="0.3"/>
    <row r="145" s="2" customFormat="1" ht="57.6" customHeight="1" x14ac:dyDescent="0.3"/>
    <row r="146" s="2" customFormat="1" ht="57.6" customHeight="1" x14ac:dyDescent="0.3"/>
    <row r="147" s="2" customFormat="1" ht="57.6" customHeight="1" x14ac:dyDescent="0.3"/>
    <row r="148" s="2" customFormat="1" ht="57.6" customHeight="1" x14ac:dyDescent="0.3"/>
    <row r="149" s="2" customFormat="1" ht="57.6" customHeight="1" x14ac:dyDescent="0.3"/>
    <row r="150" s="2" customFormat="1" ht="57.6" customHeight="1" x14ac:dyDescent="0.3"/>
    <row r="151" s="2" customFormat="1" ht="57.6" customHeight="1" x14ac:dyDescent="0.3"/>
    <row r="152" s="2" customFormat="1" ht="57.6" customHeight="1" x14ac:dyDescent="0.3"/>
    <row r="153" s="2" customFormat="1" ht="57.6" customHeight="1" x14ac:dyDescent="0.3"/>
    <row r="154" s="2" customFormat="1" ht="57.6" customHeight="1" x14ac:dyDescent="0.3"/>
    <row r="155" s="2" customFormat="1" ht="57.6" customHeight="1" x14ac:dyDescent="0.3"/>
    <row r="156" s="2" customFormat="1" ht="57.6" customHeight="1" x14ac:dyDescent="0.3"/>
    <row r="157" s="2" customFormat="1" ht="57.6" customHeight="1" x14ac:dyDescent="0.3"/>
    <row r="158" s="2" customFormat="1" ht="57.6" customHeight="1" x14ac:dyDescent="0.3"/>
    <row r="159" s="2" customFormat="1" ht="57.6" customHeight="1" x14ac:dyDescent="0.3"/>
    <row r="160" s="2" customFormat="1" ht="57.6" customHeight="1" x14ac:dyDescent="0.3"/>
    <row r="161" s="2" customFormat="1" x14ac:dyDescent="0.3"/>
    <row r="162" s="2" customFormat="1" x14ac:dyDescent="0.3"/>
    <row r="163" s="2" customFormat="1" x14ac:dyDescent="0.3"/>
    <row r="164" s="2" customFormat="1" x14ac:dyDescent="0.3"/>
    <row r="165" s="2" customFormat="1" x14ac:dyDescent="0.3"/>
    <row r="166" s="2" customFormat="1" x14ac:dyDescent="0.3"/>
    <row r="167" s="2" customFormat="1" x14ac:dyDescent="0.3"/>
    <row r="168" s="2" customFormat="1" x14ac:dyDescent="0.3"/>
    <row r="169" s="2" customFormat="1" x14ac:dyDescent="0.3"/>
    <row r="170" s="2" customFormat="1" x14ac:dyDescent="0.3"/>
    <row r="171" s="2" customFormat="1" x14ac:dyDescent="0.3"/>
    <row r="172" s="2" customFormat="1" x14ac:dyDescent="0.3"/>
    <row r="173" s="2" customFormat="1" x14ac:dyDescent="0.3"/>
    <row r="174" s="2" customFormat="1" x14ac:dyDescent="0.3"/>
    <row r="175" s="2" customFormat="1" x14ac:dyDescent="0.3"/>
    <row r="176" s="2" customFormat="1" x14ac:dyDescent="0.3"/>
    <row r="177" s="2" customFormat="1" x14ac:dyDescent="0.3"/>
    <row r="178" s="2" customFormat="1" x14ac:dyDescent="0.3"/>
    <row r="179" s="2" customFormat="1" x14ac:dyDescent="0.3"/>
    <row r="180" s="2" customFormat="1" x14ac:dyDescent="0.3"/>
    <row r="181" s="2" customFormat="1" x14ac:dyDescent="0.3"/>
    <row r="182" s="2" customFormat="1" x14ac:dyDescent="0.3"/>
    <row r="183" s="2" customFormat="1" x14ac:dyDescent="0.3"/>
    <row r="184" s="2" customFormat="1" x14ac:dyDescent="0.3"/>
    <row r="185" s="2" customFormat="1" x14ac:dyDescent="0.3"/>
    <row r="186" s="2" customFormat="1" x14ac:dyDescent="0.3"/>
    <row r="187" s="2" customFormat="1" x14ac:dyDescent="0.3"/>
    <row r="188" s="2" customFormat="1" x14ac:dyDescent="0.3"/>
    <row r="189" s="2" customFormat="1" x14ac:dyDescent="0.3"/>
    <row r="190" s="2" customFormat="1" x14ac:dyDescent="0.3"/>
    <row r="191" s="2" customFormat="1" x14ac:dyDescent="0.3"/>
    <row r="192" s="2" customFormat="1" x14ac:dyDescent="0.3"/>
    <row r="193" s="2" customFormat="1" x14ac:dyDescent="0.3"/>
    <row r="194" s="2" customFormat="1" x14ac:dyDescent="0.3"/>
    <row r="195" s="2" customFormat="1" x14ac:dyDescent="0.3"/>
    <row r="196" s="2" customFormat="1" x14ac:dyDescent="0.3"/>
    <row r="197" s="2" customFormat="1" x14ac:dyDescent="0.3"/>
    <row r="198" s="2" customFormat="1" x14ac:dyDescent="0.3"/>
    <row r="199" s="2" customFormat="1" x14ac:dyDescent="0.3"/>
    <row r="200" s="2" customFormat="1" x14ac:dyDescent="0.3"/>
    <row r="201" s="2" customFormat="1" x14ac:dyDescent="0.3"/>
    <row r="202" s="2" customFormat="1" x14ac:dyDescent="0.3"/>
    <row r="203" s="2" customFormat="1" x14ac:dyDescent="0.3"/>
    <row r="204" s="2" customFormat="1" x14ac:dyDescent="0.3"/>
    <row r="205" s="2" customFormat="1" x14ac:dyDescent="0.3"/>
    <row r="206" s="2" customFormat="1" x14ac:dyDescent="0.3"/>
    <row r="207" s="2" customFormat="1" x14ac:dyDescent="0.3"/>
    <row r="208" s="2" customFormat="1" x14ac:dyDescent="0.3"/>
    <row r="209" s="2" customFormat="1" x14ac:dyDescent="0.3"/>
    <row r="210" s="2" customFormat="1" x14ac:dyDescent="0.3"/>
    <row r="211" s="2" customFormat="1" x14ac:dyDescent="0.3"/>
    <row r="212" s="2" customFormat="1" x14ac:dyDescent="0.3"/>
    <row r="213" s="2" customFormat="1" x14ac:dyDescent="0.3"/>
    <row r="214" s="2" customFormat="1" x14ac:dyDescent="0.3"/>
    <row r="215" s="2" customFormat="1" x14ac:dyDescent="0.3"/>
    <row r="216" s="2" customFormat="1" x14ac:dyDescent="0.3"/>
    <row r="217" s="2" customFormat="1" x14ac:dyDescent="0.3"/>
    <row r="218" s="2" customFormat="1" x14ac:dyDescent="0.3"/>
    <row r="219" s="2" customFormat="1" x14ac:dyDescent="0.3"/>
    <row r="220" s="2" customFormat="1" x14ac:dyDescent="0.3"/>
    <row r="221" s="2" customFormat="1" x14ac:dyDescent="0.3"/>
    <row r="222" s="2" customFormat="1" x14ac:dyDescent="0.3"/>
    <row r="223" s="2" customFormat="1" x14ac:dyDescent="0.3"/>
    <row r="224" s="2" customFormat="1" x14ac:dyDescent="0.3"/>
    <row r="225" s="2" customFormat="1" x14ac:dyDescent="0.3"/>
    <row r="226" s="2" customFormat="1" x14ac:dyDescent="0.3"/>
    <row r="227" s="2" customFormat="1" x14ac:dyDescent="0.3"/>
    <row r="228" s="2" customFormat="1" x14ac:dyDescent="0.3"/>
    <row r="229" s="2" customFormat="1" x14ac:dyDescent="0.3"/>
    <row r="230" s="2" customFormat="1" x14ac:dyDescent="0.3"/>
    <row r="231" s="2" customFormat="1" x14ac:dyDescent="0.3"/>
    <row r="232" s="2" customFormat="1" x14ac:dyDescent="0.3"/>
    <row r="233" s="2" customFormat="1" x14ac:dyDescent="0.3"/>
    <row r="234" s="2" customFormat="1" x14ac:dyDescent="0.3"/>
    <row r="235" s="2" customFormat="1" x14ac:dyDescent="0.3"/>
    <row r="236" s="2" customFormat="1" x14ac:dyDescent="0.3"/>
    <row r="237" s="2" customFormat="1" x14ac:dyDescent="0.3"/>
    <row r="238" s="2" customFormat="1" x14ac:dyDescent="0.3"/>
    <row r="239" s="2" customFormat="1" x14ac:dyDescent="0.3"/>
    <row r="240" s="2" customFormat="1" x14ac:dyDescent="0.3"/>
    <row r="241" s="2" customFormat="1" x14ac:dyDescent="0.3"/>
    <row r="242" s="2" customFormat="1" x14ac:dyDescent="0.3"/>
    <row r="243" s="2" customFormat="1" x14ac:dyDescent="0.3"/>
    <row r="244" s="2" customFormat="1" x14ac:dyDescent="0.3"/>
    <row r="245" s="2" customFormat="1" x14ac:dyDescent="0.3"/>
    <row r="246" s="2" customFormat="1" x14ac:dyDescent="0.3"/>
    <row r="247" s="2" customFormat="1" x14ac:dyDescent="0.3"/>
    <row r="248" s="2" customFormat="1" x14ac:dyDescent="0.3"/>
    <row r="249" s="2" customFormat="1" x14ac:dyDescent="0.3"/>
    <row r="250" s="2" customFormat="1" x14ac:dyDescent="0.3"/>
    <row r="251" s="2" customFormat="1" x14ac:dyDescent="0.3"/>
    <row r="252" s="2" customFormat="1" x14ac:dyDescent="0.3"/>
    <row r="253" s="2" customFormat="1" x14ac:dyDescent="0.3"/>
    <row r="254" s="2" customFormat="1" x14ac:dyDescent="0.3"/>
    <row r="255" s="2" customFormat="1" x14ac:dyDescent="0.3"/>
    <row r="256" s="2" customFormat="1" x14ac:dyDescent="0.3"/>
    <row r="257" s="2" customFormat="1" x14ac:dyDescent="0.3"/>
    <row r="258" s="2" customFormat="1" x14ac:dyDescent="0.3"/>
    <row r="259" s="2" customFormat="1" x14ac:dyDescent="0.3"/>
    <row r="260" s="2" customFormat="1" x14ac:dyDescent="0.3"/>
    <row r="261" s="2" customFormat="1" x14ac:dyDescent="0.3"/>
    <row r="262" s="2" customFormat="1" x14ac:dyDescent="0.3"/>
    <row r="263" s="2" customFormat="1" x14ac:dyDescent="0.3"/>
    <row r="264" s="2" customFormat="1" x14ac:dyDescent="0.3"/>
    <row r="265" s="2" customFormat="1" x14ac:dyDescent="0.3"/>
    <row r="266" s="2" customFormat="1" x14ac:dyDescent="0.3"/>
    <row r="267" s="2" customFormat="1" x14ac:dyDescent="0.3"/>
    <row r="268" s="2" customFormat="1" x14ac:dyDescent="0.3"/>
    <row r="269" s="2" customFormat="1" x14ac:dyDescent="0.3"/>
    <row r="270" s="2" customFormat="1" x14ac:dyDescent="0.3"/>
    <row r="271" s="2" customFormat="1" x14ac:dyDescent="0.3"/>
    <row r="272" s="2" customFormat="1" x14ac:dyDescent="0.3"/>
    <row r="273" s="2" customFormat="1" x14ac:dyDescent="0.3"/>
    <row r="274" s="2" customFormat="1" x14ac:dyDescent="0.3"/>
    <row r="275" s="2" customFormat="1" x14ac:dyDescent="0.3"/>
    <row r="276" s="2" customFormat="1" x14ac:dyDescent="0.3"/>
    <row r="277" s="2" customFormat="1" x14ac:dyDescent="0.3"/>
    <row r="278" s="2" customFormat="1" x14ac:dyDescent="0.3"/>
    <row r="279" s="2" customFormat="1" x14ac:dyDescent="0.3"/>
    <row r="280" s="2" customFormat="1" x14ac:dyDescent="0.3"/>
    <row r="281" s="2" customFormat="1" x14ac:dyDescent="0.3"/>
    <row r="282" s="2" customFormat="1" x14ac:dyDescent="0.3"/>
    <row r="283" s="2" customFormat="1" x14ac:dyDescent="0.3"/>
    <row r="284" s="2" customFormat="1" x14ac:dyDescent="0.3"/>
    <row r="285" s="2" customFormat="1" x14ac:dyDescent="0.3"/>
    <row r="286" s="2" customFormat="1" x14ac:dyDescent="0.3"/>
    <row r="287" s="2" customFormat="1" x14ac:dyDescent="0.3"/>
    <row r="288" s="2" customFormat="1" x14ac:dyDescent="0.3"/>
    <row r="289" s="2" customFormat="1" x14ac:dyDescent="0.3"/>
    <row r="290" s="2" customFormat="1" x14ac:dyDescent="0.3"/>
    <row r="291" s="2" customFormat="1" x14ac:dyDescent="0.3"/>
    <row r="292" s="2" customFormat="1" x14ac:dyDescent="0.3"/>
    <row r="293" s="2" customFormat="1" x14ac:dyDescent="0.3"/>
    <row r="294" s="2" customFormat="1" x14ac:dyDescent="0.3"/>
    <row r="295" s="2" customFormat="1" x14ac:dyDescent="0.3"/>
    <row r="296" s="2" customFormat="1" x14ac:dyDescent="0.3"/>
    <row r="297" s="2" customFormat="1" x14ac:dyDescent="0.3"/>
    <row r="298" s="2" customFormat="1" x14ac:dyDescent="0.3"/>
    <row r="299" s="2" customFormat="1" x14ac:dyDescent="0.3"/>
    <row r="300" s="2" customFormat="1" x14ac:dyDescent="0.3"/>
    <row r="301" s="2" customFormat="1" x14ac:dyDescent="0.3"/>
    <row r="302" s="2" customFormat="1" x14ac:dyDescent="0.3"/>
    <row r="303" s="2" customFormat="1" x14ac:dyDescent="0.3"/>
    <row r="304" s="2" customFormat="1" x14ac:dyDescent="0.3"/>
    <row r="305" s="2" customFormat="1" x14ac:dyDescent="0.3"/>
    <row r="306" s="2" customFormat="1" x14ac:dyDescent="0.3"/>
    <row r="307" s="2" customFormat="1" x14ac:dyDescent="0.3"/>
    <row r="308" s="2" customFormat="1" x14ac:dyDescent="0.3"/>
    <row r="309" s="2" customFormat="1" x14ac:dyDescent="0.3"/>
    <row r="310" s="2" customFormat="1" x14ac:dyDescent="0.3"/>
    <row r="311" s="2" customFormat="1" x14ac:dyDescent="0.3"/>
    <row r="312" s="2" customFormat="1" x14ac:dyDescent="0.3"/>
    <row r="313" s="2" customFormat="1" x14ac:dyDescent="0.3"/>
    <row r="314" s="2" customFormat="1" x14ac:dyDescent="0.3"/>
    <row r="315" s="2" customFormat="1" x14ac:dyDescent="0.3"/>
    <row r="316" s="2" customFormat="1" x14ac:dyDescent="0.3"/>
    <row r="317" s="2" customFormat="1" x14ac:dyDescent="0.3"/>
    <row r="318" s="2" customFormat="1" x14ac:dyDescent="0.3"/>
    <row r="319" s="2" customFormat="1" x14ac:dyDescent="0.3"/>
    <row r="320" s="2" customFormat="1" x14ac:dyDescent="0.3"/>
    <row r="321" s="2" customFormat="1" x14ac:dyDescent="0.3"/>
    <row r="322" s="2" customFormat="1" x14ac:dyDescent="0.3"/>
    <row r="323" s="2" customFormat="1" x14ac:dyDescent="0.3"/>
    <row r="324" s="2" customFormat="1" x14ac:dyDescent="0.3"/>
    <row r="325" s="2" customFormat="1" x14ac:dyDescent="0.3"/>
    <row r="326" s="2" customFormat="1" x14ac:dyDescent="0.3"/>
    <row r="327" s="2" customFormat="1" x14ac:dyDescent="0.3"/>
    <row r="328" s="2" customFormat="1" x14ac:dyDescent="0.3"/>
    <row r="329" s="2" customFormat="1" x14ac:dyDescent="0.3"/>
    <row r="330" s="2" customFormat="1" x14ac:dyDescent="0.3"/>
    <row r="331" s="2" customFormat="1" x14ac:dyDescent="0.3"/>
    <row r="332" s="2" customFormat="1" x14ac:dyDescent="0.3"/>
    <row r="333" s="2" customFormat="1" x14ac:dyDescent="0.3"/>
    <row r="334" s="2" customFormat="1" x14ac:dyDescent="0.3"/>
    <row r="335" s="2" customFormat="1" x14ac:dyDescent="0.3"/>
    <row r="336" s="2" customFormat="1" x14ac:dyDescent="0.3"/>
    <row r="337" s="2" customFormat="1" x14ac:dyDescent="0.3"/>
    <row r="338" s="2" customFormat="1" x14ac:dyDescent="0.3"/>
    <row r="339" s="2" customFormat="1" x14ac:dyDescent="0.3"/>
    <row r="340" s="2" customFormat="1" x14ac:dyDescent="0.3"/>
    <row r="341" s="2" customFormat="1" x14ac:dyDescent="0.3"/>
    <row r="342" s="2" customFormat="1" x14ac:dyDescent="0.3"/>
    <row r="343" s="2" customFormat="1" x14ac:dyDescent="0.3"/>
    <row r="344" s="2" customFormat="1" x14ac:dyDescent="0.3"/>
    <row r="345" s="2" customFormat="1" x14ac:dyDescent="0.3"/>
    <row r="346" s="2" customFormat="1" x14ac:dyDescent="0.3"/>
    <row r="347" s="2" customFormat="1" x14ac:dyDescent="0.3"/>
    <row r="348" s="2" customFormat="1" x14ac:dyDescent="0.3"/>
    <row r="349" s="2" customFormat="1" x14ac:dyDescent="0.3"/>
    <row r="350" s="2" customFormat="1" x14ac:dyDescent="0.3"/>
    <row r="351" s="2" customFormat="1" x14ac:dyDescent="0.3"/>
    <row r="352" s="2" customFormat="1" x14ac:dyDescent="0.3"/>
    <row r="353" s="2" customFormat="1" x14ac:dyDescent="0.3"/>
    <row r="354" s="2" customFormat="1" x14ac:dyDescent="0.3"/>
    <row r="355" s="2" customFormat="1" x14ac:dyDescent="0.3"/>
    <row r="356" s="2" customFormat="1" x14ac:dyDescent="0.3"/>
    <row r="357" s="2" customFormat="1" x14ac:dyDescent="0.3"/>
    <row r="358" s="2" customFormat="1" x14ac:dyDescent="0.3"/>
    <row r="359" s="2" customFormat="1" x14ac:dyDescent="0.3"/>
    <row r="360" s="2" customFormat="1" x14ac:dyDescent="0.3"/>
    <row r="361" s="2" customFormat="1" x14ac:dyDescent="0.3"/>
    <row r="362" s="2" customFormat="1" x14ac:dyDescent="0.3"/>
    <row r="363" s="2" customFormat="1" x14ac:dyDescent="0.3"/>
    <row r="364" s="2" customFormat="1" x14ac:dyDescent="0.3"/>
    <row r="365" s="2" customFormat="1" x14ac:dyDescent="0.3"/>
    <row r="366" s="2" customFormat="1" x14ac:dyDescent="0.3"/>
    <row r="367" s="2" customFormat="1" x14ac:dyDescent="0.3"/>
    <row r="368" s="2" customFormat="1" x14ac:dyDescent="0.3"/>
    <row r="369" s="2" customFormat="1" x14ac:dyDescent="0.3"/>
    <row r="370" s="2" customFormat="1" x14ac:dyDescent="0.3"/>
    <row r="371" s="2" customFormat="1" x14ac:dyDescent="0.3"/>
    <row r="372" s="2" customFormat="1" x14ac:dyDescent="0.3"/>
    <row r="373" s="2" customFormat="1" x14ac:dyDescent="0.3"/>
    <row r="374" s="2" customFormat="1" x14ac:dyDescent="0.3"/>
    <row r="375" s="2" customFormat="1" x14ac:dyDescent="0.3"/>
    <row r="376" s="2" customFormat="1" x14ac:dyDescent="0.3"/>
    <row r="377" s="2" customFormat="1" x14ac:dyDescent="0.3"/>
    <row r="378" s="2" customFormat="1" x14ac:dyDescent="0.3"/>
    <row r="379" s="2" customFormat="1" x14ac:dyDescent="0.3"/>
    <row r="380" s="2" customFormat="1" x14ac:dyDescent="0.3"/>
    <row r="381" s="2" customFormat="1" x14ac:dyDescent="0.3"/>
    <row r="382" s="2" customFormat="1" x14ac:dyDescent="0.3"/>
    <row r="383" s="2" customFormat="1" x14ac:dyDescent="0.3"/>
    <row r="384" s="2" customFormat="1" x14ac:dyDescent="0.3"/>
    <row r="385" s="2" customFormat="1" x14ac:dyDescent="0.3"/>
    <row r="386" s="2" customFormat="1" x14ac:dyDescent="0.3"/>
    <row r="387" s="2" customFormat="1" x14ac:dyDescent="0.3"/>
    <row r="388" s="2" customFormat="1" x14ac:dyDescent="0.3"/>
    <row r="389" s="2" customFormat="1" x14ac:dyDescent="0.3"/>
    <row r="390" s="2" customFormat="1" x14ac:dyDescent="0.3"/>
    <row r="391" s="2" customFormat="1" x14ac:dyDescent="0.3"/>
    <row r="392" s="2" customFormat="1" x14ac:dyDescent="0.3"/>
    <row r="393" s="2" customFormat="1" x14ac:dyDescent="0.3"/>
    <row r="394" s="2" customFormat="1" x14ac:dyDescent="0.3"/>
    <row r="395" s="2" customFormat="1" x14ac:dyDescent="0.3"/>
    <row r="396" s="2" customFormat="1" x14ac:dyDescent="0.3"/>
    <row r="397" s="2" customFormat="1" x14ac:dyDescent="0.3"/>
    <row r="398" s="2" customFormat="1" x14ac:dyDescent="0.3"/>
    <row r="399" s="2" customFormat="1" x14ac:dyDescent="0.3"/>
    <row r="400" s="2" customFormat="1" x14ac:dyDescent="0.3"/>
    <row r="401" s="2" customFormat="1" x14ac:dyDescent="0.3"/>
    <row r="402" s="2" customFormat="1" x14ac:dyDescent="0.3"/>
    <row r="403" s="2" customFormat="1" x14ac:dyDescent="0.3"/>
    <row r="404" s="2" customFormat="1" x14ac:dyDescent="0.3"/>
    <row r="405" s="2" customFormat="1" x14ac:dyDescent="0.3"/>
    <row r="406" s="2" customFormat="1" x14ac:dyDescent="0.3"/>
    <row r="407" s="2" customFormat="1" x14ac:dyDescent="0.3"/>
    <row r="408" s="2" customFormat="1" x14ac:dyDescent="0.3"/>
    <row r="409" s="2" customFormat="1" x14ac:dyDescent="0.3"/>
    <row r="410" s="2" customFormat="1" x14ac:dyDescent="0.3"/>
    <row r="411" s="2" customFormat="1" x14ac:dyDescent="0.3"/>
    <row r="412" s="2" customFormat="1" x14ac:dyDescent="0.3"/>
    <row r="413" s="2" customFormat="1" x14ac:dyDescent="0.3"/>
    <row r="414" s="2" customFormat="1" x14ac:dyDescent="0.3"/>
    <row r="415" s="2" customFormat="1" x14ac:dyDescent="0.3"/>
    <row r="416" s="2" customFormat="1" x14ac:dyDescent="0.3"/>
    <row r="417" s="2" customFormat="1" x14ac:dyDescent="0.3"/>
    <row r="418" s="2" customFormat="1" x14ac:dyDescent="0.3"/>
    <row r="419" s="2" customFormat="1" x14ac:dyDescent="0.3"/>
    <row r="420" s="2" customFormat="1" x14ac:dyDescent="0.3"/>
    <row r="421" s="2" customFormat="1" x14ac:dyDescent="0.3"/>
    <row r="422" s="2" customFormat="1" x14ac:dyDescent="0.3"/>
    <row r="423" s="2" customFormat="1" x14ac:dyDescent="0.3"/>
    <row r="424" s="2" customFormat="1" x14ac:dyDescent="0.3"/>
    <row r="425" s="2" customFormat="1" x14ac:dyDescent="0.3"/>
    <row r="426" s="2" customFormat="1" x14ac:dyDescent="0.3"/>
    <row r="427" s="2" customFormat="1" x14ac:dyDescent="0.3"/>
    <row r="428" s="2" customFormat="1" x14ac:dyDescent="0.3"/>
    <row r="429" s="2" customFormat="1" x14ac:dyDescent="0.3"/>
    <row r="430" s="2" customFormat="1" x14ac:dyDescent="0.3"/>
    <row r="431" s="2" customFormat="1" x14ac:dyDescent="0.3"/>
    <row r="432" s="2" customFormat="1" x14ac:dyDescent="0.3"/>
    <row r="433" s="2" customFormat="1" x14ac:dyDescent="0.3"/>
    <row r="434" s="2" customFormat="1" x14ac:dyDescent="0.3"/>
    <row r="435" s="2" customFormat="1" x14ac:dyDescent="0.3"/>
    <row r="436" s="2" customFormat="1" x14ac:dyDescent="0.3"/>
    <row r="437" s="2" customFormat="1" x14ac:dyDescent="0.3"/>
    <row r="438" s="2" customFormat="1" x14ac:dyDescent="0.3"/>
    <row r="439" s="2" customFormat="1" x14ac:dyDescent="0.3"/>
    <row r="440" s="2" customFormat="1" x14ac:dyDescent="0.3"/>
    <row r="441" s="2" customFormat="1" x14ac:dyDescent="0.3"/>
    <row r="442" s="2" customFormat="1" x14ac:dyDescent="0.3"/>
    <row r="443" s="2" customFormat="1" x14ac:dyDescent="0.3"/>
    <row r="444" s="2" customFormat="1" x14ac:dyDescent="0.3"/>
    <row r="445" s="2" customFormat="1" x14ac:dyDescent="0.3"/>
    <row r="446" s="2" customFormat="1" x14ac:dyDescent="0.3"/>
    <row r="447" s="2" customFormat="1" x14ac:dyDescent="0.3"/>
    <row r="448" s="2" customFormat="1" x14ac:dyDescent="0.3"/>
    <row r="449" s="2" customFormat="1" x14ac:dyDescent="0.3"/>
    <row r="450" s="2" customFormat="1" x14ac:dyDescent="0.3"/>
    <row r="451" s="2" customFormat="1" x14ac:dyDescent="0.3"/>
    <row r="452" s="2" customFormat="1" x14ac:dyDescent="0.3"/>
    <row r="453" s="2" customFormat="1" x14ac:dyDescent="0.3"/>
    <row r="454" s="2" customFormat="1" x14ac:dyDescent="0.3"/>
    <row r="455" s="2" customFormat="1" x14ac:dyDescent="0.3"/>
    <row r="456" s="2" customFormat="1" x14ac:dyDescent="0.3"/>
    <row r="457" s="2" customFormat="1" x14ac:dyDescent="0.3"/>
    <row r="458" s="2" customFormat="1" x14ac:dyDescent="0.3"/>
    <row r="459" s="2" customFormat="1" x14ac:dyDescent="0.3"/>
    <row r="460" s="2" customFormat="1" x14ac:dyDescent="0.3"/>
    <row r="461" s="2" customFormat="1" x14ac:dyDescent="0.3"/>
    <row r="462" s="2" customFormat="1" x14ac:dyDescent="0.3"/>
    <row r="463" s="2" customFormat="1" x14ac:dyDescent="0.3"/>
    <row r="464" s="2" customFormat="1" x14ac:dyDescent="0.3"/>
    <row r="465" s="2" customFormat="1" x14ac:dyDescent="0.3"/>
    <row r="466" s="2" customFormat="1" x14ac:dyDescent="0.3"/>
    <row r="467" s="2" customFormat="1" x14ac:dyDescent="0.3"/>
    <row r="468" s="2" customFormat="1" x14ac:dyDescent="0.3"/>
    <row r="469" s="2" customFormat="1" x14ac:dyDescent="0.3"/>
    <row r="470" s="2" customFormat="1" x14ac:dyDescent="0.3"/>
    <row r="471" s="2" customFormat="1" x14ac:dyDescent="0.3"/>
    <row r="472" s="2" customFormat="1" x14ac:dyDescent="0.3"/>
    <row r="473" s="2" customFormat="1" x14ac:dyDescent="0.3"/>
    <row r="474" s="2" customFormat="1" x14ac:dyDescent="0.3"/>
    <row r="475" s="2" customFormat="1" x14ac:dyDescent="0.3"/>
    <row r="476" s="2" customFormat="1" x14ac:dyDescent="0.3"/>
    <row r="477" s="2" customFormat="1" x14ac:dyDescent="0.3"/>
    <row r="478" s="2" customFormat="1" x14ac:dyDescent="0.3"/>
    <row r="479" s="2" customFormat="1" x14ac:dyDescent="0.3"/>
    <row r="480" s="2" customFormat="1" x14ac:dyDescent="0.3"/>
    <row r="481" s="2" customFormat="1" x14ac:dyDescent="0.3"/>
    <row r="482" s="2" customFormat="1" x14ac:dyDescent="0.3"/>
    <row r="483" s="2" customFormat="1" x14ac:dyDescent="0.3"/>
    <row r="484" s="2" customFormat="1" x14ac:dyDescent="0.3"/>
    <row r="485" s="2" customFormat="1" x14ac:dyDescent="0.3"/>
    <row r="486" s="2" customFormat="1" x14ac:dyDescent="0.3"/>
    <row r="487" s="2" customFormat="1" x14ac:dyDescent="0.3"/>
    <row r="488" s="2" customFormat="1" x14ac:dyDescent="0.3"/>
    <row r="489" s="2" customFormat="1" x14ac:dyDescent="0.3"/>
    <row r="490" s="2" customFormat="1" x14ac:dyDescent="0.3"/>
    <row r="491" s="2" customFormat="1" x14ac:dyDescent="0.3"/>
    <row r="492" s="2" customFormat="1" x14ac:dyDescent="0.3"/>
    <row r="493" s="2" customFormat="1" x14ac:dyDescent="0.3"/>
    <row r="494" s="2" customFormat="1" x14ac:dyDescent="0.3"/>
    <row r="495" s="2" customFormat="1" x14ac:dyDescent="0.3"/>
    <row r="496" s="2" customFormat="1" x14ac:dyDescent="0.3"/>
    <row r="497" s="2" customFormat="1" x14ac:dyDescent="0.3"/>
    <row r="498" s="2" customFormat="1" x14ac:dyDescent="0.3"/>
    <row r="499" s="2" customFormat="1" x14ac:dyDescent="0.3"/>
    <row r="500" s="2" customFormat="1" x14ac:dyDescent="0.3"/>
    <row r="501" s="2" customFormat="1" x14ac:dyDescent="0.3"/>
    <row r="502" s="2" customFormat="1" x14ac:dyDescent="0.3"/>
    <row r="503" s="2" customFormat="1" x14ac:dyDescent="0.3"/>
    <row r="504" s="2" customFormat="1" x14ac:dyDescent="0.3"/>
    <row r="505" s="2" customFormat="1" x14ac:dyDescent="0.3"/>
    <row r="506" s="2" customFormat="1" x14ac:dyDescent="0.3"/>
    <row r="507" s="2" customFormat="1" x14ac:dyDescent="0.3"/>
    <row r="508" s="2" customFormat="1" x14ac:dyDescent="0.3"/>
    <row r="509" s="2" customFormat="1" x14ac:dyDescent="0.3"/>
    <row r="510" s="2" customFormat="1" x14ac:dyDescent="0.3"/>
    <row r="511" s="2" customFormat="1" x14ac:dyDescent="0.3"/>
    <row r="512" s="2" customFormat="1" x14ac:dyDescent="0.3"/>
    <row r="513" s="2" customFormat="1" x14ac:dyDescent="0.3"/>
    <row r="514" s="2" customFormat="1" x14ac:dyDescent="0.3"/>
    <row r="515" s="2" customFormat="1" x14ac:dyDescent="0.3"/>
    <row r="516" s="2" customFormat="1" x14ac:dyDescent="0.3"/>
    <row r="517" s="2" customFormat="1" x14ac:dyDescent="0.3"/>
    <row r="518" s="2" customFormat="1" x14ac:dyDescent="0.3"/>
    <row r="519" s="2" customFormat="1" x14ac:dyDescent="0.3"/>
    <row r="520" s="2" customFormat="1" x14ac:dyDescent="0.3"/>
    <row r="521" s="2" customFormat="1" x14ac:dyDescent="0.3"/>
    <row r="522" s="2" customFormat="1" x14ac:dyDescent="0.3"/>
    <row r="523" s="2" customFormat="1" x14ac:dyDescent="0.3"/>
    <row r="524" s="2" customFormat="1" x14ac:dyDescent="0.3"/>
    <row r="525" s="2" customFormat="1" x14ac:dyDescent="0.3"/>
    <row r="526" s="2" customFormat="1" x14ac:dyDescent="0.3"/>
    <row r="527" s="2" customFormat="1" x14ac:dyDescent="0.3"/>
    <row r="528" s="2" customFormat="1" x14ac:dyDescent="0.3"/>
    <row r="529" s="2" customFormat="1" x14ac:dyDescent="0.3"/>
    <row r="530" s="2" customFormat="1" x14ac:dyDescent="0.3"/>
    <row r="531" s="2" customFormat="1" x14ac:dyDescent="0.3"/>
    <row r="532" s="2" customFormat="1" x14ac:dyDescent="0.3"/>
    <row r="533" s="2" customFormat="1" x14ac:dyDescent="0.3"/>
    <row r="534" s="2" customFormat="1" x14ac:dyDescent="0.3"/>
    <row r="535" s="2" customFormat="1" x14ac:dyDescent="0.3"/>
    <row r="536" s="2" customFormat="1" x14ac:dyDescent="0.3"/>
    <row r="537" s="2" customFormat="1" x14ac:dyDescent="0.3"/>
    <row r="538" s="2" customFormat="1" x14ac:dyDescent="0.3"/>
    <row r="539" s="2" customFormat="1" x14ac:dyDescent="0.3"/>
    <row r="540" s="2" customFormat="1" x14ac:dyDescent="0.3"/>
    <row r="541" s="2" customFormat="1" x14ac:dyDescent="0.3"/>
    <row r="542" s="2" customFormat="1" x14ac:dyDescent="0.3"/>
    <row r="543" s="2" customFormat="1" x14ac:dyDescent="0.3"/>
    <row r="544" s="2" customFormat="1" x14ac:dyDescent="0.3"/>
    <row r="545" s="2" customFormat="1" x14ac:dyDescent="0.3"/>
    <row r="546" s="2" customFormat="1" x14ac:dyDescent="0.3"/>
    <row r="547" s="2" customFormat="1" x14ac:dyDescent="0.3"/>
    <row r="548" s="2" customFormat="1" x14ac:dyDescent="0.3"/>
    <row r="549" s="2" customFormat="1" x14ac:dyDescent="0.3"/>
    <row r="550" s="2" customFormat="1" x14ac:dyDescent="0.3"/>
    <row r="551" s="2" customFormat="1" x14ac:dyDescent="0.3"/>
    <row r="552" s="2" customFormat="1" x14ac:dyDescent="0.3"/>
    <row r="553" s="2" customFormat="1" x14ac:dyDescent="0.3"/>
    <row r="554" s="2" customFormat="1" x14ac:dyDescent="0.3"/>
    <row r="555" s="2" customFormat="1" x14ac:dyDescent="0.3"/>
    <row r="556" s="2" customFormat="1" x14ac:dyDescent="0.3"/>
    <row r="557" s="2" customFormat="1" x14ac:dyDescent="0.3"/>
    <row r="558" s="2" customFormat="1" x14ac:dyDescent="0.3"/>
    <row r="559" s="2" customFormat="1" x14ac:dyDescent="0.3"/>
    <row r="560" s="2" customFormat="1" x14ac:dyDescent="0.3"/>
    <row r="561" s="2" customFormat="1" x14ac:dyDescent="0.3"/>
    <row r="562" s="2" customFormat="1" x14ac:dyDescent="0.3"/>
    <row r="563" s="2" customFormat="1" x14ac:dyDescent="0.3"/>
    <row r="564" s="2" customFormat="1" x14ac:dyDescent="0.3"/>
    <row r="565" s="2" customFormat="1" x14ac:dyDescent="0.3"/>
    <row r="566" s="2" customFormat="1" x14ac:dyDescent="0.3"/>
    <row r="567" s="2" customFormat="1" x14ac:dyDescent="0.3"/>
    <row r="568" s="2" customFormat="1" x14ac:dyDescent="0.3"/>
    <row r="569" s="2" customFormat="1" x14ac:dyDescent="0.3"/>
    <row r="570" s="2" customFormat="1" x14ac:dyDescent="0.3"/>
    <row r="571" s="2" customFormat="1" x14ac:dyDescent="0.3"/>
    <row r="572" s="2" customFormat="1" x14ac:dyDescent="0.3"/>
    <row r="573" s="2" customFormat="1" x14ac:dyDescent="0.3"/>
    <row r="574" s="2" customFormat="1" x14ac:dyDescent="0.3"/>
    <row r="575" s="2" customFormat="1" x14ac:dyDescent="0.3"/>
    <row r="576" s="2" customFormat="1" x14ac:dyDescent="0.3"/>
    <row r="577" s="2" customFormat="1" x14ac:dyDescent="0.3"/>
    <row r="578" s="2" customFormat="1" x14ac:dyDescent="0.3"/>
    <row r="579" s="2" customFormat="1" x14ac:dyDescent="0.3"/>
    <row r="580" s="2" customFormat="1" x14ac:dyDescent="0.3"/>
    <row r="581" s="2" customFormat="1" x14ac:dyDescent="0.3"/>
    <row r="582" s="2" customFormat="1" x14ac:dyDescent="0.3"/>
    <row r="583" s="2" customFormat="1" x14ac:dyDescent="0.3"/>
    <row r="584" s="2" customFormat="1" x14ac:dyDescent="0.3"/>
    <row r="585" s="2" customFormat="1" x14ac:dyDescent="0.3"/>
    <row r="586" s="2" customFormat="1" x14ac:dyDescent="0.3"/>
    <row r="587" s="2" customFormat="1" x14ac:dyDescent="0.3"/>
    <row r="588" s="2" customFormat="1" x14ac:dyDescent="0.3"/>
    <row r="589" s="2" customFormat="1" x14ac:dyDescent="0.3"/>
    <row r="590" s="2" customFormat="1" x14ac:dyDescent="0.3"/>
    <row r="591" s="2" customFormat="1" x14ac:dyDescent="0.3"/>
    <row r="592" s="2" customFormat="1" x14ac:dyDescent="0.3"/>
    <row r="593" s="2" customFormat="1" x14ac:dyDescent="0.3"/>
    <row r="594" s="2" customFormat="1" x14ac:dyDescent="0.3"/>
    <row r="595" s="2" customFormat="1" x14ac:dyDescent="0.3"/>
    <row r="596" s="2" customFormat="1" x14ac:dyDescent="0.3"/>
    <row r="597" s="2" customFormat="1" x14ac:dyDescent="0.3"/>
    <row r="598" s="2" customFormat="1" x14ac:dyDescent="0.3"/>
    <row r="599" s="2" customFormat="1" x14ac:dyDescent="0.3"/>
    <row r="600" s="2" customFormat="1" x14ac:dyDescent="0.3"/>
    <row r="601" s="2" customFormat="1" x14ac:dyDescent="0.3"/>
    <row r="602" s="2" customFormat="1" x14ac:dyDescent="0.3"/>
    <row r="603" s="2" customFormat="1" x14ac:dyDescent="0.3"/>
    <row r="604" s="2" customFormat="1" x14ac:dyDescent="0.3"/>
    <row r="605" s="2" customFormat="1" x14ac:dyDescent="0.3"/>
    <row r="606" s="2" customFormat="1" x14ac:dyDescent="0.3"/>
    <row r="607" s="2" customFormat="1" x14ac:dyDescent="0.3"/>
    <row r="608" s="2" customFormat="1" x14ac:dyDescent="0.3"/>
    <row r="609" s="2" customFormat="1" x14ac:dyDescent="0.3"/>
    <row r="610" s="2" customFormat="1" x14ac:dyDescent="0.3"/>
    <row r="611" s="2" customFormat="1" x14ac:dyDescent="0.3"/>
    <row r="612" s="2" customFormat="1" x14ac:dyDescent="0.3"/>
    <row r="613" s="2" customFormat="1" x14ac:dyDescent="0.3"/>
    <row r="614" s="2" customFormat="1" x14ac:dyDescent="0.3"/>
    <row r="615" s="2" customFormat="1" x14ac:dyDescent="0.3"/>
    <row r="616" s="2" customFormat="1" x14ac:dyDescent="0.3"/>
    <row r="617" s="2" customFormat="1" x14ac:dyDescent="0.3"/>
    <row r="618" s="2" customFormat="1" x14ac:dyDescent="0.3"/>
    <row r="619" s="2" customFormat="1" x14ac:dyDescent="0.3"/>
    <row r="620" s="2" customFormat="1" x14ac:dyDescent="0.3"/>
    <row r="621" s="2" customFormat="1" x14ac:dyDescent="0.3"/>
    <row r="622" s="2" customFormat="1" x14ac:dyDescent="0.3"/>
    <row r="623" s="2" customFormat="1" x14ac:dyDescent="0.3"/>
    <row r="624" s="2" customFormat="1" x14ac:dyDescent="0.3"/>
    <row r="625" s="2" customFormat="1" x14ac:dyDescent="0.3"/>
    <row r="626" s="2" customFormat="1" x14ac:dyDescent="0.3"/>
    <row r="627" s="2" customFormat="1" x14ac:dyDescent="0.3"/>
    <row r="628" s="2" customFormat="1" x14ac:dyDescent="0.3"/>
    <row r="629" s="2" customFormat="1" x14ac:dyDescent="0.3"/>
    <row r="630" s="2" customFormat="1" x14ac:dyDescent="0.3"/>
    <row r="631" s="2" customFormat="1" x14ac:dyDescent="0.3"/>
    <row r="632" s="2" customFormat="1" x14ac:dyDescent="0.3"/>
    <row r="633" s="2" customFormat="1" x14ac:dyDescent="0.3"/>
    <row r="634" s="2" customFormat="1" x14ac:dyDescent="0.3"/>
    <row r="635" s="2" customFormat="1" x14ac:dyDescent="0.3"/>
    <row r="636" s="2" customFormat="1" x14ac:dyDescent="0.3"/>
    <row r="637" s="2" customFormat="1" x14ac:dyDescent="0.3"/>
    <row r="638" s="2" customFormat="1" x14ac:dyDescent="0.3"/>
    <row r="639" s="2" customFormat="1" x14ac:dyDescent="0.3"/>
    <row r="640" s="2" customFormat="1" x14ac:dyDescent="0.3"/>
    <row r="641" s="2" customFormat="1" x14ac:dyDescent="0.3"/>
    <row r="642" s="2" customFormat="1" x14ac:dyDescent="0.3"/>
    <row r="643" s="2" customFormat="1" x14ac:dyDescent="0.3"/>
    <row r="644" s="2" customFormat="1" x14ac:dyDescent="0.3"/>
    <row r="645" s="2" customFormat="1" x14ac:dyDescent="0.3"/>
    <row r="646" s="2" customFormat="1" x14ac:dyDescent="0.3"/>
  </sheetData>
  <sheetProtection sheet="1" objects="1" scenarios="1"/>
  <mergeCells count="4">
    <mergeCell ref="A1:H1"/>
    <mergeCell ref="A2:H2"/>
    <mergeCell ref="A3:H3"/>
    <mergeCell ref="A4:H4"/>
  </mergeCells>
  <pageMargins left="0.7" right="0.7" top="0.75" bottom="0.75" header="0.3" footer="0.3"/>
  <pageSetup orientation="portrait" horizontalDpi="0" verticalDpi="0" r:id="rId1"/>
  <headerFooter>
    <oddHeader>&amp;L&amp;16&amp;F&amp;R&amp;G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349"/>
  <sheetViews>
    <sheetView zoomScaleNormal="100" workbookViewId="0">
      <pane xSplit="1" ySplit="5" topLeftCell="B6" activePane="bottomRight" state="frozen"/>
      <selection pane="topRight" activeCell="B1" sqref="B1"/>
      <selection pane="bottomLeft" activeCell="A4" sqref="A4"/>
      <selection pane="bottomRight" activeCell="D16" sqref="D16"/>
    </sheetView>
  </sheetViews>
  <sheetFormatPr defaultColWidth="11" defaultRowHeight="15.6" x14ac:dyDescent="0.3"/>
  <cols>
    <col min="1" max="1" width="9.21875" style="26" customWidth="1"/>
    <col min="2" max="2" width="58" style="26" customWidth="1"/>
    <col min="3" max="3" width="12.109375" style="26" customWidth="1"/>
    <col min="4" max="4" width="11.77734375" style="26" customWidth="1"/>
    <col min="5" max="5" width="11" style="26"/>
    <col min="6" max="6" width="11.5546875" style="26" customWidth="1"/>
    <col min="7" max="7" width="13" style="26" customWidth="1"/>
    <col min="8" max="8" width="13.21875" style="26" customWidth="1"/>
    <col min="9" max="10" width="11" style="26"/>
    <col min="11" max="12" width="12.44140625" style="26" customWidth="1"/>
    <col min="13" max="13" width="11" style="16"/>
    <col min="14" max="16384" width="11" style="26"/>
  </cols>
  <sheetData>
    <row r="1" spans="1:44" x14ac:dyDescent="0.3">
      <c r="A1" s="26" t="s">
        <v>65</v>
      </c>
    </row>
    <row r="2" spans="1:44" ht="6" customHeight="1" x14ac:dyDescent="0.3"/>
    <row r="3" spans="1:44" x14ac:dyDescent="0.3">
      <c r="A3" s="27" t="s">
        <v>66</v>
      </c>
    </row>
    <row r="4" spans="1:44" ht="7.2" customHeight="1" x14ac:dyDescent="0.3">
      <c r="A4" s="27"/>
    </row>
    <row r="5" spans="1:44" s="28" customFormat="1" ht="81.599999999999994" customHeight="1" x14ac:dyDescent="0.3">
      <c r="A5" s="28" t="s">
        <v>55</v>
      </c>
      <c r="B5" s="28" t="s">
        <v>54</v>
      </c>
      <c r="C5" s="28" t="s">
        <v>56</v>
      </c>
      <c r="D5" s="28" t="s">
        <v>57</v>
      </c>
      <c r="E5" s="28" t="s">
        <v>58</v>
      </c>
      <c r="F5" s="28" t="s">
        <v>61</v>
      </c>
      <c r="G5" s="28" t="s">
        <v>59</v>
      </c>
      <c r="H5" s="28" t="s">
        <v>60</v>
      </c>
      <c r="I5" s="28" t="s">
        <v>62</v>
      </c>
      <c r="J5" s="28" t="s">
        <v>69</v>
      </c>
      <c r="K5" s="28" t="s">
        <v>63</v>
      </c>
      <c r="L5" s="28" t="s">
        <v>64</v>
      </c>
    </row>
    <row r="6" spans="1:44" ht="15" customHeight="1" x14ac:dyDescent="0.3">
      <c r="A6" s="27">
        <v>1</v>
      </c>
      <c r="B6" s="29" t="s">
        <v>68</v>
      </c>
      <c r="C6" s="30">
        <f>'PV for Part 1'!C$16</f>
        <v>100</v>
      </c>
      <c r="D6" s="30">
        <f>'PV for Part 1'!C$17</f>
        <v>100</v>
      </c>
      <c r="E6" s="30">
        <f>'PV for Part 1'!C$29</f>
        <v>106882.46087520033</v>
      </c>
      <c r="F6" s="30">
        <f>'PV for Part 1'!C$44</f>
        <v>69503.729086106963</v>
      </c>
      <c r="G6" s="30">
        <f>E6-F6</f>
        <v>37378.731789093363</v>
      </c>
      <c r="H6" s="30">
        <f ca="1">'PV for Part 1'!C$52</f>
        <v>7</v>
      </c>
      <c r="I6" s="30">
        <f>'PV for Part 1'!C$48</f>
        <v>3071.0714062708457</v>
      </c>
      <c r="J6" s="30">
        <f>'PV for Part 1'!C$58</f>
        <v>4701.25</v>
      </c>
      <c r="K6" s="30">
        <f>'PV for Part 1'!C$55</f>
        <v>26687.641870619322</v>
      </c>
      <c r="L6" s="30">
        <f>'PV for Part 1'!C$56</f>
        <v>51286.52722476382</v>
      </c>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row>
    <row r="7" spans="1:44" x14ac:dyDescent="0.3">
      <c r="A7" s="27">
        <v>2</v>
      </c>
      <c r="B7" s="29" t="s">
        <v>68</v>
      </c>
      <c r="C7" s="30">
        <f>'PV for Part 2'!C$16</f>
        <v>100</v>
      </c>
      <c r="D7" s="30">
        <f>'PV for Part 2'!C$17</f>
        <v>100</v>
      </c>
      <c r="E7" s="30">
        <f>'PV for Part 2'!C$29</f>
        <v>106882.46087520033</v>
      </c>
      <c r="F7" s="30">
        <f>'PV for Part 2'!C$44</f>
        <v>69503.729086106963</v>
      </c>
      <c r="G7" s="30">
        <f t="shared" ref="G7:G25" si="0">E7-F7</f>
        <v>37378.731789093363</v>
      </c>
      <c r="H7" s="30">
        <f ca="1">'PV for Part 2'!C$52</f>
        <v>7</v>
      </c>
      <c r="I7" s="30">
        <f>'PV for Part 2'!C$48</f>
        <v>3071.0714062708457</v>
      </c>
      <c r="J7" s="30">
        <f>'PV for Part 2'!C$58</f>
        <v>4701.25</v>
      </c>
      <c r="K7" s="30">
        <f>'PV for Part 2'!C$55</f>
        <v>26687.641870619322</v>
      </c>
      <c r="L7" s="30">
        <f>'PV for Part 2'!C$56</f>
        <v>51286.52722476382</v>
      </c>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row>
    <row r="8" spans="1:44" x14ac:dyDescent="0.3">
      <c r="A8" s="27">
        <v>3</v>
      </c>
      <c r="B8" s="29" t="s">
        <v>68</v>
      </c>
      <c r="C8" s="30">
        <f>'PV for Part 3'!C$16</f>
        <v>100</v>
      </c>
      <c r="D8" s="30">
        <f>'PV for Part 3'!C$17</f>
        <v>100</v>
      </c>
      <c r="E8" s="30">
        <f>'PV for Part 3'!C$29</f>
        <v>106882.46087520033</v>
      </c>
      <c r="F8" s="30">
        <f>'PV for Part 3'!C$44</f>
        <v>69503.729086106963</v>
      </c>
      <c r="G8" s="30">
        <f t="shared" si="0"/>
        <v>37378.731789093363</v>
      </c>
      <c r="H8" s="30">
        <f ca="1">'PV for Part 3'!C$52</f>
        <v>7</v>
      </c>
      <c r="I8" s="30">
        <f>'PV for Part 3'!C$48</f>
        <v>3071.0714062708457</v>
      </c>
      <c r="J8" s="30">
        <f>'PV for Part 3'!C$58</f>
        <v>4701.25</v>
      </c>
      <c r="K8" s="30">
        <f>'PV for Part 3'!C$55</f>
        <v>26687.641870619322</v>
      </c>
      <c r="L8" s="30">
        <f>'PV for Part 3'!C$56</f>
        <v>51286.52722476382</v>
      </c>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row>
    <row r="9" spans="1:44" x14ac:dyDescent="0.3">
      <c r="A9" s="27">
        <v>4</v>
      </c>
      <c r="B9" s="29" t="s">
        <v>68</v>
      </c>
      <c r="C9" s="30">
        <f>'PV for Part 4'!C$16</f>
        <v>100</v>
      </c>
      <c r="D9" s="30">
        <f>'PV for Part 4'!C$17</f>
        <v>100</v>
      </c>
      <c r="E9" s="30">
        <f>'PV for Part 4'!C$29</f>
        <v>106882.46087520033</v>
      </c>
      <c r="F9" s="30">
        <f>'PV for Part 4'!C$44</f>
        <v>69503.729086106963</v>
      </c>
      <c r="G9" s="30">
        <f t="shared" si="0"/>
        <v>37378.731789093363</v>
      </c>
      <c r="H9" s="30">
        <f ca="1">'PV for Part 4'!C$52</f>
        <v>7</v>
      </c>
      <c r="I9" s="30">
        <f>'PV for Part 4'!C$48</f>
        <v>3071.0714062708457</v>
      </c>
      <c r="J9" s="30">
        <f>'PV for Part 4'!C$58</f>
        <v>4701.25</v>
      </c>
      <c r="K9" s="30">
        <f>'PV for Part 4'!C$55</f>
        <v>26687.641870619322</v>
      </c>
      <c r="L9" s="30">
        <f>'PV for Part 4'!C$56</f>
        <v>51286.52722476382</v>
      </c>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row>
    <row r="10" spans="1:44" x14ac:dyDescent="0.3">
      <c r="A10" s="27">
        <v>5</v>
      </c>
      <c r="B10" s="29" t="s">
        <v>68</v>
      </c>
      <c r="C10" s="30">
        <f>'PV for Part 5'!C$16</f>
        <v>100</v>
      </c>
      <c r="D10" s="30">
        <f>'PV for Part 5'!C$17</f>
        <v>100</v>
      </c>
      <c r="E10" s="30">
        <f>'PV for Part 5'!C$29</f>
        <v>106882.46087520033</v>
      </c>
      <c r="F10" s="30">
        <f>'PV for Part 5'!C$44</f>
        <v>69503.729086106963</v>
      </c>
      <c r="G10" s="30">
        <f t="shared" si="0"/>
        <v>37378.731789093363</v>
      </c>
      <c r="H10" s="30">
        <f ca="1">'PV for Part 5'!C$52</f>
        <v>7</v>
      </c>
      <c r="I10" s="30">
        <f>'PV for Part 5'!C$48</f>
        <v>3071.0714062708457</v>
      </c>
      <c r="J10" s="30">
        <f>'PV for Part 5'!C$58</f>
        <v>4701.25</v>
      </c>
      <c r="K10" s="30">
        <f>'PV for Part 5'!C$55</f>
        <v>26687.641870619322</v>
      </c>
      <c r="L10" s="30">
        <f>'PV for Part 5'!C$56</f>
        <v>51286.52722476382</v>
      </c>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row>
    <row r="11" spans="1:44" x14ac:dyDescent="0.3">
      <c r="A11" s="27">
        <v>6</v>
      </c>
      <c r="B11" s="29" t="s">
        <v>68</v>
      </c>
      <c r="C11" s="30">
        <f>'PV for Part 6'!C$16</f>
        <v>100</v>
      </c>
      <c r="D11" s="30">
        <f>'PV for Part 6'!C$17</f>
        <v>100</v>
      </c>
      <c r="E11" s="30">
        <f>'PV for Part 6'!C$29</f>
        <v>106882.46087520033</v>
      </c>
      <c r="F11" s="30">
        <f>'PV for Part 6'!C$44</f>
        <v>69503.729086106963</v>
      </c>
      <c r="G11" s="30">
        <f t="shared" si="0"/>
        <v>37378.731789093363</v>
      </c>
      <c r="H11" s="30">
        <f ca="1">'PV for Part 6'!C$52</f>
        <v>7</v>
      </c>
      <c r="I11" s="30">
        <f>'PV for Part 6'!C$48</f>
        <v>3071.0714062708457</v>
      </c>
      <c r="J11" s="30">
        <f>'PV for Part 6'!C$58</f>
        <v>4701.25</v>
      </c>
      <c r="K11" s="30">
        <f>'PV for Part 6'!C$55</f>
        <v>26687.641870619322</v>
      </c>
      <c r="L11" s="30">
        <f>'PV for Part 6'!C$56</f>
        <v>51286.52722476382</v>
      </c>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row>
    <row r="12" spans="1:44" x14ac:dyDescent="0.3">
      <c r="A12" s="27">
        <v>7</v>
      </c>
      <c r="B12" s="29" t="s">
        <v>68</v>
      </c>
      <c r="C12" s="30">
        <f>'PV for Part 7'!C$16</f>
        <v>100</v>
      </c>
      <c r="D12" s="30">
        <f>'PV for Part 7'!C$17</f>
        <v>100</v>
      </c>
      <c r="E12" s="30">
        <f>'PV for Part 7'!C$29</f>
        <v>106882.46087520033</v>
      </c>
      <c r="F12" s="30">
        <f>'PV for Part 7'!C$44</f>
        <v>69503.729086106963</v>
      </c>
      <c r="G12" s="30">
        <f t="shared" si="0"/>
        <v>37378.731789093363</v>
      </c>
      <c r="H12" s="30">
        <f ca="1">'PV for Part 7'!C$52</f>
        <v>7</v>
      </c>
      <c r="I12" s="30">
        <f>'PV for Part 7'!C$48</f>
        <v>3071.0714062708457</v>
      </c>
      <c r="J12" s="30">
        <f>'PV for Part 7'!C$58</f>
        <v>4701.25</v>
      </c>
      <c r="K12" s="30">
        <f>'PV for Part 7'!C$55</f>
        <v>26687.641870619322</v>
      </c>
      <c r="L12" s="30">
        <f>'PV for Part 7'!C$56</f>
        <v>51286.52722476382</v>
      </c>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row>
    <row r="13" spans="1:44" x14ac:dyDescent="0.3">
      <c r="A13" s="27">
        <v>8</v>
      </c>
      <c r="B13" s="29" t="s">
        <v>68</v>
      </c>
      <c r="C13" s="30">
        <f>'PV for Part 8'!C$16</f>
        <v>100</v>
      </c>
      <c r="D13" s="30">
        <f>'PV for Part 8'!C$17</f>
        <v>100</v>
      </c>
      <c r="E13" s="30">
        <f>'PV for Part 8'!C$29</f>
        <v>106882.46087520033</v>
      </c>
      <c r="F13" s="30">
        <f>'PV for Part 8'!C$44</f>
        <v>69503.729086106963</v>
      </c>
      <c r="G13" s="30">
        <f t="shared" si="0"/>
        <v>37378.731789093363</v>
      </c>
      <c r="H13" s="30">
        <f ca="1">'PV for Part 8'!C$52</f>
        <v>7</v>
      </c>
      <c r="I13" s="30">
        <f>'PV for Part 8'!C$48</f>
        <v>3071.0714062708457</v>
      </c>
      <c r="J13" s="30">
        <f>'PV for Part 8'!C$58</f>
        <v>4701.25</v>
      </c>
      <c r="K13" s="30">
        <f>'PV for Part 8'!C$55</f>
        <v>26687.641870619322</v>
      </c>
      <c r="L13" s="30">
        <f>'PV for Part 8'!C$56</f>
        <v>51286.52722476382</v>
      </c>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row>
    <row r="14" spans="1:44" x14ac:dyDescent="0.3">
      <c r="A14" s="27">
        <v>9</v>
      </c>
      <c r="B14" s="29" t="s">
        <v>68</v>
      </c>
      <c r="C14" s="30">
        <f>'PV for Part 9'!C$16</f>
        <v>100</v>
      </c>
      <c r="D14" s="30">
        <f>'PV for Part 9'!C$17</f>
        <v>100</v>
      </c>
      <c r="E14" s="30">
        <f>'PV for Part 9'!C$29</f>
        <v>106882.46087520033</v>
      </c>
      <c r="F14" s="30">
        <f>'PV for Part 9'!C$44</f>
        <v>69503.729086106963</v>
      </c>
      <c r="G14" s="30">
        <f t="shared" si="0"/>
        <v>37378.731789093363</v>
      </c>
      <c r="H14" s="30">
        <f ca="1">'PV for Part 9'!C$52</f>
        <v>7</v>
      </c>
      <c r="I14" s="30">
        <f>'PV for Part 9'!C$48</f>
        <v>3071.0714062708457</v>
      </c>
      <c r="J14" s="30">
        <f>'PV for Part 9'!C$58</f>
        <v>4701.25</v>
      </c>
      <c r="K14" s="30">
        <f>'PV for Part 9'!C$55</f>
        <v>26687.641870619322</v>
      </c>
      <c r="L14" s="30">
        <f>'PV for Part 9'!C$56</f>
        <v>51286.52722476382</v>
      </c>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row>
    <row r="15" spans="1:44" x14ac:dyDescent="0.3">
      <c r="A15" s="27">
        <v>10</v>
      </c>
      <c r="B15" s="29" t="s">
        <v>68</v>
      </c>
      <c r="C15" s="30">
        <f>'PV for Part 10'!C$16</f>
        <v>100</v>
      </c>
      <c r="D15" s="30">
        <f>'PV for Part 10'!C$17</f>
        <v>100</v>
      </c>
      <c r="E15" s="30">
        <f>'PV for Part 10'!C$29</f>
        <v>106882.46087520033</v>
      </c>
      <c r="F15" s="30">
        <f>'PV for Part 10'!C$44</f>
        <v>69503.729086106963</v>
      </c>
      <c r="G15" s="30">
        <f t="shared" si="0"/>
        <v>37378.731789093363</v>
      </c>
      <c r="H15" s="30">
        <f ca="1">'PV for Part 10'!C$52</f>
        <v>7</v>
      </c>
      <c r="I15" s="30">
        <f>'PV for Part 10'!C$48</f>
        <v>3071.0714062708457</v>
      </c>
      <c r="J15" s="30">
        <f>'PV for Part 10'!C$58</f>
        <v>4701.25</v>
      </c>
      <c r="K15" s="30">
        <f>'PV for Part 10'!C$55</f>
        <v>26687.641870619322</v>
      </c>
      <c r="L15" s="30">
        <f>'PV for Part 10'!C$56</f>
        <v>51286.52722476382</v>
      </c>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row>
    <row r="16" spans="1:44" x14ac:dyDescent="0.3">
      <c r="A16" s="27">
        <v>11</v>
      </c>
      <c r="B16" s="29" t="s">
        <v>68</v>
      </c>
      <c r="C16" s="30">
        <f>'PV for Part 11'!C$16</f>
        <v>100</v>
      </c>
      <c r="D16" s="30">
        <f>'PV for Part 11'!C$17</f>
        <v>100</v>
      </c>
      <c r="E16" s="30">
        <f>'PV for Part 11'!C$29</f>
        <v>106882.46087520033</v>
      </c>
      <c r="F16" s="30">
        <f>'PV for Part 11'!C$44</f>
        <v>69503.729086106963</v>
      </c>
      <c r="G16" s="30">
        <f t="shared" si="0"/>
        <v>37378.731789093363</v>
      </c>
      <c r="H16" s="30">
        <f ca="1">'PV for Part 11'!C$52</f>
        <v>7</v>
      </c>
      <c r="I16" s="30">
        <f>'PV for Part 11'!C$48</f>
        <v>3071.0714062708457</v>
      </c>
      <c r="J16" s="30">
        <f>'PV for Part 11'!C$58</f>
        <v>4701.25</v>
      </c>
      <c r="K16" s="30">
        <f>'PV for Part 11'!C$55</f>
        <v>26687.641870619322</v>
      </c>
      <c r="L16" s="30">
        <f>'PV for Part 11'!C$56</f>
        <v>51286.52722476382</v>
      </c>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row>
    <row r="17" spans="1:44" x14ac:dyDescent="0.3">
      <c r="A17" s="27">
        <v>12</v>
      </c>
      <c r="B17" s="29" t="s">
        <v>68</v>
      </c>
      <c r="C17" s="30">
        <f>'PV for Part 12'!C$16</f>
        <v>100</v>
      </c>
      <c r="D17" s="30">
        <f>'PV for Part 12'!C$17</f>
        <v>100</v>
      </c>
      <c r="E17" s="30">
        <f>'PV for Part 12'!C$29</f>
        <v>106882.46087520033</v>
      </c>
      <c r="F17" s="30">
        <f>'PV for Part 12'!C$44</f>
        <v>69503.729086106963</v>
      </c>
      <c r="G17" s="30">
        <f t="shared" si="0"/>
        <v>37378.731789093363</v>
      </c>
      <c r="H17" s="30">
        <f ca="1">'PV for Part 12'!C$52</f>
        <v>7</v>
      </c>
      <c r="I17" s="30">
        <f>'PV for Part 12'!C$48</f>
        <v>3071.0714062708457</v>
      </c>
      <c r="J17" s="30">
        <f>'PV for Part 12'!C$58</f>
        <v>4701.25</v>
      </c>
      <c r="K17" s="30">
        <f>'PV for Part 12'!C$55</f>
        <v>26687.641870619322</v>
      </c>
      <c r="L17" s="30">
        <f>'PV for Part 12'!C$56</f>
        <v>51286.52722476382</v>
      </c>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row>
    <row r="18" spans="1:44" x14ac:dyDescent="0.3">
      <c r="A18" s="27">
        <v>13</v>
      </c>
      <c r="B18" s="29" t="s">
        <v>68</v>
      </c>
      <c r="C18" s="30">
        <f>'PV for Part 13'!C$16</f>
        <v>100</v>
      </c>
      <c r="D18" s="30">
        <f>'PV for Part 13'!C$17</f>
        <v>100</v>
      </c>
      <c r="E18" s="30">
        <f>'PV for Part 13'!C$29</f>
        <v>106882.46087520033</v>
      </c>
      <c r="F18" s="30">
        <f>'PV for Part 13'!C$44</f>
        <v>69503.729086106963</v>
      </c>
      <c r="G18" s="30">
        <f t="shared" si="0"/>
        <v>37378.731789093363</v>
      </c>
      <c r="H18" s="30">
        <f ca="1">'PV for Part 13'!C$52</f>
        <v>7</v>
      </c>
      <c r="I18" s="30">
        <f>'PV for Part 13'!C$48</f>
        <v>3071.0714062708457</v>
      </c>
      <c r="J18" s="30">
        <f>'PV for Part 13'!C$58</f>
        <v>4701.25</v>
      </c>
      <c r="K18" s="30">
        <f>'PV for Part 13'!C$55</f>
        <v>26687.641870619322</v>
      </c>
      <c r="L18" s="30">
        <f>'PV for Part 13'!C$56</f>
        <v>51286.52722476382</v>
      </c>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row>
    <row r="19" spans="1:44" x14ac:dyDescent="0.3">
      <c r="A19" s="27">
        <v>14</v>
      </c>
      <c r="B19" s="29" t="s">
        <v>68</v>
      </c>
      <c r="C19" s="30">
        <f>'PV for Part 14'!C$16</f>
        <v>100</v>
      </c>
      <c r="D19" s="30">
        <f>'PV for Part 14'!C$17</f>
        <v>100</v>
      </c>
      <c r="E19" s="30">
        <f>'PV for Part 14'!C$29</f>
        <v>106882.46087520033</v>
      </c>
      <c r="F19" s="30">
        <f>'PV for Part 14'!C$44</f>
        <v>69503.729086106963</v>
      </c>
      <c r="G19" s="30">
        <f t="shared" si="0"/>
        <v>37378.731789093363</v>
      </c>
      <c r="H19" s="30">
        <f ca="1">'PV for Part 14'!C$52</f>
        <v>7</v>
      </c>
      <c r="I19" s="30">
        <f>'PV for Part 14'!C$48</f>
        <v>3071.0714062708457</v>
      </c>
      <c r="J19" s="30">
        <f>'PV for Part 14'!C$58</f>
        <v>4701.25</v>
      </c>
      <c r="K19" s="30">
        <f>'PV for Part 14'!C$55</f>
        <v>26687.641870619322</v>
      </c>
      <c r="L19" s="30">
        <f>'PV for Part 14'!C$56</f>
        <v>51286.52722476382</v>
      </c>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row>
    <row r="20" spans="1:44" x14ac:dyDescent="0.3">
      <c r="A20" s="27">
        <v>15</v>
      </c>
      <c r="B20" s="29" t="s">
        <v>68</v>
      </c>
      <c r="C20" s="30">
        <f>'PV for Part 15'!C$16</f>
        <v>100</v>
      </c>
      <c r="D20" s="30">
        <f>'PV for Part 15'!C$17</f>
        <v>100</v>
      </c>
      <c r="E20" s="30">
        <f>'PV for Part 15'!C$29</f>
        <v>106882.46087520033</v>
      </c>
      <c r="F20" s="30">
        <f>'PV for Part 15'!C$44</f>
        <v>69503.729086106963</v>
      </c>
      <c r="G20" s="30">
        <f t="shared" si="0"/>
        <v>37378.731789093363</v>
      </c>
      <c r="H20" s="30">
        <f ca="1">'PV for Part 15'!C$52</f>
        <v>7</v>
      </c>
      <c r="I20" s="30">
        <f>'PV for Part 15'!C$48</f>
        <v>3071.0714062708457</v>
      </c>
      <c r="J20" s="30">
        <f>'PV for Part 15'!C$58</f>
        <v>4701.25</v>
      </c>
      <c r="K20" s="30">
        <f>'PV for Part 15'!C$55</f>
        <v>26687.641870619322</v>
      </c>
      <c r="L20" s="30">
        <f>'PV for Part 15'!C$56</f>
        <v>51286.52722476382</v>
      </c>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row>
    <row r="21" spans="1:44" x14ac:dyDescent="0.3">
      <c r="A21" s="27">
        <v>16</v>
      </c>
      <c r="B21" s="29" t="s">
        <v>68</v>
      </c>
      <c r="C21" s="30">
        <f>'PV for Part 16'!C$16</f>
        <v>100</v>
      </c>
      <c r="D21" s="30">
        <f>'PV for Part 16'!C$17</f>
        <v>100</v>
      </c>
      <c r="E21" s="30">
        <f>'PV for Part 16'!C$29</f>
        <v>106882.46087520033</v>
      </c>
      <c r="F21" s="30">
        <f>'PV for Part 16'!C$44</f>
        <v>69503.729086106963</v>
      </c>
      <c r="G21" s="30">
        <f t="shared" si="0"/>
        <v>37378.731789093363</v>
      </c>
      <c r="H21" s="30">
        <f ca="1">'PV for Part 16'!C$52</f>
        <v>7</v>
      </c>
      <c r="I21" s="30">
        <f>'PV for Part 16'!C$48</f>
        <v>3071.0714062708457</v>
      </c>
      <c r="J21" s="30">
        <f>'PV for Part 16'!C$58</f>
        <v>4701.25</v>
      </c>
      <c r="K21" s="30">
        <f>'PV for Part 16'!C$55</f>
        <v>26687.641870619322</v>
      </c>
      <c r="L21" s="30">
        <f>'PV for Part 16'!C$56</f>
        <v>51286.52722476382</v>
      </c>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row>
    <row r="22" spans="1:44" x14ac:dyDescent="0.3">
      <c r="A22" s="27">
        <v>17</v>
      </c>
      <c r="B22" s="29" t="s">
        <v>68</v>
      </c>
      <c r="C22" s="30">
        <f>'PV for Part 17'!C$16</f>
        <v>100</v>
      </c>
      <c r="D22" s="30">
        <f>'PV for Part 17'!C$17</f>
        <v>100</v>
      </c>
      <c r="E22" s="30">
        <f>'PV for Part 17'!C$29</f>
        <v>106882.46087520033</v>
      </c>
      <c r="F22" s="30">
        <f>'PV for Part 17'!C$44</f>
        <v>69503.729086106963</v>
      </c>
      <c r="G22" s="30">
        <f t="shared" si="0"/>
        <v>37378.731789093363</v>
      </c>
      <c r="H22" s="30">
        <f ca="1">'PV for Part 17'!C$52</f>
        <v>7</v>
      </c>
      <c r="I22" s="30">
        <f>'PV for Part 17'!C$48</f>
        <v>3071.0714062708457</v>
      </c>
      <c r="J22" s="30">
        <f>'PV for Part 17'!C$58</f>
        <v>4701.25</v>
      </c>
      <c r="K22" s="30">
        <f>'PV for Part 17'!C$55</f>
        <v>26687.641870619322</v>
      </c>
      <c r="L22" s="30">
        <f>'PV for Part 17'!C$56</f>
        <v>51286.52722476382</v>
      </c>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row>
    <row r="23" spans="1:44" x14ac:dyDescent="0.3">
      <c r="A23" s="27">
        <v>18</v>
      </c>
      <c r="B23" s="29" t="s">
        <v>68</v>
      </c>
      <c r="C23" s="30">
        <f>'PV for Part 18'!C$16</f>
        <v>100</v>
      </c>
      <c r="D23" s="30">
        <f>'PV for Part 18'!C$17</f>
        <v>100</v>
      </c>
      <c r="E23" s="30">
        <f>'PV for Part 18'!C$29</f>
        <v>106882.46087520033</v>
      </c>
      <c r="F23" s="30">
        <f>'PV for Part 18'!C$44</f>
        <v>69503.729086106963</v>
      </c>
      <c r="G23" s="30">
        <f t="shared" si="0"/>
        <v>37378.731789093363</v>
      </c>
      <c r="H23" s="30">
        <f ca="1">'PV for Part 18'!C$52</f>
        <v>7</v>
      </c>
      <c r="I23" s="30">
        <f>'PV for Part 18'!C$48</f>
        <v>3071.0714062708457</v>
      </c>
      <c r="J23" s="30">
        <f>'PV for Part 18'!C$58</f>
        <v>4701.25</v>
      </c>
      <c r="K23" s="30">
        <f>'PV for Part 18'!C$55</f>
        <v>26687.641870619322</v>
      </c>
      <c r="L23" s="30">
        <f>'PV for Part 18'!C$56</f>
        <v>51286.52722476382</v>
      </c>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row>
    <row r="24" spans="1:44" x14ac:dyDescent="0.3">
      <c r="A24" s="27">
        <v>19</v>
      </c>
      <c r="B24" s="29" t="s">
        <v>68</v>
      </c>
      <c r="C24" s="30">
        <f>'PV for Part 19'!C$16</f>
        <v>100</v>
      </c>
      <c r="D24" s="30">
        <f>'PV for Part 19'!C$17</f>
        <v>100</v>
      </c>
      <c r="E24" s="30">
        <f>'PV for Part 19'!C$29</f>
        <v>106882.46087520033</v>
      </c>
      <c r="F24" s="30">
        <f>'PV for Part 19'!C$44</f>
        <v>69503.729086106963</v>
      </c>
      <c r="G24" s="30">
        <f t="shared" si="0"/>
        <v>37378.731789093363</v>
      </c>
      <c r="H24" s="30">
        <f ca="1">'PV for Part 19'!C$52</f>
        <v>7</v>
      </c>
      <c r="I24" s="30">
        <f>'PV for Part 19'!C$48</f>
        <v>3071.0714062708457</v>
      </c>
      <c r="J24" s="30">
        <f>'PV for Part 19'!C$58</f>
        <v>4701.25</v>
      </c>
      <c r="K24" s="30">
        <f>'PV for Part 19'!C$55</f>
        <v>26687.641870619322</v>
      </c>
      <c r="L24" s="30">
        <f>'PV for Part 19'!C$56</f>
        <v>51286.52722476382</v>
      </c>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row>
    <row r="25" spans="1:44" s="34" customFormat="1" x14ac:dyDescent="0.3">
      <c r="A25" s="31">
        <v>20</v>
      </c>
      <c r="B25" s="32" t="s">
        <v>68</v>
      </c>
      <c r="C25" s="33">
        <f>'PV for Part 20'!C$16</f>
        <v>100</v>
      </c>
      <c r="D25" s="33">
        <f>'PV for Part 20'!C$17</f>
        <v>100</v>
      </c>
      <c r="E25" s="33">
        <f>'PV for Part 20'!C$29</f>
        <v>106882.46087520033</v>
      </c>
      <c r="F25" s="33">
        <f>'PV for Part 20'!C$44</f>
        <v>69503.729086106963</v>
      </c>
      <c r="G25" s="33">
        <f t="shared" si="0"/>
        <v>37378.731789093363</v>
      </c>
      <c r="H25" s="33">
        <f ca="1">'PV for Part 20'!C$52</f>
        <v>7</v>
      </c>
      <c r="I25" s="33">
        <f>'PV for Part 20'!C$48</f>
        <v>3071.0714062708457</v>
      </c>
      <c r="J25" s="33">
        <f>'PV for Part 20'!C$58</f>
        <v>4701.25</v>
      </c>
      <c r="K25" s="33">
        <f>'PV for Part 20'!C$55</f>
        <v>26687.641870619322</v>
      </c>
      <c r="L25" s="33">
        <f>'PV for Part 20'!C$56</f>
        <v>51286.52722476382</v>
      </c>
      <c r="M25" s="4"/>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row>
    <row r="26" spans="1:44" x14ac:dyDescent="0.3">
      <c r="A26" s="35" t="s">
        <v>70</v>
      </c>
      <c r="B26" s="27"/>
      <c r="C26" s="30">
        <f>SUM(C6:C25)</f>
        <v>2000</v>
      </c>
      <c r="D26" s="30">
        <f t="shared" ref="D26:L26" si="1">SUM(D6:D25)</f>
        <v>2000</v>
      </c>
      <c r="E26" s="30"/>
      <c r="F26" s="30"/>
      <c r="G26" s="30">
        <f t="shared" si="1"/>
        <v>747574.63578186708</v>
      </c>
      <c r="H26" s="30"/>
      <c r="I26" s="30">
        <f t="shared" si="1"/>
        <v>61421.428125416896</v>
      </c>
      <c r="J26" s="30">
        <f t="shared" si="1"/>
        <v>94025</v>
      </c>
      <c r="K26" s="30">
        <f t="shared" si="1"/>
        <v>533752.83741238643</v>
      </c>
      <c r="L26" s="30">
        <f t="shared" si="1"/>
        <v>1025730.5444952759</v>
      </c>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row>
    <row r="27" spans="1:44" x14ac:dyDescent="0.3">
      <c r="A27" s="27"/>
      <c r="B27" s="27"/>
      <c r="C27" s="27"/>
      <c r="D27" s="27"/>
      <c r="E27" s="27"/>
      <c r="F27" s="27"/>
      <c r="G27" s="27"/>
      <c r="H27" s="27"/>
      <c r="I27" s="27"/>
      <c r="J27" s="27"/>
      <c r="K27" s="27"/>
      <c r="L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row>
    <row r="28" spans="1:44" x14ac:dyDescent="0.3">
      <c r="A28" s="27"/>
      <c r="B28" s="27"/>
      <c r="C28" s="27"/>
      <c r="D28" s="27"/>
      <c r="E28" s="27"/>
      <c r="F28" s="27"/>
      <c r="G28" s="27"/>
      <c r="H28" s="27"/>
      <c r="I28" s="27"/>
      <c r="J28" s="27"/>
      <c r="K28" s="27"/>
      <c r="L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row>
    <row r="29" spans="1:44" x14ac:dyDescent="0.3">
      <c r="A29" s="27"/>
      <c r="B29" s="27"/>
      <c r="C29" s="27"/>
      <c r="D29" s="27"/>
      <c r="E29" s="27"/>
      <c r="F29" s="27"/>
      <c r="G29" s="27"/>
      <c r="H29" s="27"/>
      <c r="I29" s="27"/>
      <c r="J29" s="27"/>
      <c r="K29" s="27"/>
      <c r="L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row>
    <row r="30" spans="1:44" x14ac:dyDescent="0.3">
      <c r="A30" s="27"/>
      <c r="B30" s="27"/>
      <c r="C30" s="27"/>
      <c r="D30" s="27"/>
      <c r="E30" s="27"/>
      <c r="F30" s="27"/>
      <c r="G30" s="27"/>
      <c r="H30" s="27"/>
      <c r="I30" s="27"/>
      <c r="J30" s="27"/>
      <c r="K30" s="27"/>
      <c r="L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row>
    <row r="31" spans="1:44" x14ac:dyDescent="0.3">
      <c r="A31" s="27"/>
      <c r="B31" s="27"/>
      <c r="C31" s="27"/>
      <c r="D31" s="27"/>
      <c r="E31" s="27"/>
      <c r="F31" s="27"/>
      <c r="G31" s="27"/>
      <c r="H31" s="27"/>
      <c r="I31" s="27"/>
      <c r="J31" s="27"/>
      <c r="K31" s="27"/>
      <c r="L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row>
    <row r="32" spans="1:44" x14ac:dyDescent="0.3">
      <c r="A32" s="27"/>
      <c r="B32" s="27"/>
      <c r="C32" s="27"/>
      <c r="D32" s="27"/>
      <c r="E32" s="27"/>
      <c r="F32" s="27"/>
      <c r="G32" s="27"/>
      <c r="H32" s="27"/>
      <c r="I32" s="27"/>
      <c r="J32" s="27"/>
      <c r="K32" s="27"/>
      <c r="L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row>
    <row r="33" spans="1:44" x14ac:dyDescent="0.3">
      <c r="A33" s="27"/>
      <c r="B33" s="27"/>
      <c r="C33" s="27"/>
      <c r="D33" s="27"/>
      <c r="E33" s="27"/>
      <c r="F33" s="27"/>
      <c r="G33" s="27"/>
      <c r="H33" s="27"/>
      <c r="I33" s="27"/>
      <c r="J33" s="27"/>
      <c r="K33" s="27"/>
      <c r="L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row>
    <row r="34" spans="1:44" x14ac:dyDescent="0.3">
      <c r="A34" s="27"/>
      <c r="B34" s="27"/>
      <c r="C34" s="27"/>
      <c r="D34" s="27"/>
      <c r="E34" s="27"/>
      <c r="F34" s="27"/>
      <c r="G34" s="27"/>
      <c r="H34" s="27"/>
      <c r="I34" s="27"/>
      <c r="J34" s="27"/>
      <c r="K34" s="27"/>
      <c r="L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row>
    <row r="35" spans="1:44" x14ac:dyDescent="0.3">
      <c r="A35" s="27"/>
      <c r="B35" s="27"/>
      <c r="C35" s="27"/>
      <c r="D35" s="27"/>
      <c r="E35" s="27"/>
      <c r="F35" s="27"/>
      <c r="G35" s="27"/>
      <c r="H35" s="27"/>
      <c r="I35" s="27"/>
      <c r="J35" s="27"/>
      <c r="K35" s="27"/>
      <c r="L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row>
    <row r="36" spans="1:44" x14ac:dyDescent="0.3">
      <c r="A36" s="27"/>
      <c r="B36" s="27"/>
      <c r="C36" s="27"/>
      <c r="D36" s="27"/>
      <c r="E36" s="27"/>
      <c r="F36" s="27"/>
      <c r="G36" s="27"/>
      <c r="H36" s="27"/>
      <c r="I36" s="27"/>
      <c r="J36" s="27"/>
      <c r="K36" s="27"/>
      <c r="L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row>
    <row r="37" spans="1:44" x14ac:dyDescent="0.3">
      <c r="A37" s="27"/>
      <c r="B37" s="27"/>
      <c r="C37" s="27"/>
      <c r="D37" s="27"/>
      <c r="E37" s="27"/>
      <c r="F37" s="27"/>
      <c r="G37" s="27"/>
      <c r="H37" s="27"/>
      <c r="I37" s="27"/>
      <c r="J37" s="27"/>
      <c r="K37" s="27"/>
      <c r="L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row>
    <row r="38" spans="1:44" x14ac:dyDescent="0.3">
      <c r="A38" s="27"/>
      <c r="B38" s="27"/>
      <c r="C38" s="27"/>
      <c r="D38" s="27"/>
      <c r="E38" s="27"/>
      <c r="F38" s="27"/>
      <c r="G38" s="27"/>
      <c r="H38" s="27"/>
      <c r="I38" s="27"/>
      <c r="J38" s="27"/>
      <c r="K38" s="27"/>
      <c r="L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row>
    <row r="39" spans="1:44" x14ac:dyDescent="0.3">
      <c r="A39" s="27"/>
      <c r="B39" s="27"/>
      <c r="C39" s="27"/>
      <c r="D39" s="27"/>
      <c r="E39" s="27"/>
      <c r="F39" s="27"/>
      <c r="G39" s="27"/>
      <c r="H39" s="27"/>
      <c r="I39" s="27"/>
      <c r="J39" s="27"/>
      <c r="K39" s="27"/>
      <c r="L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row>
    <row r="40" spans="1:44" x14ac:dyDescent="0.3">
      <c r="A40" s="27"/>
      <c r="B40" s="27"/>
      <c r="C40" s="27"/>
      <c r="D40" s="27"/>
      <c r="E40" s="27"/>
      <c r="F40" s="27"/>
      <c r="G40" s="27"/>
      <c r="H40" s="27"/>
      <c r="I40" s="27"/>
      <c r="J40" s="27"/>
      <c r="K40" s="27"/>
      <c r="L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row>
    <row r="41" spans="1:44" x14ac:dyDescent="0.3">
      <c r="A41" s="27"/>
      <c r="B41" s="27"/>
      <c r="C41" s="27"/>
      <c r="D41" s="27"/>
      <c r="E41" s="27"/>
      <c r="F41" s="27"/>
      <c r="G41" s="27"/>
      <c r="H41" s="27"/>
      <c r="I41" s="27"/>
      <c r="J41" s="27"/>
      <c r="K41" s="27"/>
      <c r="L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row>
    <row r="42" spans="1:44" x14ac:dyDescent="0.3">
      <c r="A42" s="27"/>
      <c r="B42" s="27"/>
      <c r="C42" s="27"/>
      <c r="D42" s="27"/>
      <c r="E42" s="27"/>
      <c r="F42" s="27"/>
      <c r="G42" s="27"/>
      <c r="H42" s="27"/>
      <c r="I42" s="27"/>
      <c r="J42" s="27"/>
      <c r="K42" s="27"/>
      <c r="L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row>
    <row r="43" spans="1:44" x14ac:dyDescent="0.3">
      <c r="A43" s="27"/>
      <c r="B43" s="27"/>
      <c r="C43" s="27"/>
      <c r="D43" s="27"/>
      <c r="E43" s="27"/>
      <c r="F43" s="27"/>
      <c r="G43" s="27"/>
      <c r="H43" s="27"/>
      <c r="I43" s="27"/>
      <c r="J43" s="27"/>
      <c r="K43" s="27"/>
      <c r="L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row>
    <row r="44" spans="1:44" x14ac:dyDescent="0.3">
      <c r="A44" s="27"/>
      <c r="B44" s="27"/>
      <c r="C44" s="27"/>
      <c r="D44" s="27"/>
      <c r="E44" s="27"/>
      <c r="F44" s="27"/>
      <c r="G44" s="27"/>
      <c r="H44" s="27"/>
      <c r="I44" s="27"/>
      <c r="J44" s="27"/>
      <c r="K44" s="27"/>
      <c r="L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row>
    <row r="45" spans="1:44" x14ac:dyDescent="0.3">
      <c r="A45" s="27"/>
      <c r="B45" s="27"/>
      <c r="C45" s="27"/>
      <c r="D45" s="27"/>
      <c r="E45" s="27"/>
      <c r="F45" s="27"/>
      <c r="G45" s="27"/>
      <c r="H45" s="27"/>
      <c r="I45" s="27"/>
      <c r="J45" s="27"/>
      <c r="K45" s="27"/>
      <c r="L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row>
    <row r="46" spans="1:44" x14ac:dyDescent="0.3">
      <c r="A46" s="27"/>
      <c r="B46" s="27"/>
      <c r="C46" s="27"/>
      <c r="D46" s="27"/>
      <c r="E46" s="27"/>
      <c r="F46" s="27"/>
      <c r="G46" s="27"/>
      <c r="H46" s="27"/>
      <c r="I46" s="27"/>
      <c r="J46" s="27"/>
      <c r="K46" s="27"/>
      <c r="L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row>
    <row r="47" spans="1:44" x14ac:dyDescent="0.3">
      <c r="A47" s="27"/>
      <c r="B47" s="27"/>
      <c r="C47" s="27"/>
      <c r="D47" s="27"/>
      <c r="E47" s="27"/>
      <c r="F47" s="27"/>
      <c r="G47" s="27"/>
      <c r="H47" s="27"/>
      <c r="I47" s="27"/>
      <c r="J47" s="27"/>
      <c r="K47" s="27"/>
      <c r="L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row>
    <row r="48" spans="1:44" x14ac:dyDescent="0.3">
      <c r="A48" s="27"/>
      <c r="B48" s="27"/>
      <c r="C48" s="27"/>
      <c r="D48" s="27"/>
      <c r="E48" s="27"/>
      <c r="F48" s="27"/>
      <c r="G48" s="27"/>
      <c r="H48" s="27"/>
      <c r="I48" s="27"/>
      <c r="J48" s="27"/>
      <c r="K48" s="27"/>
      <c r="L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row>
    <row r="49" spans="1:44" x14ac:dyDescent="0.3">
      <c r="A49" s="27"/>
      <c r="B49" s="27"/>
      <c r="C49" s="27"/>
      <c r="D49" s="27"/>
      <c r="E49" s="27"/>
      <c r="F49" s="27"/>
      <c r="G49" s="27"/>
      <c r="H49" s="27"/>
      <c r="I49" s="27"/>
      <c r="J49" s="27"/>
      <c r="K49" s="27"/>
      <c r="L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row>
    <row r="50" spans="1:44" x14ac:dyDescent="0.3">
      <c r="A50" s="27"/>
      <c r="B50" s="27"/>
      <c r="C50" s="27"/>
      <c r="D50" s="27"/>
      <c r="E50" s="27"/>
      <c r="F50" s="27"/>
      <c r="G50" s="27"/>
      <c r="H50" s="27"/>
      <c r="I50" s="27"/>
      <c r="J50" s="27"/>
      <c r="K50" s="27"/>
      <c r="L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row>
    <row r="51" spans="1:44" x14ac:dyDescent="0.3">
      <c r="A51" s="27"/>
      <c r="B51" s="27"/>
      <c r="C51" s="27"/>
      <c r="D51" s="27"/>
      <c r="E51" s="27"/>
      <c r="F51" s="27"/>
      <c r="G51" s="27"/>
      <c r="H51" s="27"/>
      <c r="I51" s="27"/>
      <c r="J51" s="27"/>
      <c r="K51" s="27"/>
      <c r="L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row>
    <row r="52" spans="1:44" x14ac:dyDescent="0.3">
      <c r="A52" s="27"/>
      <c r="B52" s="27"/>
      <c r="C52" s="27"/>
      <c r="D52" s="27"/>
      <c r="E52" s="27"/>
      <c r="F52" s="27"/>
      <c r="G52" s="27"/>
      <c r="H52" s="27"/>
      <c r="I52" s="27"/>
      <c r="J52" s="27"/>
      <c r="K52" s="27"/>
      <c r="L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row>
    <row r="53" spans="1:44" x14ac:dyDescent="0.3">
      <c r="A53" s="27"/>
      <c r="B53" s="27"/>
      <c r="C53" s="27"/>
      <c r="D53" s="27"/>
      <c r="E53" s="27"/>
      <c r="F53" s="27"/>
      <c r="G53" s="27"/>
      <c r="H53" s="27"/>
      <c r="I53" s="27"/>
      <c r="J53" s="27"/>
      <c r="K53" s="27"/>
      <c r="L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row>
    <row r="54" spans="1:44" x14ac:dyDescent="0.3">
      <c r="A54" s="27"/>
      <c r="B54" s="27"/>
      <c r="C54" s="27"/>
      <c r="D54" s="27"/>
      <c r="E54" s="27"/>
      <c r="F54" s="27"/>
      <c r="G54" s="27"/>
      <c r="H54" s="27"/>
      <c r="I54" s="27"/>
      <c r="J54" s="27"/>
      <c r="K54" s="27"/>
      <c r="L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row>
    <row r="55" spans="1:44" x14ac:dyDescent="0.3">
      <c r="A55" s="27"/>
      <c r="B55" s="27"/>
      <c r="C55" s="27"/>
      <c r="D55" s="27"/>
      <c r="E55" s="27"/>
      <c r="F55" s="27"/>
      <c r="G55" s="27"/>
      <c r="H55" s="27"/>
      <c r="I55" s="27"/>
      <c r="J55" s="27"/>
      <c r="K55" s="27"/>
      <c r="L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row>
    <row r="56" spans="1:44" x14ac:dyDescent="0.3">
      <c r="A56" s="27"/>
      <c r="B56" s="27"/>
      <c r="C56" s="27"/>
      <c r="D56" s="27"/>
      <c r="E56" s="27"/>
      <c r="F56" s="27"/>
      <c r="G56" s="27"/>
      <c r="H56" s="27"/>
      <c r="I56" s="27"/>
      <c r="J56" s="27"/>
      <c r="K56" s="27"/>
      <c r="L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row>
    <row r="57" spans="1:44" x14ac:dyDescent="0.3">
      <c r="A57" s="27"/>
      <c r="B57" s="27"/>
      <c r="C57" s="27"/>
      <c r="D57" s="27"/>
      <c r="E57" s="27"/>
      <c r="F57" s="27"/>
      <c r="G57" s="27"/>
      <c r="H57" s="27"/>
      <c r="I57" s="27"/>
      <c r="J57" s="27"/>
      <c r="K57" s="27"/>
      <c r="L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row>
    <row r="58" spans="1:44" x14ac:dyDescent="0.3">
      <c r="A58" s="27"/>
      <c r="B58" s="27"/>
      <c r="C58" s="27"/>
      <c r="D58" s="27"/>
      <c r="E58" s="27"/>
      <c r="F58" s="27"/>
      <c r="G58" s="27"/>
      <c r="H58" s="27"/>
      <c r="I58" s="27"/>
      <c r="J58" s="27"/>
      <c r="K58" s="27"/>
      <c r="L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row>
    <row r="59" spans="1:44" x14ac:dyDescent="0.3">
      <c r="A59" s="27"/>
      <c r="B59" s="27"/>
      <c r="C59" s="27"/>
      <c r="D59" s="27"/>
      <c r="E59" s="27"/>
      <c r="F59" s="27"/>
      <c r="G59" s="27"/>
      <c r="H59" s="27"/>
      <c r="I59" s="27"/>
      <c r="J59" s="27"/>
      <c r="K59" s="27"/>
      <c r="L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row>
    <row r="60" spans="1:44" x14ac:dyDescent="0.3">
      <c r="A60" s="27"/>
      <c r="B60" s="27"/>
      <c r="C60" s="27"/>
      <c r="D60" s="27"/>
      <c r="E60" s="27"/>
      <c r="F60" s="27"/>
      <c r="G60" s="27"/>
      <c r="H60" s="27"/>
      <c r="I60" s="27"/>
      <c r="J60" s="27"/>
      <c r="K60" s="27"/>
      <c r="L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row>
    <row r="61" spans="1:44" x14ac:dyDescent="0.3">
      <c r="A61" s="27"/>
      <c r="B61" s="27"/>
      <c r="C61" s="27"/>
      <c r="D61" s="27"/>
      <c r="E61" s="27"/>
      <c r="F61" s="27"/>
      <c r="G61" s="27"/>
      <c r="H61" s="27"/>
      <c r="I61" s="27"/>
      <c r="J61" s="27"/>
      <c r="K61" s="27"/>
      <c r="L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row>
    <row r="62" spans="1:44" x14ac:dyDescent="0.3">
      <c r="A62" s="27"/>
      <c r="B62" s="27"/>
      <c r="C62" s="27"/>
      <c r="D62" s="27"/>
      <c r="E62" s="27"/>
      <c r="F62" s="27"/>
      <c r="G62" s="27"/>
      <c r="H62" s="27"/>
      <c r="I62" s="27"/>
      <c r="J62" s="27"/>
      <c r="K62" s="27"/>
      <c r="L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row>
    <row r="63" spans="1:44" x14ac:dyDescent="0.3">
      <c r="A63" s="27"/>
      <c r="B63" s="27"/>
      <c r="C63" s="27"/>
      <c r="D63" s="27"/>
      <c r="E63" s="27"/>
      <c r="F63" s="27"/>
      <c r="G63" s="27"/>
      <c r="H63" s="27"/>
      <c r="I63" s="27"/>
      <c r="J63" s="27"/>
      <c r="K63" s="27"/>
      <c r="L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row>
    <row r="64" spans="1:44" x14ac:dyDescent="0.3">
      <c r="A64" s="27"/>
      <c r="B64" s="27"/>
      <c r="C64" s="27"/>
      <c r="D64" s="27"/>
      <c r="E64" s="27"/>
      <c r="F64" s="27"/>
      <c r="G64" s="27"/>
      <c r="H64" s="27"/>
      <c r="I64" s="27"/>
      <c r="J64" s="27"/>
      <c r="K64" s="27"/>
      <c r="L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row>
    <row r="65" spans="1:44" x14ac:dyDescent="0.3">
      <c r="A65" s="27"/>
      <c r="B65" s="27"/>
      <c r="C65" s="27"/>
      <c r="D65" s="27"/>
      <c r="E65" s="27"/>
      <c r="F65" s="27"/>
      <c r="G65" s="27"/>
      <c r="H65" s="27"/>
      <c r="I65" s="27"/>
      <c r="J65" s="27"/>
      <c r="K65" s="27"/>
      <c r="L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row>
    <row r="66" spans="1:44" x14ac:dyDescent="0.3">
      <c r="A66" s="27"/>
      <c r="B66" s="27"/>
      <c r="C66" s="27"/>
      <c r="D66" s="27"/>
      <c r="E66" s="27"/>
      <c r="F66" s="27"/>
      <c r="G66" s="27"/>
      <c r="H66" s="27"/>
      <c r="I66" s="27"/>
      <c r="J66" s="27"/>
      <c r="K66" s="27"/>
      <c r="L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row>
    <row r="67" spans="1:44" x14ac:dyDescent="0.3">
      <c r="A67" s="27"/>
      <c r="B67" s="27"/>
      <c r="C67" s="27"/>
      <c r="D67" s="27"/>
      <c r="E67" s="27"/>
      <c r="F67" s="27"/>
      <c r="G67" s="27"/>
      <c r="H67" s="27"/>
      <c r="I67" s="27"/>
      <c r="J67" s="27"/>
      <c r="K67" s="27"/>
      <c r="L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row>
    <row r="68" spans="1:44" x14ac:dyDescent="0.3">
      <c r="A68" s="27"/>
      <c r="B68" s="27"/>
      <c r="C68" s="27"/>
      <c r="D68" s="27"/>
      <c r="E68" s="27"/>
      <c r="F68" s="27"/>
      <c r="G68" s="27"/>
      <c r="H68" s="27"/>
      <c r="I68" s="27"/>
      <c r="J68" s="27"/>
      <c r="K68" s="27"/>
      <c r="L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row>
    <row r="69" spans="1:44" x14ac:dyDescent="0.3">
      <c r="A69" s="27"/>
      <c r="B69" s="27"/>
      <c r="C69" s="27"/>
      <c r="D69" s="27"/>
      <c r="E69" s="27"/>
      <c r="F69" s="27"/>
      <c r="G69" s="27"/>
      <c r="H69" s="27"/>
      <c r="I69" s="27"/>
      <c r="J69" s="27"/>
      <c r="K69" s="27"/>
      <c r="L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row>
    <row r="70" spans="1:44" x14ac:dyDescent="0.3">
      <c r="A70" s="27"/>
      <c r="B70" s="27"/>
      <c r="C70" s="27"/>
      <c r="D70" s="27"/>
      <c r="E70" s="27"/>
      <c r="F70" s="27"/>
      <c r="G70" s="27"/>
      <c r="H70" s="27"/>
      <c r="I70" s="27"/>
      <c r="J70" s="27"/>
      <c r="K70" s="27"/>
      <c r="L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row>
    <row r="71" spans="1:44" x14ac:dyDescent="0.3">
      <c r="A71" s="27"/>
      <c r="B71" s="27"/>
      <c r="C71" s="27"/>
      <c r="D71" s="27"/>
      <c r="E71" s="27"/>
      <c r="F71" s="27"/>
      <c r="G71" s="27"/>
      <c r="H71" s="27"/>
      <c r="I71" s="27"/>
      <c r="J71" s="27"/>
      <c r="K71" s="27"/>
      <c r="L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row>
    <row r="72" spans="1:44" x14ac:dyDescent="0.3">
      <c r="A72" s="27"/>
      <c r="B72" s="27"/>
      <c r="C72" s="27"/>
      <c r="D72" s="27"/>
      <c r="E72" s="27"/>
      <c r="F72" s="27"/>
      <c r="G72" s="27"/>
      <c r="H72" s="27"/>
      <c r="I72" s="27"/>
      <c r="J72" s="27"/>
      <c r="K72" s="27"/>
      <c r="L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row>
    <row r="73" spans="1:44" x14ac:dyDescent="0.3">
      <c r="A73" s="27"/>
      <c r="B73" s="27"/>
      <c r="C73" s="27"/>
      <c r="D73" s="27"/>
      <c r="E73" s="27"/>
      <c r="F73" s="27"/>
      <c r="G73" s="27"/>
      <c r="H73" s="27"/>
      <c r="I73" s="27"/>
      <c r="J73" s="27"/>
      <c r="K73" s="27"/>
      <c r="L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row>
    <row r="74" spans="1:44" x14ac:dyDescent="0.3">
      <c r="A74" s="27"/>
      <c r="B74" s="27"/>
      <c r="C74" s="27"/>
      <c r="D74" s="27"/>
      <c r="E74" s="27"/>
      <c r="F74" s="27"/>
      <c r="G74" s="27"/>
      <c r="H74" s="27"/>
      <c r="I74" s="27"/>
      <c r="J74" s="27"/>
      <c r="K74" s="27"/>
      <c r="L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row>
    <row r="75" spans="1:44" x14ac:dyDescent="0.3">
      <c r="A75" s="27"/>
      <c r="B75" s="27"/>
      <c r="C75" s="27"/>
      <c r="D75" s="27"/>
      <c r="E75" s="27"/>
      <c r="F75" s="27"/>
      <c r="G75" s="27"/>
      <c r="H75" s="27"/>
      <c r="I75" s="27"/>
      <c r="J75" s="27"/>
      <c r="K75" s="27"/>
      <c r="L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row>
    <row r="76" spans="1:44" x14ac:dyDescent="0.3">
      <c r="A76" s="27"/>
      <c r="B76" s="27"/>
      <c r="C76" s="27"/>
      <c r="D76" s="27"/>
      <c r="E76" s="27"/>
      <c r="F76" s="27"/>
      <c r="G76" s="27"/>
      <c r="H76" s="27"/>
      <c r="I76" s="27"/>
      <c r="J76" s="27"/>
      <c r="K76" s="27"/>
      <c r="L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row>
    <row r="77" spans="1:44" x14ac:dyDescent="0.3">
      <c r="A77" s="27"/>
      <c r="B77" s="27"/>
      <c r="C77" s="27"/>
      <c r="D77" s="27"/>
      <c r="E77" s="27"/>
      <c r="F77" s="27"/>
      <c r="G77" s="27"/>
      <c r="H77" s="27"/>
      <c r="I77" s="27"/>
      <c r="J77" s="27"/>
      <c r="K77" s="27"/>
      <c r="L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row>
    <row r="78" spans="1:44" x14ac:dyDescent="0.3">
      <c r="A78" s="27"/>
      <c r="B78" s="27"/>
      <c r="C78" s="27"/>
      <c r="D78" s="27"/>
      <c r="E78" s="27"/>
      <c r="F78" s="27"/>
      <c r="G78" s="27"/>
      <c r="H78" s="27"/>
      <c r="I78" s="27"/>
      <c r="J78" s="27"/>
      <c r="K78" s="27"/>
      <c r="L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row>
    <row r="79" spans="1:44" x14ac:dyDescent="0.3">
      <c r="A79" s="27"/>
      <c r="B79" s="27"/>
      <c r="C79" s="27"/>
      <c r="D79" s="27"/>
      <c r="E79" s="27"/>
      <c r="F79" s="27"/>
      <c r="G79" s="27"/>
      <c r="H79" s="27"/>
      <c r="I79" s="27"/>
      <c r="J79" s="27"/>
      <c r="K79" s="27"/>
      <c r="L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row>
    <row r="80" spans="1:44" x14ac:dyDescent="0.3">
      <c r="A80" s="27"/>
      <c r="B80" s="27"/>
      <c r="C80" s="27"/>
      <c r="D80" s="27"/>
      <c r="E80" s="27"/>
      <c r="F80" s="27"/>
      <c r="G80" s="27"/>
      <c r="H80" s="27"/>
      <c r="I80" s="27"/>
      <c r="J80" s="27"/>
      <c r="K80" s="27"/>
      <c r="L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row>
    <row r="81" spans="1:44" x14ac:dyDescent="0.3">
      <c r="A81" s="27"/>
      <c r="B81" s="27"/>
      <c r="C81" s="27"/>
      <c r="D81" s="27"/>
      <c r="E81" s="27"/>
      <c r="F81" s="27"/>
      <c r="G81" s="27"/>
      <c r="H81" s="27"/>
      <c r="I81" s="27"/>
      <c r="J81" s="27"/>
      <c r="K81" s="27"/>
      <c r="L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row>
    <row r="82" spans="1:44" x14ac:dyDescent="0.3">
      <c r="A82" s="27"/>
      <c r="B82" s="27"/>
      <c r="C82" s="27"/>
      <c r="D82" s="27"/>
      <c r="E82" s="27"/>
      <c r="F82" s="27"/>
      <c r="G82" s="27"/>
      <c r="H82" s="27"/>
      <c r="I82" s="27"/>
      <c r="J82" s="27"/>
      <c r="K82" s="27"/>
      <c r="L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row>
    <row r="83" spans="1:44" x14ac:dyDescent="0.3">
      <c r="A83" s="27"/>
      <c r="B83" s="27"/>
      <c r="C83" s="27"/>
      <c r="D83" s="27"/>
      <c r="E83" s="27"/>
      <c r="F83" s="27"/>
      <c r="G83" s="27"/>
      <c r="H83" s="27"/>
      <c r="I83" s="27"/>
      <c r="J83" s="27"/>
      <c r="K83" s="27"/>
      <c r="L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row>
    <row r="84" spans="1:44" x14ac:dyDescent="0.3">
      <c r="A84" s="27"/>
      <c r="B84" s="27"/>
      <c r="C84" s="27"/>
      <c r="D84" s="27"/>
      <c r="E84" s="27"/>
      <c r="F84" s="27"/>
      <c r="G84" s="27"/>
      <c r="H84" s="27"/>
      <c r="I84" s="27"/>
      <c r="J84" s="27"/>
      <c r="K84" s="27"/>
      <c r="L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row>
    <row r="85" spans="1:44" x14ac:dyDescent="0.3">
      <c r="A85" s="27"/>
      <c r="B85" s="27"/>
      <c r="C85" s="27"/>
      <c r="D85" s="27"/>
      <c r="E85" s="27"/>
      <c r="F85" s="27"/>
      <c r="G85" s="27"/>
      <c r="H85" s="27"/>
      <c r="I85" s="27"/>
      <c r="J85" s="27"/>
      <c r="K85" s="27"/>
      <c r="L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row>
    <row r="86" spans="1:44" x14ac:dyDescent="0.3">
      <c r="A86" s="27"/>
      <c r="B86" s="27"/>
      <c r="C86" s="27"/>
      <c r="D86" s="27"/>
      <c r="E86" s="27"/>
      <c r="F86" s="27"/>
      <c r="G86" s="27"/>
      <c r="H86" s="27"/>
      <c r="I86" s="27"/>
      <c r="J86" s="27"/>
      <c r="K86" s="27"/>
      <c r="L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row>
    <row r="87" spans="1:44" x14ac:dyDescent="0.3">
      <c r="A87" s="27"/>
      <c r="B87" s="27"/>
      <c r="C87" s="27"/>
      <c r="D87" s="27"/>
      <c r="E87" s="27"/>
      <c r="F87" s="27"/>
      <c r="G87" s="27"/>
      <c r="H87" s="27"/>
      <c r="I87" s="27"/>
      <c r="J87" s="27"/>
      <c r="K87" s="27"/>
      <c r="L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row>
    <row r="88" spans="1:44" x14ac:dyDescent="0.3">
      <c r="A88" s="27"/>
      <c r="B88" s="27"/>
      <c r="C88" s="27"/>
      <c r="D88" s="27"/>
      <c r="E88" s="27"/>
      <c r="F88" s="27"/>
      <c r="G88" s="27"/>
      <c r="H88" s="27"/>
      <c r="I88" s="27"/>
      <c r="J88" s="27"/>
      <c r="K88" s="27"/>
      <c r="L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row>
    <row r="89" spans="1:44" x14ac:dyDescent="0.3">
      <c r="A89" s="27"/>
      <c r="B89" s="27"/>
      <c r="C89" s="27"/>
      <c r="D89" s="27"/>
      <c r="E89" s="27"/>
      <c r="F89" s="27"/>
      <c r="G89" s="27"/>
      <c r="H89" s="27"/>
      <c r="I89" s="27"/>
      <c r="J89" s="27"/>
      <c r="K89" s="27"/>
      <c r="L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row>
    <row r="90" spans="1:44" x14ac:dyDescent="0.3">
      <c r="A90" s="27"/>
      <c r="B90" s="27"/>
      <c r="C90" s="27"/>
      <c r="D90" s="27"/>
      <c r="E90" s="27"/>
      <c r="F90" s="27"/>
      <c r="G90" s="27"/>
      <c r="H90" s="27"/>
      <c r="I90" s="27"/>
      <c r="J90" s="27"/>
      <c r="K90" s="27"/>
      <c r="L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row>
    <row r="91" spans="1:44" x14ac:dyDescent="0.3">
      <c r="A91" s="27"/>
      <c r="B91" s="27"/>
      <c r="C91" s="27"/>
      <c r="D91" s="27"/>
      <c r="E91" s="27"/>
      <c r="F91" s="27"/>
      <c r="G91" s="27"/>
      <c r="H91" s="27"/>
      <c r="I91" s="27"/>
      <c r="J91" s="27"/>
      <c r="K91" s="27"/>
      <c r="L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row>
    <row r="92" spans="1:44" x14ac:dyDescent="0.3">
      <c r="A92" s="27"/>
      <c r="B92" s="27"/>
      <c r="C92" s="27"/>
      <c r="D92" s="27"/>
      <c r="E92" s="27"/>
      <c r="F92" s="27"/>
      <c r="G92" s="27"/>
      <c r="H92" s="27"/>
      <c r="I92" s="27"/>
      <c r="J92" s="27"/>
      <c r="K92" s="27"/>
      <c r="L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row>
    <row r="93" spans="1:44" x14ac:dyDescent="0.3">
      <c r="A93" s="27"/>
      <c r="B93" s="27"/>
      <c r="C93" s="27"/>
      <c r="D93" s="27"/>
      <c r="E93" s="27"/>
      <c r="F93" s="27"/>
      <c r="G93" s="27"/>
      <c r="H93" s="27"/>
      <c r="I93" s="27"/>
      <c r="J93" s="27"/>
      <c r="K93" s="27"/>
      <c r="L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row>
    <row r="94" spans="1:44" x14ac:dyDescent="0.3">
      <c r="A94" s="27"/>
      <c r="B94" s="27"/>
      <c r="C94" s="27"/>
      <c r="D94" s="27"/>
      <c r="E94" s="27"/>
      <c r="F94" s="27"/>
      <c r="G94" s="27"/>
      <c r="H94" s="27"/>
      <c r="I94" s="27"/>
      <c r="J94" s="27"/>
      <c r="K94" s="27"/>
      <c r="L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row>
    <row r="95" spans="1:44" x14ac:dyDescent="0.3">
      <c r="A95" s="27"/>
      <c r="B95" s="27"/>
      <c r="C95" s="27"/>
      <c r="D95" s="27"/>
      <c r="E95" s="27"/>
      <c r="F95" s="27"/>
      <c r="G95" s="27"/>
      <c r="H95" s="27"/>
      <c r="I95" s="27"/>
      <c r="J95" s="27"/>
      <c r="K95" s="27"/>
      <c r="L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row>
    <row r="96" spans="1:44" x14ac:dyDescent="0.3">
      <c r="A96" s="27"/>
      <c r="B96" s="27"/>
      <c r="C96" s="27"/>
      <c r="D96" s="27"/>
      <c r="E96" s="27"/>
      <c r="F96" s="27"/>
      <c r="G96" s="27"/>
      <c r="H96" s="27"/>
      <c r="I96" s="27"/>
      <c r="J96" s="27"/>
      <c r="K96" s="27"/>
      <c r="L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row>
    <row r="97" spans="1:44" x14ac:dyDescent="0.3">
      <c r="A97" s="27"/>
      <c r="B97" s="27"/>
      <c r="C97" s="27"/>
      <c r="D97" s="27"/>
      <c r="E97" s="27"/>
      <c r="F97" s="27"/>
      <c r="G97" s="27"/>
      <c r="H97" s="27"/>
      <c r="I97" s="27"/>
      <c r="J97" s="27"/>
      <c r="K97" s="27"/>
      <c r="L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row>
    <row r="98" spans="1:44" x14ac:dyDescent="0.3">
      <c r="A98" s="27"/>
      <c r="B98" s="27"/>
      <c r="C98" s="27"/>
      <c r="D98" s="27"/>
      <c r="E98" s="27"/>
      <c r="F98" s="27"/>
      <c r="G98" s="27"/>
      <c r="H98" s="27"/>
      <c r="I98" s="27"/>
      <c r="J98" s="27"/>
      <c r="K98" s="27"/>
      <c r="L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27"/>
      <c r="AO98" s="27"/>
      <c r="AP98" s="27"/>
      <c r="AQ98" s="27"/>
      <c r="AR98" s="27"/>
    </row>
    <row r="99" spans="1:44" x14ac:dyDescent="0.3">
      <c r="A99" s="27"/>
      <c r="B99" s="27"/>
      <c r="C99" s="27"/>
      <c r="D99" s="27"/>
      <c r="E99" s="27"/>
      <c r="F99" s="27"/>
      <c r="G99" s="27"/>
      <c r="H99" s="27"/>
      <c r="I99" s="27"/>
      <c r="J99" s="27"/>
      <c r="K99" s="27"/>
      <c r="L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row>
    <row r="100" spans="1:44" x14ac:dyDescent="0.3">
      <c r="A100" s="27"/>
      <c r="B100" s="27"/>
      <c r="C100" s="27"/>
      <c r="D100" s="27"/>
      <c r="E100" s="27"/>
      <c r="F100" s="27"/>
      <c r="G100" s="27"/>
      <c r="H100" s="27"/>
      <c r="I100" s="27"/>
      <c r="J100" s="27"/>
      <c r="K100" s="27"/>
      <c r="L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row>
    <row r="101" spans="1:44" x14ac:dyDescent="0.3">
      <c r="A101" s="27"/>
      <c r="B101" s="27"/>
      <c r="C101" s="27"/>
      <c r="D101" s="27"/>
      <c r="E101" s="27"/>
      <c r="F101" s="27"/>
      <c r="G101" s="27"/>
      <c r="H101" s="27"/>
      <c r="I101" s="27"/>
      <c r="J101" s="27"/>
      <c r="K101" s="27"/>
      <c r="L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row>
    <row r="102" spans="1:44" x14ac:dyDescent="0.3">
      <c r="A102" s="27"/>
      <c r="B102" s="27"/>
      <c r="C102" s="27"/>
      <c r="D102" s="27"/>
      <c r="E102" s="27"/>
      <c r="F102" s="27"/>
      <c r="G102" s="27"/>
      <c r="H102" s="27"/>
      <c r="I102" s="27"/>
      <c r="J102" s="27"/>
      <c r="K102" s="27"/>
      <c r="L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row>
    <row r="103" spans="1:44" x14ac:dyDescent="0.3">
      <c r="A103" s="27"/>
      <c r="B103" s="27"/>
      <c r="C103" s="27"/>
      <c r="D103" s="27"/>
      <c r="E103" s="27"/>
      <c r="F103" s="27"/>
      <c r="G103" s="27"/>
      <c r="H103" s="27"/>
      <c r="I103" s="27"/>
      <c r="J103" s="27"/>
      <c r="K103" s="27"/>
      <c r="L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row>
    <row r="104" spans="1:44" x14ac:dyDescent="0.3">
      <c r="A104" s="27"/>
      <c r="B104" s="27"/>
      <c r="C104" s="27"/>
      <c r="D104" s="27"/>
      <c r="E104" s="27"/>
      <c r="F104" s="27"/>
      <c r="G104" s="27"/>
      <c r="H104" s="27"/>
      <c r="I104" s="27"/>
      <c r="J104" s="27"/>
      <c r="K104" s="27"/>
      <c r="L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row>
    <row r="105" spans="1:44" x14ac:dyDescent="0.3">
      <c r="A105" s="27"/>
      <c r="B105" s="27"/>
      <c r="C105" s="27"/>
      <c r="D105" s="27"/>
      <c r="E105" s="27"/>
      <c r="F105" s="27"/>
      <c r="G105" s="27"/>
      <c r="H105" s="27"/>
      <c r="I105" s="27"/>
      <c r="J105" s="27"/>
      <c r="K105" s="27"/>
      <c r="L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row>
    <row r="106" spans="1:44" x14ac:dyDescent="0.3">
      <c r="A106" s="27"/>
      <c r="B106" s="27"/>
      <c r="C106" s="27"/>
      <c r="D106" s="27"/>
      <c r="E106" s="27"/>
      <c r="F106" s="27"/>
      <c r="G106" s="27"/>
      <c r="H106" s="27"/>
      <c r="I106" s="27"/>
      <c r="J106" s="27"/>
      <c r="K106" s="27"/>
      <c r="L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row>
    <row r="107" spans="1:44" x14ac:dyDescent="0.3">
      <c r="A107" s="27"/>
      <c r="B107" s="27"/>
      <c r="C107" s="27"/>
      <c r="D107" s="27"/>
      <c r="E107" s="27"/>
      <c r="F107" s="27"/>
      <c r="G107" s="27"/>
      <c r="H107" s="27"/>
      <c r="I107" s="27"/>
      <c r="J107" s="27"/>
      <c r="K107" s="27"/>
      <c r="L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7"/>
      <c r="AQ107" s="27"/>
      <c r="AR107" s="27"/>
    </row>
    <row r="108" spans="1:44" x14ac:dyDescent="0.3">
      <c r="A108" s="27"/>
      <c r="B108" s="27"/>
      <c r="C108" s="27"/>
      <c r="D108" s="27"/>
      <c r="E108" s="27"/>
      <c r="F108" s="27"/>
      <c r="G108" s="27"/>
      <c r="H108" s="27"/>
      <c r="I108" s="27"/>
      <c r="J108" s="27"/>
      <c r="K108" s="27"/>
      <c r="L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7"/>
      <c r="AQ108" s="27"/>
      <c r="AR108" s="27"/>
    </row>
    <row r="109" spans="1:44" x14ac:dyDescent="0.3">
      <c r="A109" s="27"/>
      <c r="B109" s="27"/>
      <c r="C109" s="27"/>
      <c r="D109" s="27"/>
      <c r="E109" s="27"/>
      <c r="F109" s="27"/>
      <c r="G109" s="27"/>
      <c r="H109" s="27"/>
      <c r="I109" s="27"/>
      <c r="J109" s="27"/>
      <c r="K109" s="27"/>
      <c r="L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7"/>
      <c r="AQ109" s="27"/>
      <c r="AR109" s="27"/>
    </row>
    <row r="110" spans="1:44" x14ac:dyDescent="0.3">
      <c r="A110" s="27"/>
      <c r="B110" s="27"/>
      <c r="C110" s="27"/>
      <c r="D110" s="27"/>
      <c r="E110" s="27"/>
      <c r="F110" s="27"/>
      <c r="G110" s="27"/>
      <c r="H110" s="27"/>
      <c r="I110" s="27"/>
      <c r="J110" s="27"/>
      <c r="K110" s="27"/>
      <c r="L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c r="AL110" s="27"/>
      <c r="AM110" s="27"/>
      <c r="AN110" s="27"/>
      <c r="AO110" s="27"/>
      <c r="AP110" s="27"/>
      <c r="AQ110" s="27"/>
      <c r="AR110" s="27"/>
    </row>
    <row r="111" spans="1:44" x14ac:dyDescent="0.3">
      <c r="A111" s="27"/>
      <c r="B111" s="27"/>
      <c r="C111" s="27"/>
      <c r="D111" s="27"/>
      <c r="E111" s="27"/>
      <c r="F111" s="27"/>
      <c r="G111" s="27"/>
      <c r="H111" s="27"/>
      <c r="I111" s="27"/>
      <c r="J111" s="27"/>
      <c r="K111" s="27"/>
      <c r="L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L111" s="27"/>
      <c r="AM111" s="27"/>
      <c r="AN111" s="27"/>
      <c r="AO111" s="27"/>
      <c r="AP111" s="27"/>
      <c r="AQ111" s="27"/>
      <c r="AR111" s="27"/>
    </row>
    <row r="112" spans="1:44" x14ac:dyDescent="0.3">
      <c r="A112" s="27"/>
      <c r="B112" s="27"/>
      <c r="C112" s="27"/>
      <c r="D112" s="27"/>
      <c r="E112" s="27"/>
      <c r="F112" s="27"/>
      <c r="G112" s="27"/>
      <c r="H112" s="27"/>
      <c r="I112" s="27"/>
      <c r="J112" s="27"/>
      <c r="K112" s="27"/>
      <c r="L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27"/>
      <c r="AP112" s="27"/>
      <c r="AQ112" s="27"/>
      <c r="AR112" s="27"/>
    </row>
    <row r="113" spans="1:44" x14ac:dyDescent="0.3">
      <c r="A113" s="27"/>
      <c r="B113" s="27"/>
      <c r="C113" s="27"/>
      <c r="D113" s="27"/>
      <c r="E113" s="27"/>
      <c r="F113" s="27"/>
      <c r="G113" s="27"/>
      <c r="H113" s="27"/>
      <c r="I113" s="27"/>
      <c r="J113" s="27"/>
      <c r="K113" s="27"/>
      <c r="L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L113" s="27"/>
      <c r="AM113" s="27"/>
      <c r="AN113" s="27"/>
      <c r="AO113" s="27"/>
      <c r="AP113" s="27"/>
      <c r="AQ113" s="27"/>
      <c r="AR113" s="27"/>
    </row>
    <row r="114" spans="1:44" x14ac:dyDescent="0.3">
      <c r="A114" s="27"/>
      <c r="B114" s="27"/>
      <c r="C114" s="27"/>
      <c r="D114" s="27"/>
      <c r="E114" s="27"/>
      <c r="F114" s="27"/>
      <c r="G114" s="27"/>
      <c r="H114" s="27"/>
      <c r="I114" s="27"/>
      <c r="J114" s="27"/>
      <c r="K114" s="27"/>
      <c r="L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L114" s="27"/>
      <c r="AM114" s="27"/>
      <c r="AN114" s="27"/>
      <c r="AO114" s="27"/>
      <c r="AP114" s="27"/>
      <c r="AQ114" s="27"/>
      <c r="AR114" s="27"/>
    </row>
    <row r="115" spans="1:44" x14ac:dyDescent="0.3">
      <c r="A115" s="27"/>
      <c r="B115" s="27"/>
      <c r="C115" s="27"/>
      <c r="D115" s="27"/>
      <c r="E115" s="27"/>
      <c r="F115" s="27"/>
      <c r="G115" s="27"/>
      <c r="H115" s="27"/>
      <c r="I115" s="27"/>
      <c r="J115" s="27"/>
      <c r="K115" s="27"/>
      <c r="L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L115" s="27"/>
      <c r="AM115" s="27"/>
      <c r="AN115" s="27"/>
      <c r="AO115" s="27"/>
      <c r="AP115" s="27"/>
      <c r="AQ115" s="27"/>
      <c r="AR115" s="27"/>
    </row>
    <row r="116" spans="1:44" x14ac:dyDescent="0.3">
      <c r="A116" s="27"/>
      <c r="B116" s="27"/>
      <c r="C116" s="27"/>
      <c r="D116" s="27"/>
      <c r="E116" s="27"/>
      <c r="F116" s="27"/>
      <c r="G116" s="27"/>
      <c r="H116" s="27"/>
      <c r="I116" s="27"/>
      <c r="J116" s="27"/>
      <c r="K116" s="27"/>
      <c r="L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7"/>
      <c r="AQ116" s="27"/>
      <c r="AR116" s="27"/>
    </row>
    <row r="117" spans="1:44" x14ac:dyDescent="0.3">
      <c r="A117" s="27"/>
      <c r="B117" s="27"/>
      <c r="C117" s="27"/>
      <c r="D117" s="27"/>
      <c r="E117" s="27"/>
      <c r="F117" s="27"/>
      <c r="G117" s="27"/>
      <c r="H117" s="27"/>
      <c r="I117" s="27"/>
      <c r="J117" s="27"/>
      <c r="K117" s="27"/>
      <c r="L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c r="AN117" s="27"/>
      <c r="AO117" s="27"/>
      <c r="AP117" s="27"/>
      <c r="AQ117" s="27"/>
      <c r="AR117" s="27"/>
    </row>
    <row r="118" spans="1:44" x14ac:dyDescent="0.3">
      <c r="A118" s="27"/>
      <c r="B118" s="27"/>
      <c r="C118" s="27"/>
      <c r="D118" s="27"/>
      <c r="E118" s="27"/>
      <c r="F118" s="27"/>
      <c r="G118" s="27"/>
      <c r="H118" s="27"/>
      <c r="I118" s="27"/>
      <c r="J118" s="27"/>
      <c r="K118" s="27"/>
      <c r="L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L118" s="27"/>
      <c r="AM118" s="27"/>
      <c r="AN118" s="27"/>
      <c r="AO118" s="27"/>
      <c r="AP118" s="27"/>
      <c r="AQ118" s="27"/>
      <c r="AR118" s="27"/>
    </row>
    <row r="119" spans="1:44" x14ac:dyDescent="0.3">
      <c r="A119" s="27"/>
      <c r="B119" s="27"/>
      <c r="C119" s="27"/>
      <c r="D119" s="27"/>
      <c r="E119" s="27"/>
      <c r="F119" s="27"/>
      <c r="G119" s="27"/>
      <c r="H119" s="27"/>
      <c r="I119" s="27"/>
      <c r="J119" s="27"/>
      <c r="K119" s="27"/>
      <c r="L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L119" s="27"/>
      <c r="AM119" s="27"/>
      <c r="AN119" s="27"/>
      <c r="AO119" s="27"/>
      <c r="AP119" s="27"/>
      <c r="AQ119" s="27"/>
      <c r="AR119" s="27"/>
    </row>
    <row r="120" spans="1:44" x14ac:dyDescent="0.3">
      <c r="A120" s="27"/>
      <c r="B120" s="27"/>
      <c r="C120" s="27"/>
      <c r="D120" s="27"/>
      <c r="E120" s="27"/>
      <c r="F120" s="27"/>
      <c r="G120" s="27"/>
      <c r="H120" s="27"/>
      <c r="I120" s="27"/>
      <c r="J120" s="27"/>
      <c r="K120" s="27"/>
      <c r="L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L120" s="27"/>
      <c r="AM120" s="27"/>
      <c r="AN120" s="27"/>
      <c r="AO120" s="27"/>
      <c r="AP120" s="27"/>
      <c r="AQ120" s="27"/>
      <c r="AR120" s="27"/>
    </row>
    <row r="121" spans="1:44" x14ac:dyDescent="0.3">
      <c r="A121" s="27"/>
      <c r="B121" s="27"/>
      <c r="C121" s="27"/>
      <c r="D121" s="27"/>
      <c r="E121" s="27"/>
      <c r="F121" s="27"/>
      <c r="G121" s="27"/>
      <c r="H121" s="27"/>
      <c r="I121" s="27"/>
      <c r="J121" s="27"/>
      <c r="K121" s="27"/>
      <c r="L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7"/>
      <c r="AQ121" s="27"/>
      <c r="AR121" s="27"/>
    </row>
    <row r="122" spans="1:44" x14ac:dyDescent="0.3">
      <c r="A122" s="27"/>
      <c r="B122" s="27"/>
      <c r="C122" s="27"/>
      <c r="D122" s="27"/>
      <c r="E122" s="27"/>
      <c r="F122" s="27"/>
      <c r="G122" s="27"/>
      <c r="H122" s="27"/>
      <c r="I122" s="27"/>
      <c r="J122" s="27"/>
      <c r="K122" s="27"/>
      <c r="L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27"/>
      <c r="AQ122" s="27"/>
      <c r="AR122" s="27"/>
    </row>
    <row r="123" spans="1:44" x14ac:dyDescent="0.3">
      <c r="A123" s="27"/>
      <c r="B123" s="27"/>
      <c r="C123" s="27"/>
      <c r="D123" s="27"/>
      <c r="E123" s="27"/>
      <c r="F123" s="27"/>
      <c r="G123" s="27"/>
      <c r="H123" s="27"/>
      <c r="I123" s="27"/>
      <c r="J123" s="27"/>
      <c r="K123" s="27"/>
      <c r="L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c r="AP123" s="27"/>
      <c r="AQ123" s="27"/>
      <c r="AR123" s="27"/>
    </row>
    <row r="124" spans="1:44" x14ac:dyDescent="0.3">
      <c r="A124" s="27"/>
      <c r="B124" s="27"/>
      <c r="C124" s="27"/>
      <c r="D124" s="27"/>
      <c r="E124" s="27"/>
      <c r="F124" s="27"/>
      <c r="G124" s="27"/>
      <c r="H124" s="27"/>
      <c r="I124" s="27"/>
      <c r="J124" s="27"/>
      <c r="K124" s="27"/>
      <c r="L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7"/>
      <c r="AK124" s="27"/>
      <c r="AL124" s="27"/>
      <c r="AM124" s="27"/>
      <c r="AN124" s="27"/>
      <c r="AO124" s="27"/>
      <c r="AP124" s="27"/>
      <c r="AQ124" s="27"/>
      <c r="AR124" s="27"/>
    </row>
    <row r="125" spans="1:44" x14ac:dyDescent="0.3">
      <c r="A125" s="27"/>
      <c r="B125" s="27"/>
      <c r="C125" s="27"/>
      <c r="D125" s="27"/>
      <c r="E125" s="27"/>
      <c r="F125" s="27"/>
      <c r="G125" s="27"/>
      <c r="H125" s="27"/>
      <c r="I125" s="27"/>
      <c r="J125" s="27"/>
      <c r="K125" s="27"/>
      <c r="L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c r="AL125" s="27"/>
      <c r="AM125" s="27"/>
      <c r="AN125" s="27"/>
      <c r="AO125" s="27"/>
      <c r="AP125" s="27"/>
      <c r="AQ125" s="27"/>
      <c r="AR125" s="27"/>
    </row>
    <row r="126" spans="1:44" x14ac:dyDescent="0.3">
      <c r="A126" s="27"/>
      <c r="B126" s="27"/>
      <c r="C126" s="27"/>
      <c r="D126" s="27"/>
      <c r="E126" s="27"/>
      <c r="F126" s="27"/>
      <c r="G126" s="27"/>
      <c r="H126" s="27"/>
      <c r="I126" s="27"/>
      <c r="J126" s="27"/>
      <c r="K126" s="27"/>
      <c r="L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L126" s="27"/>
      <c r="AM126" s="27"/>
      <c r="AN126" s="27"/>
      <c r="AO126" s="27"/>
      <c r="AP126" s="27"/>
      <c r="AQ126" s="27"/>
      <c r="AR126" s="27"/>
    </row>
    <row r="127" spans="1:44" x14ac:dyDescent="0.3">
      <c r="A127" s="27"/>
      <c r="B127" s="27"/>
      <c r="C127" s="27"/>
      <c r="D127" s="27"/>
      <c r="E127" s="27"/>
      <c r="F127" s="27"/>
      <c r="G127" s="27"/>
      <c r="H127" s="27"/>
      <c r="I127" s="27"/>
      <c r="J127" s="27"/>
      <c r="K127" s="27"/>
      <c r="L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c r="AL127" s="27"/>
      <c r="AM127" s="27"/>
      <c r="AN127" s="27"/>
      <c r="AO127" s="27"/>
      <c r="AP127" s="27"/>
      <c r="AQ127" s="27"/>
      <c r="AR127" s="27"/>
    </row>
    <row r="128" spans="1:44" x14ac:dyDescent="0.3">
      <c r="A128" s="27"/>
      <c r="B128" s="27"/>
      <c r="C128" s="27"/>
      <c r="D128" s="27"/>
      <c r="E128" s="27"/>
      <c r="F128" s="27"/>
      <c r="G128" s="27"/>
      <c r="H128" s="27"/>
      <c r="I128" s="27"/>
      <c r="J128" s="27"/>
      <c r="K128" s="27"/>
      <c r="L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c r="AL128" s="27"/>
      <c r="AM128" s="27"/>
      <c r="AN128" s="27"/>
      <c r="AO128" s="27"/>
      <c r="AP128" s="27"/>
      <c r="AQ128" s="27"/>
      <c r="AR128" s="27"/>
    </row>
    <row r="129" spans="1:44" x14ac:dyDescent="0.3">
      <c r="A129" s="27"/>
      <c r="B129" s="27"/>
      <c r="C129" s="27"/>
      <c r="D129" s="27"/>
      <c r="E129" s="27"/>
      <c r="F129" s="27"/>
      <c r="G129" s="27"/>
      <c r="H129" s="27"/>
      <c r="I129" s="27"/>
      <c r="J129" s="27"/>
      <c r="K129" s="27"/>
      <c r="L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L129" s="27"/>
      <c r="AM129" s="27"/>
      <c r="AN129" s="27"/>
      <c r="AO129" s="27"/>
      <c r="AP129" s="27"/>
      <c r="AQ129" s="27"/>
      <c r="AR129" s="27"/>
    </row>
    <row r="130" spans="1:44" x14ac:dyDescent="0.3">
      <c r="A130" s="27"/>
      <c r="B130" s="27"/>
      <c r="C130" s="27"/>
      <c r="D130" s="27"/>
      <c r="E130" s="27"/>
      <c r="F130" s="27"/>
      <c r="G130" s="27"/>
      <c r="H130" s="27"/>
      <c r="I130" s="27"/>
      <c r="J130" s="27"/>
      <c r="K130" s="27"/>
      <c r="L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c r="AL130" s="27"/>
      <c r="AM130" s="27"/>
      <c r="AN130" s="27"/>
      <c r="AO130" s="27"/>
      <c r="AP130" s="27"/>
      <c r="AQ130" s="27"/>
      <c r="AR130" s="27"/>
    </row>
    <row r="131" spans="1:44" x14ac:dyDescent="0.3">
      <c r="A131" s="27"/>
      <c r="B131" s="27"/>
      <c r="C131" s="27"/>
      <c r="D131" s="27"/>
      <c r="E131" s="27"/>
      <c r="F131" s="27"/>
      <c r="G131" s="27"/>
      <c r="H131" s="27"/>
      <c r="I131" s="27"/>
      <c r="J131" s="27"/>
      <c r="K131" s="27"/>
      <c r="L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c r="AP131" s="27"/>
      <c r="AQ131" s="27"/>
      <c r="AR131" s="27"/>
    </row>
    <row r="132" spans="1:44" x14ac:dyDescent="0.3">
      <c r="A132" s="27"/>
      <c r="B132" s="27"/>
      <c r="C132" s="27"/>
      <c r="D132" s="27"/>
      <c r="E132" s="27"/>
      <c r="F132" s="27"/>
      <c r="G132" s="27"/>
      <c r="H132" s="27"/>
      <c r="I132" s="27"/>
      <c r="J132" s="27"/>
      <c r="K132" s="27"/>
      <c r="L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c r="AL132" s="27"/>
      <c r="AM132" s="27"/>
      <c r="AN132" s="27"/>
      <c r="AO132" s="27"/>
      <c r="AP132" s="27"/>
      <c r="AQ132" s="27"/>
      <c r="AR132" s="27"/>
    </row>
    <row r="133" spans="1:44" x14ac:dyDescent="0.3">
      <c r="A133" s="27"/>
      <c r="B133" s="27"/>
      <c r="C133" s="27"/>
      <c r="D133" s="27"/>
      <c r="E133" s="27"/>
      <c r="F133" s="27"/>
      <c r="G133" s="27"/>
      <c r="H133" s="27"/>
      <c r="I133" s="27"/>
      <c r="J133" s="27"/>
      <c r="K133" s="27"/>
      <c r="L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L133" s="27"/>
      <c r="AM133" s="27"/>
      <c r="AN133" s="27"/>
      <c r="AO133" s="27"/>
      <c r="AP133" s="27"/>
      <c r="AQ133" s="27"/>
      <c r="AR133" s="27"/>
    </row>
    <row r="134" spans="1:44" x14ac:dyDescent="0.3">
      <c r="A134" s="27"/>
      <c r="B134" s="27"/>
      <c r="C134" s="27"/>
      <c r="D134" s="27"/>
      <c r="E134" s="27"/>
      <c r="F134" s="27"/>
      <c r="G134" s="27"/>
      <c r="H134" s="27"/>
      <c r="I134" s="27"/>
      <c r="J134" s="27"/>
      <c r="K134" s="27"/>
      <c r="L134" s="27"/>
      <c r="N134" s="27"/>
      <c r="O134" s="27"/>
      <c r="P134" s="27"/>
      <c r="Q134" s="27"/>
      <c r="R134" s="27"/>
      <c r="S134" s="27"/>
      <c r="T134" s="27"/>
      <c r="U134" s="27"/>
      <c r="V134" s="27"/>
      <c r="W134" s="27"/>
      <c r="X134" s="27"/>
      <c r="Y134" s="27"/>
      <c r="Z134" s="27"/>
      <c r="AA134" s="27"/>
      <c r="AB134" s="27"/>
      <c r="AC134" s="27"/>
      <c r="AD134" s="27"/>
      <c r="AE134" s="27"/>
      <c r="AF134" s="27"/>
      <c r="AG134" s="27"/>
      <c r="AH134" s="27"/>
      <c r="AI134" s="27"/>
      <c r="AJ134" s="27"/>
      <c r="AK134" s="27"/>
      <c r="AL134" s="27"/>
      <c r="AM134" s="27"/>
      <c r="AN134" s="27"/>
      <c r="AO134" s="27"/>
      <c r="AP134" s="27"/>
      <c r="AQ134" s="27"/>
      <c r="AR134" s="27"/>
    </row>
    <row r="135" spans="1:44" x14ac:dyDescent="0.3">
      <c r="A135" s="27"/>
      <c r="B135" s="27"/>
      <c r="C135" s="27"/>
      <c r="D135" s="27"/>
      <c r="E135" s="27"/>
      <c r="F135" s="27"/>
      <c r="G135" s="27"/>
      <c r="H135" s="27"/>
      <c r="I135" s="27"/>
      <c r="J135" s="27"/>
      <c r="K135" s="27"/>
      <c r="L135" s="27"/>
      <c r="N135" s="27"/>
      <c r="O135" s="27"/>
      <c r="P135" s="27"/>
      <c r="Q135" s="27"/>
      <c r="R135" s="27"/>
      <c r="S135" s="27"/>
      <c r="T135" s="27"/>
      <c r="U135" s="27"/>
      <c r="V135" s="27"/>
      <c r="W135" s="27"/>
      <c r="X135" s="27"/>
      <c r="Y135" s="27"/>
      <c r="Z135" s="27"/>
      <c r="AA135" s="27"/>
      <c r="AB135" s="27"/>
      <c r="AC135" s="27"/>
      <c r="AD135" s="27"/>
      <c r="AE135" s="27"/>
      <c r="AF135" s="27"/>
      <c r="AG135" s="27"/>
      <c r="AH135" s="27"/>
      <c r="AI135" s="27"/>
      <c r="AJ135" s="27"/>
      <c r="AK135" s="27"/>
      <c r="AL135" s="27"/>
      <c r="AM135" s="27"/>
      <c r="AN135" s="27"/>
      <c r="AO135" s="27"/>
      <c r="AP135" s="27"/>
      <c r="AQ135" s="27"/>
      <c r="AR135" s="27"/>
    </row>
    <row r="136" spans="1:44" x14ac:dyDescent="0.3">
      <c r="A136" s="27"/>
      <c r="B136" s="27"/>
      <c r="C136" s="27"/>
      <c r="D136" s="27"/>
      <c r="E136" s="27"/>
      <c r="F136" s="27"/>
      <c r="G136" s="27"/>
      <c r="H136" s="27"/>
      <c r="I136" s="27"/>
      <c r="J136" s="27"/>
      <c r="K136" s="27"/>
      <c r="L136" s="27"/>
      <c r="N136" s="27"/>
      <c r="O136" s="27"/>
      <c r="P136" s="27"/>
      <c r="Q136" s="27"/>
      <c r="R136" s="27"/>
      <c r="S136" s="27"/>
      <c r="T136" s="27"/>
      <c r="U136" s="27"/>
      <c r="V136" s="27"/>
      <c r="W136" s="27"/>
      <c r="X136" s="27"/>
      <c r="Y136" s="27"/>
      <c r="Z136" s="27"/>
      <c r="AA136" s="27"/>
      <c r="AB136" s="27"/>
      <c r="AC136" s="27"/>
      <c r="AD136" s="27"/>
      <c r="AE136" s="27"/>
      <c r="AF136" s="27"/>
      <c r="AG136" s="27"/>
      <c r="AH136" s="27"/>
      <c r="AI136" s="27"/>
      <c r="AJ136" s="27"/>
      <c r="AK136" s="27"/>
      <c r="AL136" s="27"/>
      <c r="AM136" s="27"/>
      <c r="AN136" s="27"/>
      <c r="AO136" s="27"/>
      <c r="AP136" s="27"/>
      <c r="AQ136" s="27"/>
      <c r="AR136" s="27"/>
    </row>
    <row r="137" spans="1:44" x14ac:dyDescent="0.3">
      <c r="A137" s="27"/>
      <c r="B137" s="27"/>
      <c r="C137" s="27"/>
      <c r="D137" s="27"/>
      <c r="E137" s="27"/>
      <c r="F137" s="27"/>
      <c r="G137" s="27"/>
      <c r="H137" s="27"/>
      <c r="I137" s="27"/>
      <c r="J137" s="27"/>
      <c r="K137" s="27"/>
      <c r="L137" s="27"/>
      <c r="N137" s="27"/>
      <c r="O137" s="27"/>
      <c r="P137" s="27"/>
      <c r="Q137" s="27"/>
      <c r="R137" s="27"/>
      <c r="S137" s="27"/>
      <c r="T137" s="27"/>
      <c r="U137" s="27"/>
      <c r="V137" s="27"/>
      <c r="W137" s="27"/>
      <c r="X137" s="27"/>
      <c r="Y137" s="27"/>
      <c r="Z137" s="27"/>
      <c r="AA137" s="27"/>
      <c r="AB137" s="27"/>
      <c r="AC137" s="27"/>
      <c r="AD137" s="27"/>
      <c r="AE137" s="27"/>
      <c r="AF137" s="27"/>
      <c r="AG137" s="27"/>
      <c r="AH137" s="27"/>
      <c r="AI137" s="27"/>
      <c r="AJ137" s="27"/>
      <c r="AK137" s="27"/>
      <c r="AL137" s="27"/>
      <c r="AM137" s="27"/>
      <c r="AN137" s="27"/>
      <c r="AO137" s="27"/>
      <c r="AP137" s="27"/>
      <c r="AQ137" s="27"/>
      <c r="AR137" s="27"/>
    </row>
    <row r="138" spans="1:44" x14ac:dyDescent="0.3">
      <c r="A138" s="27"/>
      <c r="B138" s="27"/>
      <c r="C138" s="27"/>
      <c r="D138" s="27"/>
      <c r="E138" s="27"/>
      <c r="F138" s="27"/>
      <c r="G138" s="27"/>
      <c r="H138" s="27"/>
      <c r="I138" s="27"/>
      <c r="J138" s="27"/>
      <c r="K138" s="27"/>
      <c r="L138" s="27"/>
      <c r="N138" s="27"/>
      <c r="O138" s="27"/>
      <c r="P138" s="27"/>
      <c r="Q138" s="27"/>
      <c r="R138" s="27"/>
      <c r="S138" s="27"/>
      <c r="T138" s="27"/>
      <c r="U138" s="27"/>
      <c r="V138" s="27"/>
      <c r="W138" s="27"/>
      <c r="X138" s="27"/>
      <c r="Y138" s="27"/>
      <c r="Z138" s="27"/>
      <c r="AA138" s="27"/>
      <c r="AB138" s="27"/>
      <c r="AC138" s="27"/>
      <c r="AD138" s="27"/>
      <c r="AE138" s="27"/>
      <c r="AF138" s="27"/>
      <c r="AG138" s="27"/>
      <c r="AH138" s="27"/>
      <c r="AI138" s="27"/>
      <c r="AJ138" s="27"/>
      <c r="AK138" s="27"/>
      <c r="AL138" s="27"/>
      <c r="AM138" s="27"/>
      <c r="AN138" s="27"/>
      <c r="AO138" s="27"/>
      <c r="AP138" s="27"/>
      <c r="AQ138" s="27"/>
      <c r="AR138" s="27"/>
    </row>
    <row r="139" spans="1:44" x14ac:dyDescent="0.3">
      <c r="A139" s="27"/>
      <c r="B139" s="27"/>
      <c r="C139" s="27"/>
      <c r="D139" s="27"/>
      <c r="E139" s="27"/>
      <c r="F139" s="27"/>
      <c r="G139" s="27"/>
      <c r="H139" s="27"/>
      <c r="I139" s="27"/>
      <c r="J139" s="27"/>
      <c r="K139" s="27"/>
      <c r="L139" s="27"/>
      <c r="N139" s="27"/>
      <c r="O139" s="27"/>
      <c r="P139" s="27"/>
      <c r="Q139" s="27"/>
      <c r="R139" s="27"/>
      <c r="S139" s="27"/>
      <c r="T139" s="27"/>
      <c r="U139" s="27"/>
      <c r="V139" s="27"/>
      <c r="W139" s="27"/>
      <c r="X139" s="27"/>
      <c r="Y139" s="27"/>
      <c r="Z139" s="27"/>
      <c r="AA139" s="27"/>
      <c r="AB139" s="27"/>
      <c r="AC139" s="27"/>
      <c r="AD139" s="27"/>
      <c r="AE139" s="27"/>
      <c r="AF139" s="27"/>
      <c r="AG139" s="27"/>
      <c r="AH139" s="27"/>
      <c r="AI139" s="27"/>
      <c r="AJ139" s="27"/>
      <c r="AK139" s="27"/>
      <c r="AL139" s="27"/>
      <c r="AM139" s="27"/>
      <c r="AN139" s="27"/>
      <c r="AO139" s="27"/>
      <c r="AP139" s="27"/>
      <c r="AQ139" s="27"/>
      <c r="AR139" s="27"/>
    </row>
    <row r="140" spans="1:44" x14ac:dyDescent="0.3">
      <c r="A140" s="27"/>
      <c r="B140" s="27"/>
      <c r="C140" s="27"/>
      <c r="D140" s="27"/>
      <c r="E140" s="27"/>
      <c r="F140" s="27"/>
      <c r="G140" s="27"/>
      <c r="H140" s="27"/>
      <c r="I140" s="27"/>
      <c r="J140" s="27"/>
      <c r="K140" s="27"/>
      <c r="L140" s="27"/>
      <c r="N140" s="27"/>
      <c r="O140" s="27"/>
      <c r="P140" s="27"/>
      <c r="Q140" s="27"/>
      <c r="R140" s="27"/>
      <c r="S140" s="27"/>
      <c r="T140" s="27"/>
      <c r="U140" s="27"/>
      <c r="V140" s="27"/>
      <c r="W140" s="27"/>
      <c r="X140" s="27"/>
      <c r="Y140" s="27"/>
      <c r="Z140" s="27"/>
      <c r="AA140" s="27"/>
      <c r="AB140" s="27"/>
      <c r="AC140" s="27"/>
      <c r="AD140" s="27"/>
      <c r="AE140" s="27"/>
      <c r="AF140" s="27"/>
      <c r="AG140" s="27"/>
      <c r="AH140" s="27"/>
      <c r="AI140" s="27"/>
      <c r="AJ140" s="27"/>
      <c r="AK140" s="27"/>
      <c r="AL140" s="27"/>
      <c r="AM140" s="27"/>
      <c r="AN140" s="27"/>
      <c r="AO140" s="27"/>
      <c r="AP140" s="27"/>
      <c r="AQ140" s="27"/>
      <c r="AR140" s="27"/>
    </row>
    <row r="141" spans="1:44" x14ac:dyDescent="0.3">
      <c r="A141" s="27"/>
      <c r="B141" s="27"/>
      <c r="C141" s="27"/>
      <c r="D141" s="27"/>
      <c r="E141" s="27"/>
      <c r="F141" s="27"/>
      <c r="G141" s="27"/>
      <c r="H141" s="27"/>
      <c r="I141" s="27"/>
      <c r="J141" s="27"/>
      <c r="K141" s="27"/>
      <c r="L141" s="27"/>
      <c r="N141" s="27"/>
      <c r="O141" s="27"/>
      <c r="P141" s="27"/>
      <c r="Q141" s="27"/>
      <c r="R141" s="27"/>
      <c r="S141" s="27"/>
      <c r="T141" s="27"/>
      <c r="U141" s="27"/>
      <c r="V141" s="27"/>
      <c r="W141" s="27"/>
      <c r="X141" s="27"/>
      <c r="Y141" s="27"/>
      <c r="Z141" s="27"/>
      <c r="AA141" s="27"/>
      <c r="AB141" s="27"/>
      <c r="AC141" s="27"/>
      <c r="AD141" s="27"/>
      <c r="AE141" s="27"/>
      <c r="AF141" s="27"/>
      <c r="AG141" s="27"/>
      <c r="AH141" s="27"/>
      <c r="AI141" s="27"/>
      <c r="AJ141" s="27"/>
      <c r="AK141" s="27"/>
      <c r="AL141" s="27"/>
      <c r="AM141" s="27"/>
      <c r="AN141" s="27"/>
      <c r="AO141" s="27"/>
      <c r="AP141" s="27"/>
      <c r="AQ141" s="27"/>
      <c r="AR141" s="27"/>
    </row>
    <row r="142" spans="1:44" x14ac:dyDescent="0.3">
      <c r="A142" s="27"/>
      <c r="B142" s="27"/>
      <c r="C142" s="27"/>
      <c r="D142" s="27"/>
      <c r="E142" s="27"/>
      <c r="F142" s="27"/>
      <c r="G142" s="27"/>
      <c r="H142" s="27"/>
      <c r="I142" s="27"/>
      <c r="J142" s="27"/>
      <c r="K142" s="27"/>
      <c r="L142" s="27"/>
      <c r="N142" s="27"/>
      <c r="O142" s="27"/>
      <c r="P142" s="27"/>
      <c r="Q142" s="27"/>
      <c r="R142" s="27"/>
      <c r="S142" s="27"/>
      <c r="T142" s="27"/>
      <c r="U142" s="27"/>
      <c r="V142" s="27"/>
      <c r="W142" s="27"/>
      <c r="X142" s="27"/>
      <c r="Y142" s="27"/>
      <c r="Z142" s="27"/>
      <c r="AA142" s="27"/>
      <c r="AB142" s="27"/>
      <c r="AC142" s="27"/>
      <c r="AD142" s="27"/>
      <c r="AE142" s="27"/>
      <c r="AF142" s="27"/>
      <c r="AG142" s="27"/>
      <c r="AH142" s="27"/>
      <c r="AI142" s="27"/>
      <c r="AJ142" s="27"/>
      <c r="AK142" s="27"/>
      <c r="AL142" s="27"/>
      <c r="AM142" s="27"/>
      <c r="AN142" s="27"/>
      <c r="AO142" s="27"/>
      <c r="AP142" s="27"/>
      <c r="AQ142" s="27"/>
      <c r="AR142" s="27"/>
    </row>
    <row r="143" spans="1:44" x14ac:dyDescent="0.3">
      <c r="A143" s="27"/>
      <c r="B143" s="27"/>
      <c r="C143" s="27"/>
      <c r="D143" s="27"/>
      <c r="E143" s="27"/>
      <c r="F143" s="27"/>
      <c r="G143" s="27"/>
      <c r="H143" s="27"/>
      <c r="I143" s="27"/>
      <c r="J143" s="27"/>
      <c r="K143" s="27"/>
      <c r="L143" s="27"/>
      <c r="N143" s="27"/>
      <c r="O143" s="27"/>
      <c r="P143" s="27"/>
      <c r="Q143" s="27"/>
      <c r="R143" s="27"/>
      <c r="S143" s="27"/>
      <c r="T143" s="27"/>
      <c r="U143" s="27"/>
      <c r="V143" s="27"/>
      <c r="W143" s="27"/>
      <c r="X143" s="27"/>
      <c r="Y143" s="27"/>
      <c r="Z143" s="27"/>
      <c r="AA143" s="27"/>
      <c r="AB143" s="27"/>
      <c r="AC143" s="27"/>
      <c r="AD143" s="27"/>
      <c r="AE143" s="27"/>
      <c r="AF143" s="27"/>
      <c r="AG143" s="27"/>
      <c r="AH143" s="27"/>
      <c r="AI143" s="27"/>
      <c r="AJ143" s="27"/>
      <c r="AK143" s="27"/>
      <c r="AL143" s="27"/>
      <c r="AM143" s="27"/>
      <c r="AN143" s="27"/>
      <c r="AO143" s="27"/>
      <c r="AP143" s="27"/>
      <c r="AQ143" s="27"/>
      <c r="AR143" s="27"/>
    </row>
    <row r="144" spans="1:44" x14ac:dyDescent="0.3">
      <c r="A144" s="27"/>
      <c r="B144" s="27"/>
      <c r="C144" s="27"/>
      <c r="D144" s="27"/>
      <c r="E144" s="27"/>
      <c r="F144" s="27"/>
      <c r="G144" s="27"/>
      <c r="H144" s="27"/>
      <c r="I144" s="27"/>
      <c r="J144" s="27"/>
      <c r="K144" s="27"/>
      <c r="L144" s="27"/>
      <c r="N144" s="27"/>
      <c r="O144" s="27"/>
      <c r="P144" s="27"/>
      <c r="Q144" s="27"/>
      <c r="R144" s="27"/>
      <c r="S144" s="27"/>
      <c r="T144" s="27"/>
      <c r="U144" s="27"/>
      <c r="V144" s="27"/>
      <c r="W144" s="27"/>
      <c r="X144" s="27"/>
      <c r="Y144" s="27"/>
      <c r="Z144" s="27"/>
      <c r="AA144" s="27"/>
      <c r="AB144" s="27"/>
      <c r="AC144" s="27"/>
      <c r="AD144" s="27"/>
      <c r="AE144" s="27"/>
      <c r="AF144" s="27"/>
      <c r="AG144" s="27"/>
      <c r="AH144" s="27"/>
      <c r="AI144" s="27"/>
      <c r="AJ144" s="27"/>
      <c r="AK144" s="27"/>
      <c r="AL144" s="27"/>
      <c r="AM144" s="27"/>
      <c r="AN144" s="27"/>
      <c r="AO144" s="27"/>
      <c r="AP144" s="27"/>
      <c r="AQ144" s="27"/>
      <c r="AR144" s="27"/>
    </row>
    <row r="145" spans="1:44" x14ac:dyDescent="0.3">
      <c r="A145" s="27"/>
      <c r="B145" s="27"/>
      <c r="C145" s="27"/>
      <c r="D145" s="27"/>
      <c r="E145" s="27"/>
      <c r="F145" s="27"/>
      <c r="G145" s="27"/>
      <c r="H145" s="27"/>
      <c r="I145" s="27"/>
      <c r="J145" s="27"/>
      <c r="K145" s="27"/>
      <c r="L145" s="27"/>
      <c r="N145" s="27"/>
      <c r="O145" s="27"/>
      <c r="P145" s="27"/>
      <c r="Q145" s="27"/>
      <c r="R145" s="27"/>
      <c r="S145" s="27"/>
      <c r="T145" s="27"/>
      <c r="U145" s="27"/>
      <c r="V145" s="27"/>
      <c r="W145" s="27"/>
      <c r="X145" s="27"/>
      <c r="Y145" s="27"/>
      <c r="Z145" s="27"/>
      <c r="AA145" s="27"/>
      <c r="AB145" s="27"/>
      <c r="AC145" s="27"/>
      <c r="AD145" s="27"/>
      <c r="AE145" s="27"/>
      <c r="AF145" s="27"/>
      <c r="AG145" s="27"/>
      <c r="AH145" s="27"/>
      <c r="AI145" s="27"/>
      <c r="AJ145" s="27"/>
      <c r="AK145" s="27"/>
      <c r="AL145" s="27"/>
      <c r="AM145" s="27"/>
      <c r="AN145" s="27"/>
      <c r="AO145" s="27"/>
      <c r="AP145" s="27"/>
      <c r="AQ145" s="27"/>
      <c r="AR145" s="27"/>
    </row>
    <row r="146" spans="1:44" x14ac:dyDescent="0.3">
      <c r="A146" s="27"/>
      <c r="B146" s="27"/>
      <c r="C146" s="27"/>
      <c r="D146" s="27"/>
      <c r="E146" s="27"/>
      <c r="F146" s="27"/>
      <c r="G146" s="27"/>
      <c r="H146" s="27"/>
      <c r="I146" s="27"/>
      <c r="J146" s="27"/>
      <c r="K146" s="27"/>
      <c r="L146" s="27"/>
      <c r="N146" s="27"/>
      <c r="O146" s="27"/>
      <c r="P146" s="27"/>
      <c r="Q146" s="27"/>
      <c r="R146" s="27"/>
      <c r="S146" s="27"/>
      <c r="T146" s="27"/>
      <c r="U146" s="27"/>
      <c r="V146" s="27"/>
      <c r="W146" s="27"/>
      <c r="X146" s="27"/>
      <c r="Y146" s="27"/>
      <c r="Z146" s="27"/>
      <c r="AA146" s="27"/>
      <c r="AB146" s="27"/>
      <c r="AC146" s="27"/>
      <c r="AD146" s="27"/>
      <c r="AE146" s="27"/>
      <c r="AF146" s="27"/>
      <c r="AG146" s="27"/>
      <c r="AH146" s="27"/>
      <c r="AI146" s="27"/>
      <c r="AJ146" s="27"/>
      <c r="AK146" s="27"/>
      <c r="AL146" s="27"/>
      <c r="AM146" s="27"/>
      <c r="AN146" s="27"/>
      <c r="AO146" s="27"/>
      <c r="AP146" s="27"/>
      <c r="AQ146" s="27"/>
      <c r="AR146" s="27"/>
    </row>
    <row r="147" spans="1:44" x14ac:dyDescent="0.3">
      <c r="A147" s="27"/>
      <c r="B147" s="27"/>
      <c r="C147" s="27"/>
      <c r="D147" s="27"/>
      <c r="E147" s="27"/>
      <c r="F147" s="27"/>
      <c r="G147" s="27"/>
      <c r="H147" s="27"/>
      <c r="I147" s="27"/>
      <c r="J147" s="27"/>
      <c r="K147" s="27"/>
      <c r="L147" s="27"/>
      <c r="N147" s="27"/>
      <c r="O147" s="27"/>
      <c r="P147" s="27"/>
      <c r="Q147" s="27"/>
      <c r="R147" s="27"/>
      <c r="S147" s="27"/>
      <c r="T147" s="27"/>
      <c r="U147" s="27"/>
      <c r="V147" s="27"/>
      <c r="W147" s="27"/>
      <c r="X147" s="27"/>
      <c r="Y147" s="27"/>
      <c r="Z147" s="27"/>
      <c r="AA147" s="27"/>
      <c r="AB147" s="27"/>
      <c r="AC147" s="27"/>
      <c r="AD147" s="27"/>
      <c r="AE147" s="27"/>
      <c r="AF147" s="27"/>
      <c r="AG147" s="27"/>
      <c r="AH147" s="27"/>
      <c r="AI147" s="27"/>
      <c r="AJ147" s="27"/>
      <c r="AK147" s="27"/>
      <c r="AL147" s="27"/>
      <c r="AM147" s="27"/>
      <c r="AN147" s="27"/>
      <c r="AO147" s="27"/>
      <c r="AP147" s="27"/>
      <c r="AQ147" s="27"/>
      <c r="AR147" s="27"/>
    </row>
    <row r="148" spans="1:44" x14ac:dyDescent="0.3">
      <c r="A148" s="27"/>
      <c r="B148" s="27"/>
      <c r="C148" s="27"/>
      <c r="D148" s="27"/>
      <c r="E148" s="27"/>
      <c r="F148" s="27"/>
      <c r="G148" s="27"/>
      <c r="H148" s="27"/>
      <c r="I148" s="27"/>
      <c r="J148" s="27"/>
      <c r="K148" s="27"/>
      <c r="L148" s="27"/>
      <c r="N148" s="27"/>
      <c r="O148" s="27"/>
      <c r="P148" s="27"/>
      <c r="Q148" s="27"/>
      <c r="R148" s="27"/>
      <c r="S148" s="27"/>
      <c r="T148" s="27"/>
      <c r="U148" s="27"/>
      <c r="V148" s="27"/>
      <c r="W148" s="27"/>
      <c r="X148" s="27"/>
      <c r="Y148" s="27"/>
      <c r="Z148" s="27"/>
      <c r="AA148" s="27"/>
      <c r="AB148" s="27"/>
      <c r="AC148" s="27"/>
      <c r="AD148" s="27"/>
      <c r="AE148" s="27"/>
      <c r="AF148" s="27"/>
      <c r="AG148" s="27"/>
      <c r="AH148" s="27"/>
      <c r="AI148" s="27"/>
      <c r="AJ148" s="27"/>
      <c r="AK148" s="27"/>
      <c r="AL148" s="27"/>
      <c r="AM148" s="27"/>
      <c r="AN148" s="27"/>
      <c r="AO148" s="27"/>
      <c r="AP148" s="27"/>
      <c r="AQ148" s="27"/>
      <c r="AR148" s="27"/>
    </row>
    <row r="149" spans="1:44" x14ac:dyDescent="0.3">
      <c r="A149" s="27"/>
      <c r="B149" s="27"/>
      <c r="C149" s="27"/>
      <c r="D149" s="27"/>
      <c r="E149" s="27"/>
      <c r="F149" s="27"/>
      <c r="G149" s="27"/>
      <c r="H149" s="27"/>
      <c r="I149" s="27"/>
      <c r="J149" s="27"/>
      <c r="K149" s="27"/>
      <c r="L149" s="27"/>
      <c r="N149" s="27"/>
      <c r="O149" s="27"/>
      <c r="P149" s="27"/>
      <c r="Q149" s="27"/>
      <c r="R149" s="27"/>
      <c r="S149" s="27"/>
      <c r="T149" s="27"/>
      <c r="U149" s="27"/>
      <c r="V149" s="27"/>
      <c r="W149" s="27"/>
      <c r="X149" s="27"/>
      <c r="Y149" s="27"/>
      <c r="Z149" s="27"/>
      <c r="AA149" s="27"/>
      <c r="AB149" s="27"/>
      <c r="AC149" s="27"/>
      <c r="AD149" s="27"/>
      <c r="AE149" s="27"/>
      <c r="AF149" s="27"/>
      <c r="AG149" s="27"/>
      <c r="AH149" s="27"/>
      <c r="AI149" s="27"/>
      <c r="AJ149" s="27"/>
      <c r="AK149" s="27"/>
      <c r="AL149" s="27"/>
      <c r="AM149" s="27"/>
      <c r="AN149" s="27"/>
      <c r="AO149" s="27"/>
      <c r="AP149" s="27"/>
      <c r="AQ149" s="27"/>
      <c r="AR149" s="27"/>
    </row>
    <row r="150" spans="1:44" x14ac:dyDescent="0.3">
      <c r="A150" s="27"/>
      <c r="B150" s="27"/>
      <c r="C150" s="27"/>
      <c r="D150" s="27"/>
      <c r="E150" s="27"/>
      <c r="F150" s="27"/>
      <c r="G150" s="27"/>
      <c r="H150" s="27"/>
      <c r="I150" s="27"/>
      <c r="J150" s="27"/>
      <c r="K150" s="27"/>
      <c r="L150" s="27"/>
      <c r="N150" s="27"/>
      <c r="O150" s="27"/>
      <c r="P150" s="27"/>
      <c r="Q150" s="27"/>
      <c r="R150" s="27"/>
      <c r="S150" s="27"/>
      <c r="T150" s="27"/>
      <c r="U150" s="27"/>
      <c r="V150" s="27"/>
      <c r="W150" s="27"/>
      <c r="X150" s="27"/>
      <c r="Y150" s="27"/>
      <c r="Z150" s="27"/>
      <c r="AA150" s="27"/>
      <c r="AB150" s="27"/>
      <c r="AC150" s="27"/>
      <c r="AD150" s="27"/>
      <c r="AE150" s="27"/>
      <c r="AF150" s="27"/>
      <c r="AG150" s="27"/>
      <c r="AH150" s="27"/>
      <c r="AI150" s="27"/>
      <c r="AJ150" s="27"/>
      <c r="AK150" s="27"/>
      <c r="AL150" s="27"/>
      <c r="AM150" s="27"/>
      <c r="AN150" s="27"/>
      <c r="AO150" s="27"/>
      <c r="AP150" s="27"/>
      <c r="AQ150" s="27"/>
      <c r="AR150" s="27"/>
    </row>
    <row r="151" spans="1:44" x14ac:dyDescent="0.3">
      <c r="A151" s="27"/>
      <c r="B151" s="27"/>
      <c r="C151" s="27"/>
      <c r="D151" s="27"/>
      <c r="E151" s="27"/>
      <c r="F151" s="27"/>
      <c r="G151" s="27"/>
      <c r="H151" s="27"/>
      <c r="I151" s="27"/>
      <c r="J151" s="27"/>
      <c r="K151" s="27"/>
      <c r="L151" s="27"/>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27"/>
      <c r="AL151" s="27"/>
      <c r="AM151" s="27"/>
      <c r="AN151" s="27"/>
      <c r="AO151" s="27"/>
      <c r="AP151" s="27"/>
      <c r="AQ151" s="27"/>
      <c r="AR151" s="27"/>
    </row>
    <row r="152" spans="1:44" x14ac:dyDescent="0.3">
      <c r="A152" s="27"/>
      <c r="B152" s="27"/>
      <c r="C152" s="27"/>
      <c r="D152" s="27"/>
      <c r="E152" s="27"/>
      <c r="F152" s="27"/>
      <c r="G152" s="27"/>
      <c r="H152" s="27"/>
      <c r="I152" s="27"/>
      <c r="J152" s="27"/>
      <c r="K152" s="27"/>
      <c r="L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27"/>
      <c r="AQ152" s="27"/>
      <c r="AR152" s="27"/>
    </row>
    <row r="153" spans="1:44" x14ac:dyDescent="0.3">
      <c r="A153" s="27"/>
      <c r="B153" s="27"/>
      <c r="C153" s="27"/>
      <c r="D153" s="27"/>
      <c r="E153" s="27"/>
      <c r="F153" s="27"/>
      <c r="G153" s="27"/>
      <c r="H153" s="27"/>
      <c r="I153" s="27"/>
      <c r="J153" s="27"/>
      <c r="K153" s="27"/>
      <c r="L153" s="27"/>
      <c r="N153" s="27"/>
      <c r="O153" s="27"/>
      <c r="P153" s="27"/>
      <c r="Q153" s="27"/>
      <c r="R153" s="27"/>
      <c r="S153" s="27"/>
      <c r="T153" s="27"/>
      <c r="U153" s="27"/>
      <c r="V153" s="27"/>
      <c r="W153" s="27"/>
      <c r="X153" s="27"/>
      <c r="Y153" s="27"/>
      <c r="Z153" s="27"/>
      <c r="AA153" s="27"/>
      <c r="AB153" s="27"/>
      <c r="AC153" s="27"/>
      <c r="AD153" s="27"/>
      <c r="AE153" s="27"/>
      <c r="AF153" s="27"/>
      <c r="AG153" s="27"/>
      <c r="AH153" s="27"/>
      <c r="AI153" s="27"/>
      <c r="AJ153" s="27"/>
      <c r="AK153" s="27"/>
      <c r="AL153" s="27"/>
      <c r="AM153" s="27"/>
      <c r="AN153" s="27"/>
      <c r="AO153" s="27"/>
      <c r="AP153" s="27"/>
      <c r="AQ153" s="27"/>
      <c r="AR153" s="27"/>
    </row>
    <row r="154" spans="1:44" x14ac:dyDescent="0.3">
      <c r="A154" s="27"/>
      <c r="B154" s="27"/>
      <c r="C154" s="27"/>
      <c r="D154" s="27"/>
      <c r="E154" s="27"/>
      <c r="F154" s="27"/>
      <c r="G154" s="27"/>
      <c r="H154" s="27"/>
      <c r="I154" s="27"/>
      <c r="J154" s="27"/>
      <c r="K154" s="27"/>
      <c r="L154" s="27"/>
      <c r="N154" s="27"/>
      <c r="O154" s="27"/>
      <c r="P154" s="27"/>
      <c r="Q154" s="27"/>
      <c r="R154" s="27"/>
      <c r="S154" s="27"/>
      <c r="T154" s="27"/>
      <c r="U154" s="27"/>
      <c r="V154" s="27"/>
      <c r="W154" s="27"/>
      <c r="X154" s="27"/>
      <c r="Y154" s="27"/>
      <c r="Z154" s="27"/>
      <c r="AA154" s="27"/>
      <c r="AB154" s="27"/>
      <c r="AC154" s="27"/>
      <c r="AD154" s="27"/>
      <c r="AE154" s="27"/>
      <c r="AF154" s="27"/>
      <c r="AG154" s="27"/>
      <c r="AH154" s="27"/>
      <c r="AI154" s="27"/>
      <c r="AJ154" s="27"/>
      <c r="AK154" s="27"/>
      <c r="AL154" s="27"/>
      <c r="AM154" s="27"/>
      <c r="AN154" s="27"/>
      <c r="AO154" s="27"/>
      <c r="AP154" s="27"/>
      <c r="AQ154" s="27"/>
      <c r="AR154" s="27"/>
    </row>
    <row r="155" spans="1:44" x14ac:dyDescent="0.3">
      <c r="A155" s="27"/>
      <c r="B155" s="27"/>
      <c r="C155" s="27"/>
      <c r="D155" s="27"/>
      <c r="E155" s="27"/>
      <c r="F155" s="27"/>
      <c r="G155" s="27"/>
      <c r="H155" s="27"/>
      <c r="I155" s="27"/>
      <c r="J155" s="27"/>
      <c r="K155" s="27"/>
      <c r="L155" s="27"/>
      <c r="N155" s="27"/>
      <c r="O155" s="27"/>
      <c r="P155" s="27"/>
      <c r="Q155" s="27"/>
      <c r="R155" s="27"/>
      <c r="S155" s="27"/>
      <c r="T155" s="27"/>
      <c r="U155" s="27"/>
      <c r="V155" s="27"/>
      <c r="W155" s="27"/>
      <c r="X155" s="27"/>
      <c r="Y155" s="27"/>
      <c r="Z155" s="27"/>
      <c r="AA155" s="27"/>
      <c r="AB155" s="27"/>
      <c r="AC155" s="27"/>
      <c r="AD155" s="27"/>
      <c r="AE155" s="27"/>
      <c r="AF155" s="27"/>
      <c r="AG155" s="27"/>
      <c r="AH155" s="27"/>
      <c r="AI155" s="27"/>
      <c r="AJ155" s="27"/>
      <c r="AK155" s="27"/>
      <c r="AL155" s="27"/>
      <c r="AM155" s="27"/>
      <c r="AN155" s="27"/>
      <c r="AO155" s="27"/>
      <c r="AP155" s="27"/>
      <c r="AQ155" s="27"/>
      <c r="AR155" s="27"/>
    </row>
    <row r="156" spans="1:44" x14ac:dyDescent="0.3">
      <c r="A156" s="27"/>
      <c r="B156" s="27"/>
      <c r="C156" s="27"/>
      <c r="D156" s="27"/>
      <c r="E156" s="27"/>
      <c r="F156" s="27"/>
      <c r="G156" s="27"/>
      <c r="H156" s="27"/>
      <c r="I156" s="27"/>
      <c r="J156" s="27"/>
      <c r="K156" s="27"/>
      <c r="L156" s="27"/>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c r="AL156" s="27"/>
      <c r="AM156" s="27"/>
      <c r="AN156" s="27"/>
      <c r="AO156" s="27"/>
      <c r="AP156" s="27"/>
      <c r="AQ156" s="27"/>
      <c r="AR156" s="27"/>
    </row>
    <row r="157" spans="1:44" x14ac:dyDescent="0.3">
      <c r="A157" s="27"/>
      <c r="B157" s="27"/>
      <c r="C157" s="27"/>
      <c r="D157" s="27"/>
      <c r="E157" s="27"/>
      <c r="F157" s="27"/>
      <c r="G157" s="27"/>
      <c r="H157" s="27"/>
      <c r="I157" s="27"/>
      <c r="J157" s="27"/>
      <c r="K157" s="27"/>
      <c r="L157" s="27"/>
      <c r="N157" s="27"/>
      <c r="O157" s="27"/>
      <c r="P157" s="27"/>
      <c r="Q157" s="27"/>
      <c r="R157" s="27"/>
      <c r="S157" s="27"/>
      <c r="T157" s="27"/>
      <c r="U157" s="27"/>
      <c r="V157" s="27"/>
      <c r="W157" s="27"/>
      <c r="X157" s="27"/>
      <c r="Y157" s="27"/>
      <c r="Z157" s="27"/>
      <c r="AA157" s="27"/>
      <c r="AB157" s="27"/>
      <c r="AC157" s="27"/>
      <c r="AD157" s="27"/>
      <c r="AE157" s="27"/>
      <c r="AF157" s="27"/>
      <c r="AG157" s="27"/>
      <c r="AH157" s="27"/>
      <c r="AI157" s="27"/>
      <c r="AJ157" s="27"/>
      <c r="AK157" s="27"/>
      <c r="AL157" s="27"/>
      <c r="AM157" s="27"/>
      <c r="AN157" s="27"/>
      <c r="AO157" s="27"/>
      <c r="AP157" s="27"/>
      <c r="AQ157" s="27"/>
      <c r="AR157" s="27"/>
    </row>
    <row r="158" spans="1:44" x14ac:dyDescent="0.3">
      <c r="A158" s="27"/>
      <c r="B158" s="27"/>
      <c r="C158" s="27"/>
      <c r="D158" s="27"/>
      <c r="E158" s="27"/>
      <c r="F158" s="27"/>
      <c r="G158" s="27"/>
      <c r="H158" s="27"/>
      <c r="I158" s="27"/>
      <c r="J158" s="27"/>
      <c r="K158" s="27"/>
      <c r="L158" s="27"/>
      <c r="N158" s="27"/>
      <c r="O158" s="27"/>
      <c r="P158" s="27"/>
      <c r="Q158" s="27"/>
      <c r="R158" s="27"/>
      <c r="S158" s="27"/>
      <c r="T158" s="27"/>
      <c r="U158" s="27"/>
      <c r="V158" s="27"/>
      <c r="W158" s="27"/>
      <c r="X158" s="27"/>
      <c r="Y158" s="27"/>
      <c r="Z158" s="27"/>
      <c r="AA158" s="27"/>
      <c r="AB158" s="27"/>
      <c r="AC158" s="27"/>
      <c r="AD158" s="27"/>
      <c r="AE158" s="27"/>
      <c r="AF158" s="27"/>
      <c r="AG158" s="27"/>
      <c r="AH158" s="27"/>
      <c r="AI158" s="27"/>
      <c r="AJ158" s="27"/>
      <c r="AK158" s="27"/>
      <c r="AL158" s="27"/>
      <c r="AM158" s="27"/>
      <c r="AN158" s="27"/>
      <c r="AO158" s="27"/>
      <c r="AP158" s="27"/>
      <c r="AQ158" s="27"/>
      <c r="AR158" s="27"/>
    </row>
    <row r="159" spans="1:44" x14ac:dyDescent="0.3">
      <c r="A159" s="27"/>
      <c r="B159" s="27"/>
      <c r="C159" s="27"/>
      <c r="D159" s="27"/>
      <c r="E159" s="27"/>
      <c r="F159" s="27"/>
      <c r="G159" s="27"/>
      <c r="H159" s="27"/>
      <c r="I159" s="27"/>
      <c r="J159" s="27"/>
      <c r="K159" s="27"/>
      <c r="L159" s="27"/>
      <c r="N159" s="27"/>
      <c r="O159" s="27"/>
      <c r="P159" s="27"/>
      <c r="Q159" s="27"/>
      <c r="R159" s="27"/>
      <c r="S159" s="27"/>
      <c r="T159" s="27"/>
      <c r="U159" s="27"/>
      <c r="V159" s="27"/>
      <c r="W159" s="27"/>
      <c r="X159" s="27"/>
      <c r="Y159" s="27"/>
      <c r="Z159" s="27"/>
      <c r="AA159" s="27"/>
      <c r="AB159" s="27"/>
      <c r="AC159" s="27"/>
      <c r="AD159" s="27"/>
      <c r="AE159" s="27"/>
      <c r="AF159" s="27"/>
      <c r="AG159" s="27"/>
      <c r="AH159" s="27"/>
      <c r="AI159" s="27"/>
      <c r="AJ159" s="27"/>
      <c r="AK159" s="27"/>
      <c r="AL159" s="27"/>
      <c r="AM159" s="27"/>
      <c r="AN159" s="27"/>
      <c r="AO159" s="27"/>
      <c r="AP159" s="27"/>
      <c r="AQ159" s="27"/>
      <c r="AR159" s="27"/>
    </row>
    <row r="160" spans="1:44" x14ac:dyDescent="0.3">
      <c r="A160" s="27"/>
      <c r="B160" s="27"/>
      <c r="C160" s="27"/>
      <c r="D160" s="27"/>
      <c r="E160" s="27"/>
      <c r="F160" s="27"/>
      <c r="G160" s="27"/>
      <c r="H160" s="27"/>
      <c r="I160" s="27"/>
      <c r="J160" s="27"/>
      <c r="K160" s="27"/>
      <c r="L160" s="27"/>
      <c r="N160" s="27"/>
      <c r="O160" s="27"/>
      <c r="P160" s="27"/>
      <c r="Q160" s="27"/>
      <c r="R160" s="27"/>
      <c r="S160" s="27"/>
      <c r="T160" s="27"/>
      <c r="U160" s="27"/>
      <c r="V160" s="27"/>
      <c r="W160" s="27"/>
      <c r="X160" s="27"/>
      <c r="Y160" s="27"/>
      <c r="Z160" s="27"/>
      <c r="AA160" s="27"/>
      <c r="AB160" s="27"/>
      <c r="AC160" s="27"/>
      <c r="AD160" s="27"/>
      <c r="AE160" s="27"/>
      <c r="AF160" s="27"/>
      <c r="AG160" s="27"/>
      <c r="AH160" s="27"/>
      <c r="AI160" s="27"/>
      <c r="AJ160" s="27"/>
      <c r="AK160" s="27"/>
      <c r="AL160" s="27"/>
      <c r="AM160" s="27"/>
      <c r="AN160" s="27"/>
      <c r="AO160" s="27"/>
      <c r="AP160" s="27"/>
      <c r="AQ160" s="27"/>
      <c r="AR160" s="27"/>
    </row>
    <row r="161" spans="1:44" x14ac:dyDescent="0.3">
      <c r="A161" s="27"/>
      <c r="B161" s="27"/>
      <c r="C161" s="27"/>
      <c r="D161" s="27"/>
      <c r="E161" s="27"/>
      <c r="F161" s="27"/>
      <c r="G161" s="27"/>
      <c r="H161" s="27"/>
      <c r="I161" s="27"/>
      <c r="J161" s="27"/>
      <c r="K161" s="27"/>
      <c r="L161" s="27"/>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27"/>
      <c r="AK161" s="27"/>
      <c r="AL161" s="27"/>
      <c r="AM161" s="27"/>
      <c r="AN161" s="27"/>
      <c r="AO161" s="27"/>
      <c r="AP161" s="27"/>
      <c r="AQ161" s="27"/>
      <c r="AR161" s="27"/>
    </row>
    <row r="162" spans="1:44" x14ac:dyDescent="0.3">
      <c r="A162" s="27"/>
      <c r="B162" s="27"/>
      <c r="C162" s="27"/>
      <c r="D162" s="27"/>
      <c r="E162" s="27"/>
      <c r="F162" s="27"/>
      <c r="G162" s="27"/>
      <c r="H162" s="27"/>
      <c r="I162" s="27"/>
      <c r="J162" s="27"/>
      <c r="K162" s="27"/>
      <c r="L162" s="27"/>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c r="AK162" s="27"/>
      <c r="AL162" s="27"/>
      <c r="AM162" s="27"/>
      <c r="AN162" s="27"/>
      <c r="AO162" s="27"/>
      <c r="AP162" s="27"/>
      <c r="AQ162" s="27"/>
      <c r="AR162" s="27"/>
    </row>
    <row r="163" spans="1:44" x14ac:dyDescent="0.3">
      <c r="A163" s="27"/>
      <c r="B163" s="27"/>
      <c r="C163" s="27"/>
      <c r="D163" s="27"/>
      <c r="E163" s="27"/>
      <c r="F163" s="27"/>
      <c r="G163" s="27"/>
      <c r="H163" s="27"/>
      <c r="I163" s="27"/>
      <c r="J163" s="27"/>
      <c r="K163" s="27"/>
      <c r="L163" s="27"/>
      <c r="N163" s="27"/>
      <c r="O163" s="27"/>
      <c r="P163" s="27"/>
      <c r="Q163" s="27"/>
      <c r="R163" s="27"/>
      <c r="S163" s="27"/>
      <c r="T163" s="27"/>
      <c r="U163" s="27"/>
      <c r="V163" s="27"/>
      <c r="W163" s="27"/>
      <c r="X163" s="27"/>
      <c r="Y163" s="27"/>
      <c r="Z163" s="27"/>
      <c r="AA163" s="27"/>
      <c r="AB163" s="27"/>
      <c r="AC163" s="27"/>
      <c r="AD163" s="27"/>
      <c r="AE163" s="27"/>
      <c r="AF163" s="27"/>
      <c r="AG163" s="27"/>
      <c r="AH163" s="27"/>
      <c r="AI163" s="27"/>
      <c r="AJ163" s="27"/>
      <c r="AK163" s="27"/>
      <c r="AL163" s="27"/>
      <c r="AM163" s="27"/>
      <c r="AN163" s="27"/>
      <c r="AO163" s="27"/>
      <c r="AP163" s="27"/>
      <c r="AQ163" s="27"/>
      <c r="AR163" s="27"/>
    </row>
    <row r="164" spans="1:44" x14ac:dyDescent="0.3">
      <c r="A164" s="27"/>
      <c r="B164" s="27"/>
      <c r="C164" s="27"/>
      <c r="D164" s="27"/>
      <c r="E164" s="27"/>
      <c r="F164" s="27"/>
      <c r="G164" s="27"/>
      <c r="H164" s="27"/>
      <c r="I164" s="27"/>
      <c r="J164" s="27"/>
      <c r="K164" s="27"/>
      <c r="L164" s="27"/>
      <c r="N164" s="27"/>
      <c r="O164" s="27"/>
      <c r="P164" s="27"/>
      <c r="Q164" s="27"/>
      <c r="R164" s="27"/>
      <c r="S164" s="27"/>
      <c r="T164" s="27"/>
      <c r="U164" s="27"/>
      <c r="V164" s="27"/>
      <c r="W164" s="27"/>
      <c r="X164" s="27"/>
      <c r="Y164" s="27"/>
      <c r="Z164" s="27"/>
      <c r="AA164" s="27"/>
      <c r="AB164" s="27"/>
      <c r="AC164" s="27"/>
      <c r="AD164" s="27"/>
      <c r="AE164" s="27"/>
      <c r="AF164" s="27"/>
      <c r="AG164" s="27"/>
      <c r="AH164" s="27"/>
      <c r="AI164" s="27"/>
      <c r="AJ164" s="27"/>
      <c r="AK164" s="27"/>
      <c r="AL164" s="27"/>
      <c r="AM164" s="27"/>
      <c r="AN164" s="27"/>
      <c r="AO164" s="27"/>
      <c r="AP164" s="27"/>
      <c r="AQ164" s="27"/>
      <c r="AR164" s="27"/>
    </row>
    <row r="165" spans="1:44" x14ac:dyDescent="0.3">
      <c r="A165" s="27"/>
      <c r="B165" s="27"/>
      <c r="C165" s="27"/>
      <c r="D165" s="27"/>
      <c r="E165" s="27"/>
      <c r="F165" s="27"/>
      <c r="G165" s="27"/>
      <c r="H165" s="27"/>
      <c r="I165" s="27"/>
      <c r="J165" s="27"/>
      <c r="K165" s="27"/>
      <c r="L165" s="27"/>
      <c r="N165" s="27"/>
      <c r="O165" s="27"/>
      <c r="P165" s="27"/>
      <c r="Q165" s="27"/>
      <c r="R165" s="27"/>
      <c r="S165" s="27"/>
      <c r="T165" s="27"/>
      <c r="U165" s="27"/>
      <c r="V165" s="27"/>
      <c r="W165" s="27"/>
      <c r="X165" s="27"/>
      <c r="Y165" s="27"/>
      <c r="Z165" s="27"/>
      <c r="AA165" s="27"/>
      <c r="AB165" s="27"/>
      <c r="AC165" s="27"/>
      <c r="AD165" s="27"/>
      <c r="AE165" s="27"/>
      <c r="AF165" s="27"/>
      <c r="AG165" s="27"/>
      <c r="AH165" s="27"/>
      <c r="AI165" s="27"/>
      <c r="AJ165" s="27"/>
      <c r="AK165" s="27"/>
      <c r="AL165" s="27"/>
      <c r="AM165" s="27"/>
      <c r="AN165" s="27"/>
      <c r="AO165" s="27"/>
      <c r="AP165" s="27"/>
      <c r="AQ165" s="27"/>
      <c r="AR165" s="27"/>
    </row>
    <row r="166" spans="1:44" x14ac:dyDescent="0.3">
      <c r="A166" s="27"/>
      <c r="B166" s="27"/>
      <c r="C166" s="27"/>
      <c r="D166" s="27"/>
      <c r="E166" s="27"/>
      <c r="F166" s="27"/>
      <c r="G166" s="27"/>
      <c r="H166" s="27"/>
      <c r="I166" s="27"/>
      <c r="J166" s="27"/>
      <c r="K166" s="27"/>
      <c r="L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row>
    <row r="167" spans="1:44" x14ac:dyDescent="0.3">
      <c r="A167" s="27"/>
      <c r="B167" s="27"/>
      <c r="C167" s="27"/>
      <c r="D167" s="27"/>
      <c r="E167" s="27"/>
      <c r="F167" s="27"/>
      <c r="G167" s="27"/>
      <c r="H167" s="27"/>
      <c r="I167" s="27"/>
      <c r="J167" s="27"/>
      <c r="K167" s="27"/>
      <c r="L167" s="27"/>
      <c r="N167" s="27"/>
      <c r="O167" s="27"/>
      <c r="P167" s="27"/>
      <c r="Q167" s="27"/>
      <c r="R167" s="27"/>
      <c r="S167" s="27"/>
      <c r="T167" s="27"/>
      <c r="U167" s="27"/>
      <c r="V167" s="27"/>
      <c r="W167" s="27"/>
      <c r="X167" s="27"/>
      <c r="Y167" s="27"/>
      <c r="Z167" s="27"/>
      <c r="AA167" s="27"/>
      <c r="AB167" s="27"/>
      <c r="AC167" s="27"/>
      <c r="AD167" s="27"/>
      <c r="AE167" s="27"/>
      <c r="AF167" s="27"/>
      <c r="AG167" s="27"/>
      <c r="AH167" s="27"/>
      <c r="AI167" s="27"/>
      <c r="AJ167" s="27"/>
      <c r="AK167" s="27"/>
      <c r="AL167" s="27"/>
      <c r="AM167" s="27"/>
      <c r="AN167" s="27"/>
      <c r="AO167" s="27"/>
      <c r="AP167" s="27"/>
      <c r="AQ167" s="27"/>
      <c r="AR167" s="27"/>
    </row>
    <row r="168" spans="1:44" x14ac:dyDescent="0.3">
      <c r="A168" s="27"/>
      <c r="B168" s="27"/>
      <c r="C168" s="27"/>
      <c r="D168" s="27"/>
      <c r="E168" s="27"/>
      <c r="F168" s="27"/>
      <c r="G168" s="27"/>
      <c r="H168" s="27"/>
      <c r="I168" s="27"/>
      <c r="J168" s="27"/>
      <c r="K168" s="27"/>
      <c r="L168" s="27"/>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c r="AK168" s="27"/>
      <c r="AL168" s="27"/>
      <c r="AM168" s="27"/>
      <c r="AN168" s="27"/>
      <c r="AO168" s="27"/>
      <c r="AP168" s="27"/>
      <c r="AQ168" s="27"/>
      <c r="AR168" s="27"/>
    </row>
    <row r="169" spans="1:44" x14ac:dyDescent="0.3">
      <c r="A169" s="27"/>
      <c r="B169" s="27"/>
      <c r="C169" s="27"/>
      <c r="D169" s="27"/>
      <c r="E169" s="27"/>
      <c r="F169" s="27"/>
      <c r="G169" s="27"/>
      <c r="H169" s="27"/>
      <c r="I169" s="27"/>
      <c r="J169" s="27"/>
      <c r="K169" s="27"/>
      <c r="L169" s="27"/>
      <c r="N169" s="27"/>
      <c r="O169" s="27"/>
      <c r="P169" s="27"/>
      <c r="Q169" s="27"/>
      <c r="R169" s="27"/>
      <c r="S169" s="27"/>
      <c r="T169" s="27"/>
      <c r="U169" s="27"/>
      <c r="V169" s="27"/>
      <c r="W169" s="27"/>
      <c r="X169" s="27"/>
      <c r="Y169" s="27"/>
      <c r="Z169" s="27"/>
      <c r="AA169" s="27"/>
      <c r="AB169" s="27"/>
      <c r="AC169" s="27"/>
      <c r="AD169" s="27"/>
      <c r="AE169" s="27"/>
      <c r="AF169" s="27"/>
      <c r="AG169" s="27"/>
      <c r="AH169" s="27"/>
      <c r="AI169" s="27"/>
      <c r="AJ169" s="27"/>
      <c r="AK169" s="27"/>
      <c r="AL169" s="27"/>
      <c r="AM169" s="27"/>
      <c r="AN169" s="27"/>
      <c r="AO169" s="27"/>
      <c r="AP169" s="27"/>
      <c r="AQ169" s="27"/>
      <c r="AR169" s="27"/>
    </row>
    <row r="170" spans="1:44" x14ac:dyDescent="0.3">
      <c r="A170" s="27"/>
      <c r="B170" s="27"/>
      <c r="C170" s="27"/>
      <c r="D170" s="27"/>
      <c r="E170" s="27"/>
      <c r="F170" s="27"/>
      <c r="G170" s="27"/>
      <c r="H170" s="27"/>
      <c r="I170" s="27"/>
      <c r="J170" s="27"/>
      <c r="K170" s="27"/>
      <c r="L170" s="27"/>
      <c r="N170" s="27"/>
      <c r="O170" s="27"/>
      <c r="P170" s="27"/>
      <c r="Q170" s="27"/>
      <c r="R170" s="27"/>
      <c r="S170" s="27"/>
      <c r="T170" s="27"/>
      <c r="U170" s="27"/>
      <c r="V170" s="27"/>
      <c r="W170" s="27"/>
      <c r="X170" s="27"/>
      <c r="Y170" s="27"/>
      <c r="Z170" s="27"/>
      <c r="AA170" s="27"/>
      <c r="AB170" s="27"/>
      <c r="AC170" s="27"/>
      <c r="AD170" s="27"/>
      <c r="AE170" s="27"/>
      <c r="AF170" s="27"/>
      <c r="AG170" s="27"/>
      <c r="AH170" s="27"/>
      <c r="AI170" s="27"/>
      <c r="AJ170" s="27"/>
      <c r="AK170" s="27"/>
      <c r="AL170" s="27"/>
      <c r="AM170" s="27"/>
      <c r="AN170" s="27"/>
      <c r="AO170" s="27"/>
      <c r="AP170" s="27"/>
      <c r="AQ170" s="27"/>
      <c r="AR170" s="27"/>
    </row>
    <row r="171" spans="1:44" x14ac:dyDescent="0.3">
      <c r="A171" s="27"/>
      <c r="B171" s="27"/>
      <c r="C171" s="27"/>
      <c r="D171" s="27"/>
      <c r="E171" s="27"/>
      <c r="F171" s="27"/>
      <c r="G171" s="27"/>
      <c r="H171" s="27"/>
      <c r="I171" s="27"/>
      <c r="J171" s="27"/>
      <c r="K171" s="27"/>
      <c r="L171" s="27"/>
      <c r="N171" s="27"/>
      <c r="O171" s="27"/>
      <c r="P171" s="27"/>
      <c r="Q171" s="27"/>
      <c r="R171" s="27"/>
      <c r="S171" s="27"/>
      <c r="T171" s="27"/>
      <c r="U171" s="27"/>
      <c r="V171" s="27"/>
      <c r="W171" s="27"/>
      <c r="X171" s="27"/>
      <c r="Y171" s="27"/>
      <c r="Z171" s="27"/>
      <c r="AA171" s="27"/>
      <c r="AB171" s="27"/>
      <c r="AC171" s="27"/>
      <c r="AD171" s="27"/>
      <c r="AE171" s="27"/>
      <c r="AF171" s="27"/>
      <c r="AG171" s="27"/>
      <c r="AH171" s="27"/>
      <c r="AI171" s="27"/>
      <c r="AJ171" s="27"/>
      <c r="AK171" s="27"/>
      <c r="AL171" s="27"/>
      <c r="AM171" s="27"/>
      <c r="AN171" s="27"/>
      <c r="AO171" s="27"/>
      <c r="AP171" s="27"/>
      <c r="AQ171" s="27"/>
      <c r="AR171" s="27"/>
    </row>
    <row r="172" spans="1:44" x14ac:dyDescent="0.3">
      <c r="A172" s="27"/>
      <c r="B172" s="27"/>
      <c r="C172" s="27"/>
      <c r="D172" s="27"/>
      <c r="E172" s="27"/>
      <c r="F172" s="27"/>
      <c r="G172" s="27"/>
      <c r="H172" s="27"/>
      <c r="I172" s="27"/>
      <c r="J172" s="27"/>
      <c r="K172" s="27"/>
      <c r="L172" s="27"/>
      <c r="N172" s="27"/>
      <c r="O172" s="27"/>
      <c r="P172" s="27"/>
      <c r="Q172" s="27"/>
      <c r="R172" s="27"/>
      <c r="S172" s="27"/>
      <c r="T172" s="27"/>
      <c r="U172" s="27"/>
      <c r="V172" s="27"/>
      <c r="W172" s="27"/>
      <c r="X172" s="27"/>
      <c r="Y172" s="27"/>
      <c r="Z172" s="27"/>
      <c r="AA172" s="27"/>
      <c r="AB172" s="27"/>
      <c r="AC172" s="27"/>
      <c r="AD172" s="27"/>
      <c r="AE172" s="27"/>
      <c r="AF172" s="27"/>
      <c r="AG172" s="27"/>
      <c r="AH172" s="27"/>
      <c r="AI172" s="27"/>
      <c r="AJ172" s="27"/>
      <c r="AK172" s="27"/>
      <c r="AL172" s="27"/>
      <c r="AM172" s="27"/>
      <c r="AN172" s="27"/>
      <c r="AO172" s="27"/>
      <c r="AP172" s="27"/>
      <c r="AQ172" s="27"/>
      <c r="AR172" s="27"/>
    </row>
    <row r="173" spans="1:44" x14ac:dyDescent="0.3">
      <c r="A173" s="27"/>
      <c r="B173" s="27"/>
      <c r="C173" s="27"/>
      <c r="D173" s="27"/>
      <c r="E173" s="27"/>
      <c r="F173" s="27"/>
      <c r="G173" s="27"/>
      <c r="H173" s="27"/>
      <c r="I173" s="27"/>
      <c r="J173" s="27"/>
      <c r="K173" s="27"/>
      <c r="L173" s="27"/>
      <c r="N173" s="27"/>
      <c r="O173" s="27"/>
      <c r="P173" s="27"/>
      <c r="Q173" s="27"/>
      <c r="R173" s="27"/>
      <c r="S173" s="27"/>
      <c r="T173" s="27"/>
      <c r="U173" s="27"/>
      <c r="V173" s="27"/>
      <c r="W173" s="27"/>
      <c r="X173" s="27"/>
      <c r="Y173" s="27"/>
      <c r="Z173" s="27"/>
      <c r="AA173" s="27"/>
      <c r="AB173" s="27"/>
      <c r="AC173" s="27"/>
      <c r="AD173" s="27"/>
      <c r="AE173" s="27"/>
      <c r="AF173" s="27"/>
      <c r="AG173" s="27"/>
      <c r="AH173" s="27"/>
      <c r="AI173" s="27"/>
      <c r="AJ173" s="27"/>
      <c r="AK173" s="27"/>
      <c r="AL173" s="27"/>
      <c r="AM173" s="27"/>
      <c r="AN173" s="27"/>
      <c r="AO173" s="27"/>
      <c r="AP173" s="27"/>
      <c r="AQ173" s="27"/>
      <c r="AR173" s="27"/>
    </row>
    <row r="174" spans="1:44" x14ac:dyDescent="0.3">
      <c r="A174" s="27"/>
      <c r="B174" s="27"/>
      <c r="C174" s="27"/>
      <c r="D174" s="27"/>
      <c r="E174" s="27"/>
      <c r="F174" s="27"/>
      <c r="G174" s="27"/>
      <c r="H174" s="27"/>
      <c r="I174" s="27"/>
      <c r="J174" s="27"/>
      <c r="K174" s="27"/>
      <c r="L174" s="27"/>
      <c r="N174" s="27"/>
      <c r="O174" s="27"/>
      <c r="P174" s="27"/>
      <c r="Q174" s="27"/>
      <c r="R174" s="27"/>
      <c r="S174" s="27"/>
      <c r="T174" s="27"/>
      <c r="U174" s="27"/>
      <c r="V174" s="27"/>
      <c r="W174" s="27"/>
      <c r="X174" s="27"/>
      <c r="Y174" s="27"/>
      <c r="Z174" s="27"/>
      <c r="AA174" s="27"/>
      <c r="AB174" s="27"/>
      <c r="AC174" s="27"/>
      <c r="AD174" s="27"/>
      <c r="AE174" s="27"/>
      <c r="AF174" s="27"/>
      <c r="AG174" s="27"/>
      <c r="AH174" s="27"/>
      <c r="AI174" s="27"/>
      <c r="AJ174" s="27"/>
      <c r="AK174" s="27"/>
      <c r="AL174" s="27"/>
      <c r="AM174" s="27"/>
      <c r="AN174" s="27"/>
      <c r="AO174" s="27"/>
      <c r="AP174" s="27"/>
      <c r="AQ174" s="27"/>
      <c r="AR174" s="27"/>
    </row>
    <row r="175" spans="1:44" x14ac:dyDescent="0.3">
      <c r="A175" s="27"/>
      <c r="B175" s="27"/>
      <c r="C175" s="27"/>
      <c r="D175" s="27"/>
      <c r="E175" s="27"/>
      <c r="F175" s="27"/>
      <c r="G175" s="27"/>
      <c r="H175" s="27"/>
      <c r="I175" s="27"/>
      <c r="J175" s="27"/>
      <c r="K175" s="27"/>
      <c r="L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27"/>
      <c r="AL175" s="27"/>
      <c r="AM175" s="27"/>
      <c r="AN175" s="27"/>
      <c r="AO175" s="27"/>
      <c r="AP175" s="27"/>
      <c r="AQ175" s="27"/>
      <c r="AR175" s="27"/>
    </row>
    <row r="176" spans="1:44" x14ac:dyDescent="0.3">
      <c r="A176" s="27"/>
      <c r="B176" s="27"/>
      <c r="C176" s="27"/>
      <c r="D176" s="27"/>
      <c r="E176" s="27"/>
      <c r="F176" s="27"/>
      <c r="G176" s="27"/>
      <c r="H176" s="27"/>
      <c r="I176" s="27"/>
      <c r="J176" s="27"/>
      <c r="K176" s="27"/>
      <c r="L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27"/>
      <c r="AL176" s="27"/>
      <c r="AM176" s="27"/>
      <c r="AN176" s="27"/>
      <c r="AO176" s="27"/>
      <c r="AP176" s="27"/>
      <c r="AQ176" s="27"/>
      <c r="AR176" s="27"/>
    </row>
    <row r="177" spans="1:44" x14ac:dyDescent="0.3">
      <c r="A177" s="27"/>
      <c r="B177" s="27"/>
      <c r="C177" s="27"/>
      <c r="D177" s="27"/>
      <c r="E177" s="27"/>
      <c r="F177" s="27"/>
      <c r="G177" s="27"/>
      <c r="H177" s="27"/>
      <c r="I177" s="27"/>
      <c r="J177" s="27"/>
      <c r="K177" s="27"/>
      <c r="L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27"/>
      <c r="AL177" s="27"/>
      <c r="AM177" s="27"/>
      <c r="AN177" s="27"/>
      <c r="AO177" s="27"/>
      <c r="AP177" s="27"/>
      <c r="AQ177" s="27"/>
      <c r="AR177" s="27"/>
    </row>
    <row r="178" spans="1:44" x14ac:dyDescent="0.3">
      <c r="A178" s="27"/>
      <c r="B178" s="27"/>
      <c r="C178" s="27"/>
      <c r="D178" s="27"/>
      <c r="E178" s="27"/>
      <c r="F178" s="27"/>
      <c r="G178" s="27"/>
      <c r="H178" s="27"/>
      <c r="I178" s="27"/>
      <c r="J178" s="27"/>
      <c r="K178" s="27"/>
      <c r="L178" s="27"/>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27"/>
      <c r="AL178" s="27"/>
      <c r="AM178" s="27"/>
      <c r="AN178" s="27"/>
      <c r="AO178" s="27"/>
      <c r="AP178" s="27"/>
      <c r="AQ178" s="27"/>
      <c r="AR178" s="27"/>
    </row>
    <row r="179" spans="1:44" x14ac:dyDescent="0.3">
      <c r="A179" s="27"/>
      <c r="B179" s="27"/>
      <c r="C179" s="27"/>
      <c r="D179" s="27"/>
      <c r="E179" s="27"/>
      <c r="F179" s="27"/>
      <c r="G179" s="27"/>
      <c r="H179" s="27"/>
      <c r="I179" s="27"/>
      <c r="J179" s="27"/>
      <c r="K179" s="27"/>
      <c r="L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27"/>
      <c r="AL179" s="27"/>
      <c r="AM179" s="27"/>
      <c r="AN179" s="27"/>
      <c r="AO179" s="27"/>
      <c r="AP179" s="27"/>
      <c r="AQ179" s="27"/>
      <c r="AR179" s="27"/>
    </row>
    <row r="180" spans="1:44" x14ac:dyDescent="0.3">
      <c r="A180" s="27"/>
      <c r="B180" s="27"/>
      <c r="C180" s="27"/>
      <c r="D180" s="27"/>
      <c r="E180" s="27"/>
      <c r="F180" s="27"/>
      <c r="G180" s="27"/>
      <c r="H180" s="27"/>
      <c r="I180" s="27"/>
      <c r="J180" s="27"/>
      <c r="K180" s="27"/>
      <c r="L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27"/>
      <c r="AL180" s="27"/>
      <c r="AM180" s="27"/>
      <c r="AN180" s="27"/>
      <c r="AO180" s="27"/>
      <c r="AP180" s="27"/>
      <c r="AQ180" s="27"/>
      <c r="AR180" s="27"/>
    </row>
    <row r="181" spans="1:44" x14ac:dyDescent="0.3">
      <c r="A181" s="27"/>
      <c r="B181" s="27"/>
      <c r="C181" s="27"/>
      <c r="D181" s="27"/>
      <c r="E181" s="27"/>
      <c r="F181" s="27"/>
      <c r="G181" s="27"/>
      <c r="H181" s="27"/>
      <c r="I181" s="27"/>
      <c r="J181" s="27"/>
      <c r="K181" s="27"/>
      <c r="L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27"/>
      <c r="AL181" s="27"/>
      <c r="AM181" s="27"/>
      <c r="AN181" s="27"/>
      <c r="AO181" s="27"/>
      <c r="AP181" s="27"/>
      <c r="AQ181" s="27"/>
      <c r="AR181" s="27"/>
    </row>
    <row r="182" spans="1:44" x14ac:dyDescent="0.3">
      <c r="A182" s="27"/>
      <c r="B182" s="27"/>
      <c r="C182" s="27"/>
      <c r="D182" s="27"/>
      <c r="E182" s="27"/>
      <c r="F182" s="27"/>
      <c r="G182" s="27"/>
      <c r="H182" s="27"/>
      <c r="I182" s="27"/>
      <c r="J182" s="27"/>
      <c r="K182" s="27"/>
      <c r="L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27"/>
      <c r="AL182" s="27"/>
      <c r="AM182" s="27"/>
      <c r="AN182" s="27"/>
      <c r="AO182" s="27"/>
      <c r="AP182" s="27"/>
      <c r="AQ182" s="27"/>
      <c r="AR182" s="27"/>
    </row>
    <row r="183" spans="1:44" x14ac:dyDescent="0.3">
      <c r="A183" s="27"/>
      <c r="B183" s="27"/>
      <c r="C183" s="27"/>
      <c r="D183" s="27"/>
      <c r="E183" s="27"/>
      <c r="F183" s="27"/>
      <c r="G183" s="27"/>
      <c r="H183" s="27"/>
      <c r="I183" s="27"/>
      <c r="J183" s="27"/>
      <c r="K183" s="27"/>
      <c r="L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27"/>
      <c r="AL183" s="27"/>
      <c r="AM183" s="27"/>
      <c r="AN183" s="27"/>
      <c r="AO183" s="27"/>
      <c r="AP183" s="27"/>
      <c r="AQ183" s="27"/>
      <c r="AR183" s="27"/>
    </row>
    <row r="184" spans="1:44" x14ac:dyDescent="0.3">
      <c r="A184" s="27"/>
      <c r="B184" s="27"/>
      <c r="C184" s="27"/>
      <c r="D184" s="27"/>
      <c r="E184" s="27"/>
      <c r="F184" s="27"/>
      <c r="G184" s="27"/>
      <c r="H184" s="27"/>
      <c r="I184" s="27"/>
      <c r="J184" s="27"/>
      <c r="K184" s="27"/>
      <c r="L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27"/>
      <c r="AL184" s="27"/>
      <c r="AM184" s="27"/>
      <c r="AN184" s="27"/>
      <c r="AO184" s="27"/>
      <c r="AP184" s="27"/>
      <c r="AQ184" s="27"/>
      <c r="AR184" s="27"/>
    </row>
    <row r="185" spans="1:44" x14ac:dyDescent="0.3">
      <c r="A185" s="27"/>
      <c r="B185" s="27"/>
      <c r="C185" s="27"/>
      <c r="D185" s="27"/>
      <c r="E185" s="27"/>
      <c r="F185" s="27"/>
      <c r="G185" s="27"/>
      <c r="H185" s="27"/>
      <c r="I185" s="27"/>
      <c r="J185" s="27"/>
      <c r="K185" s="27"/>
      <c r="L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27"/>
      <c r="AL185" s="27"/>
      <c r="AM185" s="27"/>
      <c r="AN185" s="27"/>
      <c r="AO185" s="27"/>
      <c r="AP185" s="27"/>
      <c r="AQ185" s="27"/>
      <c r="AR185" s="27"/>
    </row>
    <row r="186" spans="1:44" x14ac:dyDescent="0.3">
      <c r="A186" s="27"/>
      <c r="B186" s="27"/>
      <c r="C186" s="27"/>
      <c r="D186" s="27"/>
      <c r="E186" s="27"/>
      <c r="F186" s="27"/>
      <c r="G186" s="27"/>
      <c r="H186" s="27"/>
      <c r="I186" s="27"/>
      <c r="J186" s="27"/>
      <c r="K186" s="27"/>
      <c r="L186" s="27"/>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27"/>
      <c r="AL186" s="27"/>
      <c r="AM186" s="27"/>
      <c r="AN186" s="27"/>
      <c r="AO186" s="27"/>
      <c r="AP186" s="27"/>
      <c r="AQ186" s="27"/>
      <c r="AR186" s="27"/>
    </row>
    <row r="187" spans="1:44" x14ac:dyDescent="0.3">
      <c r="A187" s="27"/>
      <c r="B187" s="27"/>
      <c r="C187" s="27"/>
      <c r="D187" s="27"/>
      <c r="E187" s="27"/>
      <c r="F187" s="27"/>
      <c r="G187" s="27"/>
      <c r="H187" s="27"/>
      <c r="I187" s="27"/>
      <c r="J187" s="27"/>
      <c r="K187" s="27"/>
      <c r="L187" s="27"/>
      <c r="N187" s="27"/>
      <c r="O187" s="27"/>
      <c r="P187" s="27"/>
      <c r="Q187" s="27"/>
      <c r="R187" s="27"/>
      <c r="S187" s="27"/>
      <c r="T187" s="27"/>
      <c r="U187" s="27"/>
      <c r="V187" s="27"/>
      <c r="W187" s="27"/>
      <c r="X187" s="27"/>
      <c r="Y187" s="27"/>
      <c r="Z187" s="27"/>
      <c r="AA187" s="27"/>
      <c r="AB187" s="27"/>
      <c r="AC187" s="27"/>
      <c r="AD187" s="27"/>
      <c r="AE187" s="27"/>
      <c r="AF187" s="27"/>
      <c r="AG187" s="27"/>
      <c r="AH187" s="27"/>
      <c r="AI187" s="27"/>
      <c r="AJ187" s="27"/>
      <c r="AK187" s="27"/>
      <c r="AL187" s="27"/>
      <c r="AM187" s="27"/>
      <c r="AN187" s="27"/>
      <c r="AO187" s="27"/>
      <c r="AP187" s="27"/>
      <c r="AQ187" s="27"/>
      <c r="AR187" s="27"/>
    </row>
    <row r="188" spans="1:44" x14ac:dyDescent="0.3">
      <c r="A188" s="27"/>
      <c r="B188" s="27"/>
      <c r="C188" s="27"/>
      <c r="D188" s="27"/>
      <c r="E188" s="27"/>
      <c r="F188" s="27"/>
      <c r="G188" s="27"/>
      <c r="H188" s="27"/>
      <c r="I188" s="27"/>
      <c r="J188" s="27"/>
      <c r="K188" s="27"/>
      <c r="L188" s="27"/>
      <c r="N188" s="27"/>
      <c r="O188" s="27"/>
      <c r="P188" s="27"/>
      <c r="Q188" s="27"/>
      <c r="R188" s="27"/>
      <c r="S188" s="27"/>
      <c r="T188" s="27"/>
      <c r="U188" s="27"/>
      <c r="V188" s="27"/>
      <c r="W188" s="27"/>
      <c r="X188" s="27"/>
      <c r="Y188" s="27"/>
      <c r="Z188" s="27"/>
      <c r="AA188" s="27"/>
      <c r="AB188" s="27"/>
      <c r="AC188" s="27"/>
      <c r="AD188" s="27"/>
      <c r="AE188" s="27"/>
      <c r="AF188" s="27"/>
      <c r="AG188" s="27"/>
      <c r="AH188" s="27"/>
      <c r="AI188" s="27"/>
      <c r="AJ188" s="27"/>
      <c r="AK188" s="27"/>
      <c r="AL188" s="27"/>
      <c r="AM188" s="27"/>
      <c r="AN188" s="27"/>
      <c r="AO188" s="27"/>
      <c r="AP188" s="27"/>
      <c r="AQ188" s="27"/>
      <c r="AR188" s="27"/>
    </row>
    <row r="189" spans="1:44" x14ac:dyDescent="0.3">
      <c r="A189" s="27"/>
      <c r="B189" s="27"/>
      <c r="C189" s="27"/>
      <c r="D189" s="27"/>
      <c r="E189" s="27"/>
      <c r="F189" s="27"/>
      <c r="G189" s="27"/>
      <c r="H189" s="27"/>
      <c r="I189" s="27"/>
      <c r="J189" s="27"/>
      <c r="K189" s="27"/>
      <c r="L189" s="27"/>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7"/>
      <c r="AK189" s="27"/>
      <c r="AL189" s="27"/>
      <c r="AM189" s="27"/>
      <c r="AN189" s="27"/>
      <c r="AO189" s="27"/>
      <c r="AP189" s="27"/>
      <c r="AQ189" s="27"/>
      <c r="AR189" s="27"/>
    </row>
    <row r="190" spans="1:44" x14ac:dyDescent="0.3">
      <c r="A190" s="27"/>
      <c r="B190" s="27"/>
      <c r="C190" s="27"/>
      <c r="D190" s="27"/>
      <c r="E190" s="27"/>
      <c r="F190" s="27"/>
      <c r="G190" s="27"/>
      <c r="H190" s="27"/>
      <c r="I190" s="27"/>
      <c r="J190" s="27"/>
      <c r="K190" s="27"/>
      <c r="L190" s="27"/>
      <c r="N190" s="27"/>
      <c r="O190" s="27"/>
      <c r="P190" s="27"/>
      <c r="Q190" s="27"/>
      <c r="R190" s="27"/>
      <c r="S190" s="27"/>
      <c r="T190" s="27"/>
      <c r="U190" s="27"/>
      <c r="V190" s="27"/>
      <c r="W190" s="27"/>
      <c r="X190" s="27"/>
      <c r="Y190" s="27"/>
      <c r="Z190" s="27"/>
      <c r="AA190" s="27"/>
      <c r="AB190" s="27"/>
      <c r="AC190" s="27"/>
      <c r="AD190" s="27"/>
      <c r="AE190" s="27"/>
      <c r="AF190" s="27"/>
      <c r="AG190" s="27"/>
      <c r="AH190" s="27"/>
      <c r="AI190" s="27"/>
      <c r="AJ190" s="27"/>
      <c r="AK190" s="27"/>
      <c r="AL190" s="27"/>
      <c r="AM190" s="27"/>
      <c r="AN190" s="27"/>
      <c r="AO190" s="27"/>
      <c r="AP190" s="27"/>
      <c r="AQ190" s="27"/>
      <c r="AR190" s="27"/>
    </row>
    <row r="191" spans="1:44" x14ac:dyDescent="0.3">
      <c r="A191" s="27"/>
      <c r="B191" s="27"/>
      <c r="C191" s="27"/>
      <c r="D191" s="27"/>
      <c r="E191" s="27"/>
      <c r="F191" s="27"/>
      <c r="G191" s="27"/>
      <c r="H191" s="27"/>
      <c r="I191" s="27"/>
      <c r="J191" s="27"/>
      <c r="K191" s="27"/>
      <c r="L191" s="27"/>
      <c r="N191" s="27"/>
      <c r="O191" s="27"/>
      <c r="P191" s="27"/>
      <c r="Q191" s="27"/>
      <c r="R191" s="27"/>
      <c r="S191" s="27"/>
      <c r="T191" s="27"/>
      <c r="U191" s="27"/>
      <c r="V191" s="27"/>
      <c r="W191" s="27"/>
      <c r="X191" s="27"/>
      <c r="Y191" s="27"/>
      <c r="Z191" s="27"/>
      <c r="AA191" s="27"/>
      <c r="AB191" s="27"/>
      <c r="AC191" s="27"/>
      <c r="AD191" s="27"/>
      <c r="AE191" s="27"/>
      <c r="AF191" s="27"/>
      <c r="AG191" s="27"/>
      <c r="AH191" s="27"/>
      <c r="AI191" s="27"/>
      <c r="AJ191" s="27"/>
      <c r="AK191" s="27"/>
      <c r="AL191" s="27"/>
      <c r="AM191" s="27"/>
      <c r="AN191" s="27"/>
      <c r="AO191" s="27"/>
      <c r="AP191" s="27"/>
      <c r="AQ191" s="27"/>
      <c r="AR191" s="27"/>
    </row>
    <row r="192" spans="1:44" x14ac:dyDescent="0.3">
      <c r="A192" s="27"/>
      <c r="B192" s="27"/>
      <c r="C192" s="27"/>
      <c r="D192" s="27"/>
      <c r="E192" s="27"/>
      <c r="F192" s="27"/>
      <c r="G192" s="27"/>
      <c r="H192" s="27"/>
      <c r="I192" s="27"/>
      <c r="J192" s="27"/>
      <c r="K192" s="27"/>
      <c r="L192" s="27"/>
      <c r="N192" s="27"/>
      <c r="O192" s="27"/>
      <c r="P192" s="27"/>
      <c r="Q192" s="27"/>
      <c r="R192" s="27"/>
      <c r="S192" s="27"/>
      <c r="T192" s="27"/>
      <c r="U192" s="27"/>
      <c r="V192" s="27"/>
      <c r="W192" s="27"/>
      <c r="X192" s="27"/>
      <c r="Y192" s="27"/>
      <c r="Z192" s="27"/>
      <c r="AA192" s="27"/>
      <c r="AB192" s="27"/>
      <c r="AC192" s="27"/>
      <c r="AD192" s="27"/>
      <c r="AE192" s="27"/>
      <c r="AF192" s="27"/>
      <c r="AG192" s="27"/>
      <c r="AH192" s="27"/>
      <c r="AI192" s="27"/>
      <c r="AJ192" s="27"/>
      <c r="AK192" s="27"/>
      <c r="AL192" s="27"/>
      <c r="AM192" s="27"/>
      <c r="AN192" s="27"/>
      <c r="AO192" s="27"/>
      <c r="AP192" s="27"/>
      <c r="AQ192" s="27"/>
      <c r="AR192" s="27"/>
    </row>
    <row r="193" spans="1:44" x14ac:dyDescent="0.3">
      <c r="A193" s="27"/>
      <c r="B193" s="27"/>
      <c r="C193" s="27"/>
      <c r="D193" s="27"/>
      <c r="E193" s="27"/>
      <c r="F193" s="27"/>
      <c r="G193" s="27"/>
      <c r="H193" s="27"/>
      <c r="I193" s="27"/>
      <c r="J193" s="27"/>
      <c r="K193" s="27"/>
      <c r="L193" s="27"/>
      <c r="N193" s="27"/>
      <c r="O193" s="27"/>
      <c r="P193" s="27"/>
      <c r="Q193" s="27"/>
      <c r="R193" s="27"/>
      <c r="S193" s="27"/>
      <c r="T193" s="27"/>
      <c r="U193" s="27"/>
      <c r="V193" s="27"/>
      <c r="W193" s="27"/>
      <c r="X193" s="27"/>
      <c r="Y193" s="27"/>
      <c r="Z193" s="27"/>
      <c r="AA193" s="27"/>
      <c r="AB193" s="27"/>
      <c r="AC193" s="27"/>
      <c r="AD193" s="27"/>
      <c r="AE193" s="27"/>
      <c r="AF193" s="27"/>
      <c r="AG193" s="27"/>
      <c r="AH193" s="27"/>
      <c r="AI193" s="27"/>
      <c r="AJ193" s="27"/>
      <c r="AK193" s="27"/>
      <c r="AL193" s="27"/>
      <c r="AM193" s="27"/>
      <c r="AN193" s="27"/>
      <c r="AO193" s="27"/>
      <c r="AP193" s="27"/>
      <c r="AQ193" s="27"/>
      <c r="AR193" s="27"/>
    </row>
    <row r="194" spans="1:44" x14ac:dyDescent="0.3">
      <c r="A194" s="27"/>
      <c r="B194" s="27"/>
      <c r="C194" s="27"/>
      <c r="D194" s="27"/>
      <c r="E194" s="27"/>
      <c r="F194" s="27"/>
      <c r="G194" s="27"/>
      <c r="H194" s="27"/>
      <c r="I194" s="27"/>
      <c r="J194" s="27"/>
      <c r="K194" s="27"/>
      <c r="L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M194" s="27"/>
      <c r="AN194" s="27"/>
      <c r="AO194" s="27"/>
      <c r="AP194" s="27"/>
      <c r="AQ194" s="27"/>
      <c r="AR194" s="27"/>
    </row>
    <row r="195" spans="1:44" x14ac:dyDescent="0.3">
      <c r="A195" s="27"/>
      <c r="B195" s="27"/>
      <c r="C195" s="27"/>
      <c r="D195" s="27"/>
      <c r="E195" s="27"/>
      <c r="F195" s="27"/>
      <c r="G195" s="27"/>
      <c r="H195" s="27"/>
      <c r="I195" s="27"/>
      <c r="J195" s="27"/>
      <c r="K195" s="27"/>
      <c r="L195" s="27"/>
      <c r="N195" s="27"/>
      <c r="O195" s="27"/>
      <c r="P195" s="27"/>
      <c r="Q195" s="27"/>
      <c r="R195" s="27"/>
      <c r="S195" s="27"/>
      <c r="T195" s="27"/>
      <c r="U195" s="27"/>
      <c r="V195" s="27"/>
      <c r="W195" s="27"/>
      <c r="X195" s="27"/>
      <c r="Y195" s="27"/>
      <c r="Z195" s="27"/>
      <c r="AA195" s="27"/>
      <c r="AB195" s="27"/>
      <c r="AC195" s="27"/>
      <c r="AD195" s="27"/>
      <c r="AE195" s="27"/>
      <c r="AF195" s="27"/>
      <c r="AG195" s="27"/>
      <c r="AH195" s="27"/>
      <c r="AI195" s="27"/>
      <c r="AJ195" s="27"/>
      <c r="AK195" s="27"/>
      <c r="AL195" s="27"/>
      <c r="AM195" s="27"/>
      <c r="AN195" s="27"/>
      <c r="AO195" s="27"/>
      <c r="AP195" s="27"/>
      <c r="AQ195" s="27"/>
      <c r="AR195" s="27"/>
    </row>
    <row r="196" spans="1:44" x14ac:dyDescent="0.3">
      <c r="A196" s="27"/>
      <c r="B196" s="27"/>
      <c r="C196" s="27"/>
      <c r="D196" s="27"/>
      <c r="E196" s="27"/>
      <c r="F196" s="27"/>
      <c r="G196" s="27"/>
      <c r="H196" s="27"/>
      <c r="I196" s="27"/>
      <c r="J196" s="27"/>
      <c r="K196" s="27"/>
      <c r="L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c r="AP196" s="27"/>
      <c r="AQ196" s="27"/>
      <c r="AR196" s="27"/>
    </row>
    <row r="197" spans="1:44" x14ac:dyDescent="0.3">
      <c r="A197" s="27"/>
      <c r="B197" s="27"/>
      <c r="C197" s="27"/>
      <c r="D197" s="27"/>
      <c r="E197" s="27"/>
      <c r="F197" s="27"/>
      <c r="G197" s="27"/>
      <c r="H197" s="27"/>
      <c r="I197" s="27"/>
      <c r="J197" s="27"/>
      <c r="K197" s="27"/>
      <c r="L197" s="27"/>
      <c r="N197" s="27"/>
      <c r="O197" s="27"/>
      <c r="P197" s="27"/>
      <c r="Q197" s="27"/>
      <c r="R197" s="27"/>
      <c r="S197" s="27"/>
      <c r="T197" s="27"/>
      <c r="U197" s="27"/>
      <c r="V197" s="27"/>
      <c r="W197" s="27"/>
      <c r="X197" s="27"/>
      <c r="Y197" s="27"/>
      <c r="Z197" s="27"/>
      <c r="AA197" s="27"/>
      <c r="AB197" s="27"/>
      <c r="AC197" s="27"/>
      <c r="AD197" s="27"/>
      <c r="AE197" s="27"/>
      <c r="AF197" s="27"/>
      <c r="AG197" s="27"/>
      <c r="AH197" s="27"/>
      <c r="AI197" s="27"/>
      <c r="AJ197" s="27"/>
      <c r="AK197" s="27"/>
      <c r="AL197" s="27"/>
      <c r="AM197" s="27"/>
      <c r="AN197" s="27"/>
      <c r="AO197" s="27"/>
      <c r="AP197" s="27"/>
      <c r="AQ197" s="27"/>
      <c r="AR197" s="27"/>
    </row>
    <row r="198" spans="1:44" x14ac:dyDescent="0.3">
      <c r="A198" s="27"/>
      <c r="B198" s="27"/>
      <c r="C198" s="27"/>
      <c r="D198" s="27"/>
      <c r="E198" s="27"/>
      <c r="F198" s="27"/>
      <c r="G198" s="27"/>
      <c r="H198" s="27"/>
      <c r="I198" s="27"/>
      <c r="J198" s="27"/>
      <c r="K198" s="27"/>
      <c r="L198" s="27"/>
      <c r="N198" s="27"/>
      <c r="O198" s="27"/>
      <c r="P198" s="27"/>
      <c r="Q198" s="27"/>
      <c r="R198" s="27"/>
      <c r="S198" s="27"/>
      <c r="T198" s="27"/>
      <c r="U198" s="27"/>
      <c r="V198" s="27"/>
      <c r="W198" s="27"/>
      <c r="X198" s="27"/>
      <c r="Y198" s="27"/>
      <c r="Z198" s="27"/>
      <c r="AA198" s="27"/>
      <c r="AB198" s="27"/>
      <c r="AC198" s="27"/>
      <c r="AD198" s="27"/>
      <c r="AE198" s="27"/>
      <c r="AF198" s="27"/>
      <c r="AG198" s="27"/>
      <c r="AH198" s="27"/>
      <c r="AI198" s="27"/>
      <c r="AJ198" s="27"/>
      <c r="AK198" s="27"/>
      <c r="AL198" s="27"/>
      <c r="AM198" s="27"/>
      <c r="AN198" s="27"/>
      <c r="AO198" s="27"/>
      <c r="AP198" s="27"/>
      <c r="AQ198" s="27"/>
      <c r="AR198" s="27"/>
    </row>
    <row r="199" spans="1:44" x14ac:dyDescent="0.3">
      <c r="A199" s="27"/>
      <c r="B199" s="27"/>
      <c r="C199" s="27"/>
      <c r="D199" s="27"/>
      <c r="E199" s="27"/>
      <c r="F199" s="27"/>
      <c r="G199" s="27"/>
      <c r="H199" s="27"/>
      <c r="I199" s="27"/>
      <c r="J199" s="27"/>
      <c r="K199" s="27"/>
      <c r="L199" s="27"/>
      <c r="N199" s="27"/>
      <c r="O199" s="27"/>
      <c r="P199" s="27"/>
      <c r="Q199" s="27"/>
      <c r="R199" s="27"/>
      <c r="S199" s="27"/>
      <c r="T199" s="27"/>
      <c r="U199" s="27"/>
      <c r="V199" s="27"/>
      <c r="W199" s="27"/>
      <c r="X199" s="27"/>
      <c r="Y199" s="27"/>
      <c r="Z199" s="27"/>
      <c r="AA199" s="27"/>
      <c r="AB199" s="27"/>
      <c r="AC199" s="27"/>
      <c r="AD199" s="27"/>
      <c r="AE199" s="27"/>
      <c r="AF199" s="27"/>
      <c r="AG199" s="27"/>
      <c r="AH199" s="27"/>
      <c r="AI199" s="27"/>
      <c r="AJ199" s="27"/>
      <c r="AK199" s="27"/>
      <c r="AL199" s="27"/>
      <c r="AM199" s="27"/>
      <c r="AN199" s="27"/>
      <c r="AO199" s="27"/>
      <c r="AP199" s="27"/>
      <c r="AQ199" s="27"/>
      <c r="AR199" s="27"/>
    </row>
    <row r="200" spans="1:44" x14ac:dyDescent="0.3">
      <c r="A200" s="27"/>
      <c r="B200" s="27"/>
      <c r="C200" s="27"/>
      <c r="D200" s="27"/>
      <c r="E200" s="27"/>
      <c r="F200" s="27"/>
      <c r="G200" s="27"/>
      <c r="H200" s="27"/>
      <c r="I200" s="27"/>
      <c r="J200" s="27"/>
      <c r="K200" s="27"/>
      <c r="L200" s="27"/>
      <c r="N200" s="27"/>
      <c r="O200" s="27"/>
      <c r="P200" s="27"/>
      <c r="Q200" s="27"/>
      <c r="R200" s="27"/>
      <c r="S200" s="27"/>
      <c r="T200" s="27"/>
      <c r="U200" s="27"/>
      <c r="V200" s="27"/>
      <c r="W200" s="27"/>
      <c r="X200" s="27"/>
      <c r="Y200" s="27"/>
      <c r="Z200" s="27"/>
      <c r="AA200" s="27"/>
      <c r="AB200" s="27"/>
      <c r="AC200" s="27"/>
      <c r="AD200" s="27"/>
      <c r="AE200" s="27"/>
      <c r="AF200" s="27"/>
      <c r="AG200" s="27"/>
      <c r="AH200" s="27"/>
      <c r="AI200" s="27"/>
      <c r="AJ200" s="27"/>
      <c r="AK200" s="27"/>
      <c r="AL200" s="27"/>
      <c r="AM200" s="27"/>
      <c r="AN200" s="27"/>
      <c r="AO200" s="27"/>
      <c r="AP200" s="27"/>
      <c r="AQ200" s="27"/>
      <c r="AR200" s="27"/>
    </row>
    <row r="201" spans="1:44" x14ac:dyDescent="0.3">
      <c r="A201" s="27"/>
      <c r="B201" s="27"/>
      <c r="C201" s="27"/>
      <c r="D201" s="27"/>
      <c r="E201" s="27"/>
      <c r="F201" s="27"/>
      <c r="G201" s="27"/>
      <c r="H201" s="27"/>
      <c r="I201" s="27"/>
      <c r="J201" s="27"/>
      <c r="K201" s="27"/>
      <c r="L201" s="27"/>
      <c r="N201" s="27"/>
      <c r="O201" s="27"/>
      <c r="P201" s="27"/>
      <c r="Q201" s="27"/>
      <c r="R201" s="27"/>
      <c r="S201" s="27"/>
      <c r="T201" s="27"/>
      <c r="U201" s="27"/>
      <c r="V201" s="27"/>
      <c r="W201" s="27"/>
      <c r="X201" s="27"/>
      <c r="Y201" s="27"/>
      <c r="Z201" s="27"/>
      <c r="AA201" s="27"/>
      <c r="AB201" s="27"/>
      <c r="AC201" s="27"/>
      <c r="AD201" s="27"/>
      <c r="AE201" s="27"/>
      <c r="AF201" s="27"/>
      <c r="AG201" s="27"/>
      <c r="AH201" s="27"/>
      <c r="AI201" s="27"/>
      <c r="AJ201" s="27"/>
      <c r="AK201" s="27"/>
      <c r="AL201" s="27"/>
      <c r="AM201" s="27"/>
      <c r="AN201" s="27"/>
      <c r="AO201" s="27"/>
      <c r="AP201" s="27"/>
      <c r="AQ201" s="27"/>
      <c r="AR201" s="27"/>
    </row>
    <row r="202" spans="1:44" x14ac:dyDescent="0.3">
      <c r="A202" s="27"/>
      <c r="B202" s="27"/>
      <c r="C202" s="27"/>
      <c r="D202" s="27"/>
      <c r="E202" s="27"/>
      <c r="F202" s="27"/>
      <c r="G202" s="27"/>
      <c r="H202" s="27"/>
      <c r="I202" s="27"/>
      <c r="J202" s="27"/>
      <c r="K202" s="27"/>
      <c r="L202" s="27"/>
      <c r="N202" s="27"/>
      <c r="O202" s="27"/>
      <c r="P202" s="27"/>
      <c r="Q202" s="27"/>
      <c r="R202" s="27"/>
      <c r="S202" s="27"/>
      <c r="T202" s="27"/>
      <c r="U202" s="27"/>
      <c r="V202" s="27"/>
      <c r="W202" s="27"/>
      <c r="X202" s="27"/>
      <c r="Y202" s="27"/>
      <c r="Z202" s="27"/>
      <c r="AA202" s="27"/>
      <c r="AB202" s="27"/>
      <c r="AC202" s="27"/>
      <c r="AD202" s="27"/>
      <c r="AE202" s="27"/>
      <c r="AF202" s="27"/>
      <c r="AG202" s="27"/>
      <c r="AH202" s="27"/>
      <c r="AI202" s="27"/>
      <c r="AJ202" s="27"/>
      <c r="AK202" s="27"/>
      <c r="AL202" s="27"/>
      <c r="AM202" s="27"/>
      <c r="AN202" s="27"/>
      <c r="AO202" s="27"/>
      <c r="AP202" s="27"/>
      <c r="AQ202" s="27"/>
      <c r="AR202" s="27"/>
    </row>
    <row r="203" spans="1:44" x14ac:dyDescent="0.3">
      <c r="A203" s="27"/>
      <c r="B203" s="27"/>
      <c r="C203" s="27"/>
      <c r="D203" s="27"/>
      <c r="E203" s="27"/>
      <c r="F203" s="27"/>
      <c r="G203" s="27"/>
      <c r="H203" s="27"/>
      <c r="I203" s="27"/>
      <c r="J203" s="27"/>
      <c r="K203" s="27"/>
      <c r="L203" s="27"/>
      <c r="N203" s="27"/>
      <c r="O203" s="27"/>
      <c r="P203" s="27"/>
      <c r="Q203" s="27"/>
      <c r="R203" s="27"/>
      <c r="S203" s="27"/>
      <c r="T203" s="27"/>
      <c r="U203" s="27"/>
      <c r="V203" s="27"/>
      <c r="W203" s="27"/>
      <c r="X203" s="27"/>
      <c r="Y203" s="27"/>
      <c r="Z203" s="27"/>
      <c r="AA203" s="27"/>
      <c r="AB203" s="27"/>
      <c r="AC203" s="27"/>
      <c r="AD203" s="27"/>
      <c r="AE203" s="27"/>
      <c r="AF203" s="27"/>
      <c r="AG203" s="27"/>
      <c r="AH203" s="27"/>
      <c r="AI203" s="27"/>
      <c r="AJ203" s="27"/>
      <c r="AK203" s="27"/>
      <c r="AL203" s="27"/>
      <c r="AM203" s="27"/>
      <c r="AN203" s="27"/>
      <c r="AO203" s="27"/>
      <c r="AP203" s="27"/>
      <c r="AQ203" s="27"/>
      <c r="AR203" s="27"/>
    </row>
    <row r="204" spans="1:44" x14ac:dyDescent="0.3">
      <c r="A204" s="27"/>
      <c r="B204" s="27"/>
      <c r="C204" s="27"/>
      <c r="D204" s="27"/>
      <c r="E204" s="27"/>
      <c r="F204" s="27"/>
      <c r="G204" s="27"/>
      <c r="H204" s="27"/>
      <c r="I204" s="27"/>
      <c r="J204" s="27"/>
      <c r="K204" s="27"/>
      <c r="L204" s="27"/>
      <c r="N204" s="27"/>
      <c r="O204" s="27"/>
      <c r="P204" s="27"/>
      <c r="Q204" s="27"/>
      <c r="R204" s="27"/>
      <c r="S204" s="27"/>
      <c r="T204" s="27"/>
      <c r="U204" s="27"/>
      <c r="V204" s="27"/>
      <c r="W204" s="27"/>
      <c r="X204" s="27"/>
      <c r="Y204" s="27"/>
      <c r="Z204" s="27"/>
      <c r="AA204" s="27"/>
      <c r="AB204" s="27"/>
      <c r="AC204" s="27"/>
      <c r="AD204" s="27"/>
      <c r="AE204" s="27"/>
      <c r="AF204" s="27"/>
      <c r="AG204" s="27"/>
      <c r="AH204" s="27"/>
      <c r="AI204" s="27"/>
      <c r="AJ204" s="27"/>
      <c r="AK204" s="27"/>
      <c r="AL204" s="27"/>
      <c r="AM204" s="27"/>
      <c r="AN204" s="27"/>
      <c r="AO204" s="27"/>
      <c r="AP204" s="27"/>
      <c r="AQ204" s="27"/>
      <c r="AR204" s="27"/>
    </row>
    <row r="205" spans="1:44" x14ac:dyDescent="0.3">
      <c r="A205" s="27"/>
      <c r="B205" s="27"/>
      <c r="C205" s="27"/>
      <c r="D205" s="27"/>
      <c r="E205" s="27"/>
      <c r="F205" s="27"/>
      <c r="G205" s="27"/>
      <c r="H205" s="27"/>
      <c r="I205" s="27"/>
      <c r="J205" s="27"/>
      <c r="K205" s="27"/>
      <c r="L205" s="27"/>
      <c r="N205" s="27"/>
      <c r="O205" s="27"/>
      <c r="P205" s="27"/>
      <c r="Q205" s="27"/>
      <c r="R205" s="27"/>
      <c r="S205" s="27"/>
      <c r="T205" s="27"/>
      <c r="U205" s="27"/>
      <c r="V205" s="27"/>
      <c r="W205" s="27"/>
      <c r="X205" s="27"/>
      <c r="Y205" s="27"/>
      <c r="Z205" s="27"/>
      <c r="AA205" s="27"/>
      <c r="AB205" s="27"/>
      <c r="AC205" s="27"/>
      <c r="AD205" s="27"/>
      <c r="AE205" s="27"/>
      <c r="AF205" s="27"/>
      <c r="AG205" s="27"/>
      <c r="AH205" s="27"/>
      <c r="AI205" s="27"/>
      <c r="AJ205" s="27"/>
      <c r="AK205" s="27"/>
      <c r="AL205" s="27"/>
      <c r="AM205" s="27"/>
      <c r="AN205" s="27"/>
      <c r="AO205" s="27"/>
      <c r="AP205" s="27"/>
      <c r="AQ205" s="27"/>
      <c r="AR205" s="27"/>
    </row>
    <row r="206" spans="1:44" x14ac:dyDescent="0.3">
      <c r="A206" s="27"/>
      <c r="B206" s="27"/>
      <c r="C206" s="27"/>
      <c r="D206" s="27"/>
      <c r="E206" s="27"/>
      <c r="F206" s="27"/>
      <c r="G206" s="27"/>
      <c r="H206" s="27"/>
      <c r="I206" s="27"/>
      <c r="J206" s="27"/>
      <c r="K206" s="27"/>
      <c r="L206" s="27"/>
      <c r="N206" s="27"/>
      <c r="O206" s="27"/>
      <c r="P206" s="27"/>
      <c r="Q206" s="27"/>
      <c r="R206" s="27"/>
      <c r="S206" s="27"/>
      <c r="T206" s="27"/>
      <c r="U206" s="27"/>
      <c r="V206" s="27"/>
      <c r="W206" s="27"/>
      <c r="X206" s="27"/>
      <c r="Y206" s="27"/>
      <c r="Z206" s="27"/>
      <c r="AA206" s="27"/>
      <c r="AB206" s="27"/>
      <c r="AC206" s="27"/>
      <c r="AD206" s="27"/>
      <c r="AE206" s="27"/>
      <c r="AF206" s="27"/>
      <c r="AG206" s="27"/>
      <c r="AH206" s="27"/>
      <c r="AI206" s="27"/>
      <c r="AJ206" s="27"/>
      <c r="AK206" s="27"/>
      <c r="AL206" s="27"/>
      <c r="AM206" s="27"/>
      <c r="AN206" s="27"/>
      <c r="AO206" s="27"/>
      <c r="AP206" s="27"/>
      <c r="AQ206" s="27"/>
      <c r="AR206" s="27"/>
    </row>
    <row r="207" spans="1:44" x14ac:dyDescent="0.3">
      <c r="A207" s="27"/>
      <c r="B207" s="27"/>
      <c r="C207" s="27"/>
      <c r="D207" s="27"/>
      <c r="E207" s="27"/>
      <c r="F207" s="27"/>
      <c r="G207" s="27"/>
      <c r="H207" s="27"/>
      <c r="I207" s="27"/>
      <c r="J207" s="27"/>
      <c r="K207" s="27"/>
      <c r="L207" s="27"/>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c r="AL207" s="27"/>
      <c r="AM207" s="27"/>
      <c r="AN207" s="27"/>
      <c r="AO207" s="27"/>
      <c r="AP207" s="27"/>
      <c r="AQ207" s="27"/>
      <c r="AR207" s="27"/>
    </row>
    <row r="208" spans="1:44" x14ac:dyDescent="0.3">
      <c r="A208" s="27"/>
      <c r="B208" s="27"/>
      <c r="C208" s="27"/>
      <c r="D208" s="27"/>
      <c r="E208" s="27"/>
      <c r="F208" s="27"/>
      <c r="G208" s="27"/>
      <c r="H208" s="27"/>
      <c r="I208" s="27"/>
      <c r="J208" s="27"/>
      <c r="K208" s="27"/>
      <c r="L208" s="27"/>
      <c r="N208" s="27"/>
      <c r="O208" s="27"/>
      <c r="P208" s="27"/>
      <c r="Q208" s="27"/>
      <c r="R208" s="27"/>
      <c r="S208" s="27"/>
      <c r="T208" s="27"/>
      <c r="U208" s="27"/>
      <c r="V208" s="27"/>
      <c r="W208" s="27"/>
      <c r="X208" s="27"/>
      <c r="Y208" s="27"/>
      <c r="Z208" s="27"/>
      <c r="AA208" s="27"/>
      <c r="AB208" s="27"/>
      <c r="AC208" s="27"/>
      <c r="AD208" s="27"/>
      <c r="AE208" s="27"/>
      <c r="AF208" s="27"/>
      <c r="AG208" s="27"/>
      <c r="AH208" s="27"/>
      <c r="AI208" s="27"/>
      <c r="AJ208" s="27"/>
      <c r="AK208" s="27"/>
      <c r="AL208" s="27"/>
      <c r="AM208" s="27"/>
      <c r="AN208" s="27"/>
      <c r="AO208" s="27"/>
      <c r="AP208" s="27"/>
      <c r="AQ208" s="27"/>
      <c r="AR208" s="27"/>
    </row>
    <row r="209" spans="1:44" x14ac:dyDescent="0.3">
      <c r="A209" s="27"/>
      <c r="B209" s="27"/>
      <c r="C209" s="27"/>
      <c r="D209" s="27"/>
      <c r="E209" s="27"/>
      <c r="F209" s="27"/>
      <c r="G209" s="27"/>
      <c r="H209" s="27"/>
      <c r="I209" s="27"/>
      <c r="J209" s="27"/>
      <c r="K209" s="27"/>
      <c r="L209" s="27"/>
      <c r="N209" s="27"/>
      <c r="O209" s="27"/>
      <c r="P209" s="27"/>
      <c r="Q209" s="27"/>
      <c r="R209" s="27"/>
      <c r="S209" s="27"/>
      <c r="T209" s="27"/>
      <c r="U209" s="27"/>
      <c r="V209" s="27"/>
      <c r="W209" s="27"/>
      <c r="X209" s="27"/>
      <c r="Y209" s="27"/>
      <c r="Z209" s="27"/>
      <c r="AA209" s="27"/>
      <c r="AB209" s="27"/>
      <c r="AC209" s="27"/>
      <c r="AD209" s="27"/>
      <c r="AE209" s="27"/>
      <c r="AF209" s="27"/>
      <c r="AG209" s="27"/>
      <c r="AH209" s="27"/>
      <c r="AI209" s="27"/>
      <c r="AJ209" s="27"/>
      <c r="AK209" s="27"/>
      <c r="AL209" s="27"/>
      <c r="AM209" s="27"/>
      <c r="AN209" s="27"/>
      <c r="AO209" s="27"/>
      <c r="AP209" s="27"/>
      <c r="AQ209" s="27"/>
      <c r="AR209" s="27"/>
    </row>
    <row r="210" spans="1:44" x14ac:dyDescent="0.3">
      <c r="A210" s="27"/>
      <c r="B210" s="27"/>
      <c r="C210" s="27"/>
      <c r="D210" s="27"/>
      <c r="E210" s="27"/>
      <c r="F210" s="27"/>
      <c r="G210" s="27"/>
      <c r="H210" s="27"/>
      <c r="I210" s="27"/>
      <c r="J210" s="27"/>
      <c r="K210" s="27"/>
      <c r="L210" s="27"/>
      <c r="N210" s="27"/>
      <c r="O210" s="27"/>
      <c r="P210" s="27"/>
      <c r="Q210" s="27"/>
      <c r="R210" s="27"/>
      <c r="S210" s="27"/>
      <c r="T210" s="27"/>
      <c r="U210" s="27"/>
      <c r="V210" s="27"/>
      <c r="W210" s="27"/>
      <c r="X210" s="27"/>
      <c r="Y210" s="27"/>
      <c r="Z210" s="27"/>
      <c r="AA210" s="27"/>
      <c r="AB210" s="27"/>
      <c r="AC210" s="27"/>
      <c r="AD210" s="27"/>
      <c r="AE210" s="27"/>
      <c r="AF210" s="27"/>
      <c r="AG210" s="27"/>
      <c r="AH210" s="27"/>
      <c r="AI210" s="27"/>
      <c r="AJ210" s="27"/>
      <c r="AK210" s="27"/>
      <c r="AL210" s="27"/>
      <c r="AM210" s="27"/>
      <c r="AN210" s="27"/>
      <c r="AO210" s="27"/>
      <c r="AP210" s="27"/>
      <c r="AQ210" s="27"/>
      <c r="AR210" s="27"/>
    </row>
    <row r="211" spans="1:44" x14ac:dyDescent="0.3">
      <c r="A211" s="27"/>
      <c r="B211" s="27"/>
      <c r="C211" s="27"/>
      <c r="D211" s="27"/>
      <c r="E211" s="27"/>
      <c r="F211" s="27"/>
      <c r="G211" s="27"/>
      <c r="H211" s="27"/>
      <c r="I211" s="27"/>
      <c r="J211" s="27"/>
      <c r="K211" s="27"/>
      <c r="L211" s="27"/>
      <c r="N211" s="27"/>
      <c r="O211" s="27"/>
      <c r="P211" s="27"/>
      <c r="Q211" s="27"/>
      <c r="R211" s="27"/>
      <c r="S211" s="27"/>
      <c r="T211" s="27"/>
      <c r="U211" s="27"/>
      <c r="V211" s="27"/>
      <c r="W211" s="27"/>
      <c r="X211" s="27"/>
      <c r="Y211" s="27"/>
      <c r="Z211" s="27"/>
      <c r="AA211" s="27"/>
      <c r="AB211" s="27"/>
      <c r="AC211" s="27"/>
      <c r="AD211" s="27"/>
      <c r="AE211" s="27"/>
      <c r="AF211" s="27"/>
      <c r="AG211" s="27"/>
      <c r="AH211" s="27"/>
      <c r="AI211" s="27"/>
      <c r="AJ211" s="27"/>
      <c r="AK211" s="27"/>
      <c r="AL211" s="27"/>
      <c r="AM211" s="27"/>
      <c r="AN211" s="27"/>
      <c r="AO211" s="27"/>
      <c r="AP211" s="27"/>
      <c r="AQ211" s="27"/>
      <c r="AR211" s="27"/>
    </row>
    <row r="212" spans="1:44" x14ac:dyDescent="0.3">
      <c r="A212" s="27"/>
      <c r="B212" s="27"/>
      <c r="C212" s="27"/>
      <c r="D212" s="27"/>
      <c r="E212" s="27"/>
      <c r="F212" s="27"/>
      <c r="G212" s="27"/>
      <c r="H212" s="27"/>
      <c r="I212" s="27"/>
      <c r="J212" s="27"/>
      <c r="K212" s="27"/>
      <c r="L212" s="27"/>
      <c r="N212" s="27"/>
      <c r="O212" s="27"/>
      <c r="P212" s="27"/>
      <c r="Q212" s="27"/>
      <c r="R212" s="27"/>
      <c r="S212" s="27"/>
      <c r="T212" s="27"/>
      <c r="U212" s="27"/>
      <c r="V212" s="27"/>
      <c r="W212" s="27"/>
      <c r="X212" s="27"/>
      <c r="Y212" s="27"/>
      <c r="Z212" s="27"/>
      <c r="AA212" s="27"/>
      <c r="AB212" s="27"/>
      <c r="AC212" s="27"/>
      <c r="AD212" s="27"/>
      <c r="AE212" s="27"/>
      <c r="AF212" s="27"/>
      <c r="AG212" s="27"/>
      <c r="AH212" s="27"/>
      <c r="AI212" s="27"/>
      <c r="AJ212" s="27"/>
      <c r="AK212" s="27"/>
      <c r="AL212" s="27"/>
      <c r="AM212" s="27"/>
      <c r="AN212" s="27"/>
      <c r="AO212" s="27"/>
      <c r="AP212" s="27"/>
      <c r="AQ212" s="27"/>
      <c r="AR212" s="27"/>
    </row>
    <row r="213" spans="1:44" x14ac:dyDescent="0.3">
      <c r="A213" s="27"/>
      <c r="B213" s="27"/>
      <c r="C213" s="27"/>
      <c r="D213" s="27"/>
      <c r="E213" s="27"/>
      <c r="F213" s="27"/>
      <c r="G213" s="27"/>
      <c r="H213" s="27"/>
      <c r="I213" s="27"/>
      <c r="J213" s="27"/>
      <c r="K213" s="27"/>
      <c r="L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27"/>
      <c r="AL213" s="27"/>
      <c r="AM213" s="27"/>
      <c r="AN213" s="27"/>
      <c r="AO213" s="27"/>
      <c r="AP213" s="27"/>
      <c r="AQ213" s="27"/>
      <c r="AR213" s="27"/>
    </row>
    <row r="214" spans="1:44" x14ac:dyDescent="0.3">
      <c r="A214" s="27"/>
      <c r="B214" s="27"/>
      <c r="C214" s="27"/>
      <c r="D214" s="27"/>
      <c r="E214" s="27"/>
      <c r="F214" s="27"/>
      <c r="G214" s="27"/>
      <c r="H214" s="27"/>
      <c r="I214" s="27"/>
      <c r="J214" s="27"/>
      <c r="K214" s="27"/>
      <c r="L214" s="27"/>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27"/>
      <c r="AL214" s="27"/>
      <c r="AM214" s="27"/>
      <c r="AN214" s="27"/>
      <c r="AO214" s="27"/>
      <c r="AP214" s="27"/>
      <c r="AQ214" s="27"/>
      <c r="AR214" s="27"/>
    </row>
    <row r="215" spans="1:44" x14ac:dyDescent="0.3">
      <c r="A215" s="27"/>
      <c r="B215" s="27"/>
      <c r="C215" s="27"/>
      <c r="D215" s="27"/>
      <c r="E215" s="27"/>
      <c r="F215" s="27"/>
      <c r="G215" s="27"/>
      <c r="H215" s="27"/>
      <c r="I215" s="27"/>
      <c r="J215" s="27"/>
      <c r="K215" s="27"/>
      <c r="L215" s="27"/>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c r="AL215" s="27"/>
      <c r="AM215" s="27"/>
      <c r="AN215" s="27"/>
      <c r="AO215" s="27"/>
      <c r="AP215" s="27"/>
      <c r="AQ215" s="27"/>
      <c r="AR215" s="27"/>
    </row>
    <row r="216" spans="1:44" x14ac:dyDescent="0.3">
      <c r="A216" s="27"/>
      <c r="B216" s="27"/>
      <c r="C216" s="27"/>
      <c r="D216" s="27"/>
      <c r="E216" s="27"/>
      <c r="F216" s="27"/>
      <c r="G216" s="27"/>
      <c r="H216" s="27"/>
      <c r="I216" s="27"/>
      <c r="J216" s="27"/>
      <c r="K216" s="27"/>
      <c r="L216" s="27"/>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27"/>
      <c r="AL216" s="27"/>
      <c r="AM216" s="27"/>
      <c r="AN216" s="27"/>
      <c r="AO216" s="27"/>
      <c r="AP216" s="27"/>
      <c r="AQ216" s="27"/>
      <c r="AR216" s="27"/>
    </row>
    <row r="217" spans="1:44" x14ac:dyDescent="0.3">
      <c r="A217" s="27"/>
      <c r="B217" s="27"/>
      <c r="C217" s="27"/>
      <c r="D217" s="27"/>
      <c r="E217" s="27"/>
      <c r="F217" s="27"/>
      <c r="G217" s="27"/>
      <c r="H217" s="27"/>
      <c r="I217" s="27"/>
      <c r="J217" s="27"/>
      <c r="K217" s="27"/>
      <c r="L217" s="27"/>
      <c r="N217" s="27"/>
      <c r="O217" s="27"/>
      <c r="P217" s="27"/>
      <c r="Q217" s="27"/>
      <c r="R217" s="27"/>
      <c r="S217" s="27"/>
      <c r="T217" s="27"/>
      <c r="U217" s="27"/>
      <c r="V217" s="27"/>
      <c r="W217" s="27"/>
      <c r="X217" s="27"/>
      <c r="Y217" s="27"/>
      <c r="Z217" s="27"/>
      <c r="AA217" s="27"/>
      <c r="AB217" s="27"/>
      <c r="AC217" s="27"/>
      <c r="AD217" s="27"/>
      <c r="AE217" s="27"/>
      <c r="AF217" s="27"/>
      <c r="AG217" s="27"/>
      <c r="AH217" s="27"/>
      <c r="AI217" s="27"/>
      <c r="AJ217" s="27"/>
      <c r="AK217" s="27"/>
      <c r="AL217" s="27"/>
      <c r="AM217" s="27"/>
      <c r="AN217" s="27"/>
      <c r="AO217" s="27"/>
      <c r="AP217" s="27"/>
      <c r="AQ217" s="27"/>
      <c r="AR217" s="27"/>
    </row>
    <row r="218" spans="1:44" x14ac:dyDescent="0.3">
      <c r="A218" s="27"/>
      <c r="B218" s="27"/>
      <c r="C218" s="27"/>
      <c r="D218" s="27"/>
      <c r="E218" s="27"/>
      <c r="F218" s="27"/>
      <c r="G218" s="27"/>
      <c r="H218" s="27"/>
      <c r="I218" s="27"/>
      <c r="J218" s="27"/>
      <c r="K218" s="27"/>
      <c r="L218" s="27"/>
      <c r="N218" s="27"/>
      <c r="O218" s="27"/>
      <c r="P218" s="27"/>
      <c r="Q218" s="27"/>
      <c r="R218" s="27"/>
      <c r="S218" s="27"/>
      <c r="T218" s="27"/>
      <c r="U218" s="27"/>
      <c r="V218" s="27"/>
      <c r="W218" s="27"/>
      <c r="X218" s="27"/>
      <c r="Y218" s="27"/>
      <c r="Z218" s="27"/>
      <c r="AA218" s="27"/>
      <c r="AB218" s="27"/>
      <c r="AC218" s="27"/>
      <c r="AD218" s="27"/>
      <c r="AE218" s="27"/>
      <c r="AF218" s="27"/>
      <c r="AG218" s="27"/>
      <c r="AH218" s="27"/>
      <c r="AI218" s="27"/>
      <c r="AJ218" s="27"/>
      <c r="AK218" s="27"/>
      <c r="AL218" s="27"/>
      <c r="AM218" s="27"/>
      <c r="AN218" s="27"/>
      <c r="AO218" s="27"/>
      <c r="AP218" s="27"/>
      <c r="AQ218" s="27"/>
      <c r="AR218" s="27"/>
    </row>
    <row r="219" spans="1:44" x14ac:dyDescent="0.3">
      <c r="A219" s="27"/>
      <c r="B219" s="27"/>
      <c r="C219" s="27"/>
      <c r="D219" s="27"/>
      <c r="E219" s="27"/>
      <c r="F219" s="27"/>
      <c r="G219" s="27"/>
      <c r="H219" s="27"/>
      <c r="I219" s="27"/>
      <c r="J219" s="27"/>
      <c r="K219" s="27"/>
      <c r="L219" s="27"/>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K219" s="27"/>
      <c r="AL219" s="27"/>
      <c r="AM219" s="27"/>
      <c r="AN219" s="27"/>
      <c r="AO219" s="27"/>
      <c r="AP219" s="27"/>
      <c r="AQ219" s="27"/>
      <c r="AR219" s="27"/>
    </row>
    <row r="220" spans="1:44" x14ac:dyDescent="0.3">
      <c r="A220" s="27"/>
      <c r="B220" s="27"/>
      <c r="C220" s="27"/>
      <c r="D220" s="27"/>
      <c r="E220" s="27"/>
      <c r="F220" s="27"/>
      <c r="G220" s="27"/>
      <c r="H220" s="27"/>
      <c r="I220" s="27"/>
      <c r="J220" s="27"/>
      <c r="K220" s="27"/>
      <c r="L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K220" s="27"/>
      <c r="AL220" s="27"/>
      <c r="AM220" s="27"/>
      <c r="AN220" s="27"/>
      <c r="AO220" s="27"/>
      <c r="AP220" s="27"/>
      <c r="AQ220" s="27"/>
      <c r="AR220" s="27"/>
    </row>
    <row r="221" spans="1:44" x14ac:dyDescent="0.3">
      <c r="A221" s="27"/>
      <c r="B221" s="27"/>
      <c r="C221" s="27"/>
      <c r="D221" s="27"/>
      <c r="E221" s="27"/>
      <c r="F221" s="27"/>
      <c r="G221" s="27"/>
      <c r="H221" s="27"/>
      <c r="I221" s="27"/>
      <c r="J221" s="27"/>
      <c r="K221" s="27"/>
      <c r="L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K221" s="27"/>
      <c r="AL221" s="27"/>
      <c r="AM221" s="27"/>
      <c r="AN221" s="27"/>
      <c r="AO221" s="27"/>
      <c r="AP221" s="27"/>
      <c r="AQ221" s="27"/>
      <c r="AR221" s="27"/>
    </row>
    <row r="222" spans="1:44" x14ac:dyDescent="0.3">
      <c r="A222" s="27"/>
      <c r="B222" s="27"/>
      <c r="C222" s="27"/>
      <c r="D222" s="27"/>
      <c r="E222" s="27"/>
      <c r="F222" s="27"/>
      <c r="G222" s="27"/>
      <c r="H222" s="27"/>
      <c r="I222" s="27"/>
      <c r="J222" s="27"/>
      <c r="K222" s="27"/>
      <c r="L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K222" s="27"/>
      <c r="AL222" s="27"/>
      <c r="AM222" s="27"/>
      <c r="AN222" s="27"/>
      <c r="AO222" s="27"/>
      <c r="AP222" s="27"/>
      <c r="AQ222" s="27"/>
      <c r="AR222" s="27"/>
    </row>
    <row r="223" spans="1:44" x14ac:dyDescent="0.3">
      <c r="A223" s="27"/>
      <c r="B223" s="27"/>
      <c r="C223" s="27"/>
      <c r="D223" s="27"/>
      <c r="E223" s="27"/>
      <c r="F223" s="27"/>
      <c r="G223" s="27"/>
      <c r="H223" s="27"/>
      <c r="I223" s="27"/>
      <c r="J223" s="27"/>
      <c r="K223" s="27"/>
      <c r="L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K223" s="27"/>
      <c r="AL223" s="27"/>
      <c r="AM223" s="27"/>
      <c r="AN223" s="27"/>
      <c r="AO223" s="27"/>
      <c r="AP223" s="27"/>
      <c r="AQ223" s="27"/>
      <c r="AR223" s="27"/>
    </row>
    <row r="224" spans="1:44" x14ac:dyDescent="0.3">
      <c r="A224" s="27"/>
      <c r="B224" s="27"/>
      <c r="C224" s="27"/>
      <c r="D224" s="27"/>
      <c r="E224" s="27"/>
      <c r="F224" s="27"/>
      <c r="G224" s="27"/>
      <c r="H224" s="27"/>
      <c r="I224" s="27"/>
      <c r="J224" s="27"/>
      <c r="K224" s="27"/>
      <c r="L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K224" s="27"/>
      <c r="AL224" s="27"/>
      <c r="AM224" s="27"/>
      <c r="AN224" s="27"/>
      <c r="AO224" s="27"/>
      <c r="AP224" s="27"/>
      <c r="AQ224" s="27"/>
      <c r="AR224" s="27"/>
    </row>
    <row r="225" spans="1:44" x14ac:dyDescent="0.3">
      <c r="A225" s="27"/>
      <c r="B225" s="27"/>
      <c r="C225" s="27"/>
      <c r="D225" s="27"/>
      <c r="E225" s="27"/>
      <c r="F225" s="27"/>
      <c r="G225" s="27"/>
      <c r="H225" s="27"/>
      <c r="I225" s="27"/>
      <c r="J225" s="27"/>
      <c r="K225" s="27"/>
      <c r="L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K225" s="27"/>
      <c r="AL225" s="27"/>
      <c r="AM225" s="27"/>
      <c r="AN225" s="27"/>
      <c r="AO225" s="27"/>
      <c r="AP225" s="27"/>
      <c r="AQ225" s="27"/>
      <c r="AR225" s="27"/>
    </row>
    <row r="226" spans="1:44" x14ac:dyDescent="0.3">
      <c r="A226" s="27"/>
      <c r="B226" s="27"/>
      <c r="C226" s="27"/>
      <c r="D226" s="27"/>
      <c r="E226" s="27"/>
      <c r="F226" s="27"/>
      <c r="G226" s="27"/>
      <c r="H226" s="27"/>
      <c r="I226" s="27"/>
      <c r="J226" s="27"/>
      <c r="K226" s="27"/>
      <c r="L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K226" s="27"/>
      <c r="AL226" s="27"/>
      <c r="AM226" s="27"/>
      <c r="AN226" s="27"/>
      <c r="AO226" s="27"/>
      <c r="AP226" s="27"/>
      <c r="AQ226" s="27"/>
      <c r="AR226" s="27"/>
    </row>
    <row r="227" spans="1:44" x14ac:dyDescent="0.3">
      <c r="A227" s="27"/>
      <c r="B227" s="27"/>
      <c r="C227" s="27"/>
      <c r="D227" s="27"/>
      <c r="E227" s="27"/>
      <c r="F227" s="27"/>
      <c r="G227" s="27"/>
      <c r="H227" s="27"/>
      <c r="I227" s="27"/>
      <c r="J227" s="27"/>
      <c r="K227" s="27"/>
      <c r="L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K227" s="27"/>
      <c r="AL227" s="27"/>
      <c r="AM227" s="27"/>
      <c r="AN227" s="27"/>
      <c r="AO227" s="27"/>
      <c r="AP227" s="27"/>
      <c r="AQ227" s="27"/>
      <c r="AR227" s="27"/>
    </row>
    <row r="228" spans="1:44" x14ac:dyDescent="0.3">
      <c r="A228" s="27"/>
      <c r="B228" s="27"/>
      <c r="C228" s="27"/>
      <c r="D228" s="27"/>
      <c r="E228" s="27"/>
      <c r="F228" s="27"/>
      <c r="G228" s="27"/>
      <c r="H228" s="27"/>
      <c r="I228" s="27"/>
      <c r="J228" s="27"/>
      <c r="K228" s="27"/>
      <c r="L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K228" s="27"/>
      <c r="AL228" s="27"/>
      <c r="AM228" s="27"/>
      <c r="AN228" s="27"/>
      <c r="AO228" s="27"/>
      <c r="AP228" s="27"/>
      <c r="AQ228" s="27"/>
      <c r="AR228" s="27"/>
    </row>
    <row r="229" spans="1:44" x14ac:dyDescent="0.3">
      <c r="A229" s="27"/>
      <c r="B229" s="27"/>
      <c r="C229" s="27"/>
      <c r="D229" s="27"/>
      <c r="E229" s="27"/>
      <c r="F229" s="27"/>
      <c r="G229" s="27"/>
      <c r="H229" s="27"/>
      <c r="I229" s="27"/>
      <c r="J229" s="27"/>
      <c r="K229" s="27"/>
      <c r="L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K229" s="27"/>
      <c r="AL229" s="27"/>
      <c r="AM229" s="27"/>
      <c r="AN229" s="27"/>
      <c r="AO229" s="27"/>
      <c r="AP229" s="27"/>
      <c r="AQ229" s="27"/>
      <c r="AR229" s="27"/>
    </row>
    <row r="230" spans="1:44" x14ac:dyDescent="0.3">
      <c r="A230" s="27"/>
      <c r="B230" s="27"/>
      <c r="C230" s="27"/>
      <c r="D230" s="27"/>
      <c r="E230" s="27"/>
      <c r="F230" s="27"/>
      <c r="G230" s="27"/>
      <c r="H230" s="27"/>
      <c r="I230" s="27"/>
      <c r="J230" s="27"/>
      <c r="K230" s="27"/>
      <c r="L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K230" s="27"/>
      <c r="AL230" s="27"/>
      <c r="AM230" s="27"/>
      <c r="AN230" s="27"/>
      <c r="AO230" s="27"/>
      <c r="AP230" s="27"/>
      <c r="AQ230" s="27"/>
      <c r="AR230" s="27"/>
    </row>
    <row r="231" spans="1:44" x14ac:dyDescent="0.3">
      <c r="A231" s="27"/>
      <c r="B231" s="27"/>
      <c r="C231" s="27"/>
      <c r="D231" s="27"/>
      <c r="E231" s="27"/>
      <c r="F231" s="27"/>
      <c r="G231" s="27"/>
      <c r="H231" s="27"/>
      <c r="I231" s="27"/>
      <c r="J231" s="27"/>
      <c r="K231" s="27"/>
      <c r="L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K231" s="27"/>
      <c r="AL231" s="27"/>
      <c r="AM231" s="27"/>
      <c r="AN231" s="27"/>
      <c r="AO231" s="27"/>
      <c r="AP231" s="27"/>
      <c r="AQ231" s="27"/>
      <c r="AR231" s="27"/>
    </row>
    <row r="232" spans="1:44" x14ac:dyDescent="0.3">
      <c r="A232" s="27"/>
      <c r="B232" s="27"/>
      <c r="C232" s="27"/>
      <c r="D232" s="27"/>
      <c r="E232" s="27"/>
      <c r="F232" s="27"/>
      <c r="G232" s="27"/>
      <c r="H232" s="27"/>
      <c r="I232" s="27"/>
      <c r="J232" s="27"/>
      <c r="K232" s="27"/>
      <c r="L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K232" s="27"/>
      <c r="AL232" s="27"/>
      <c r="AM232" s="27"/>
      <c r="AN232" s="27"/>
      <c r="AO232" s="27"/>
      <c r="AP232" s="27"/>
      <c r="AQ232" s="27"/>
      <c r="AR232" s="27"/>
    </row>
    <row r="233" spans="1:44" x14ac:dyDescent="0.3">
      <c r="A233" s="27"/>
      <c r="B233" s="27"/>
      <c r="C233" s="27"/>
      <c r="D233" s="27"/>
      <c r="E233" s="27"/>
      <c r="F233" s="27"/>
      <c r="G233" s="27"/>
      <c r="H233" s="27"/>
      <c r="I233" s="27"/>
      <c r="J233" s="27"/>
      <c r="K233" s="27"/>
      <c r="L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K233" s="27"/>
      <c r="AL233" s="27"/>
      <c r="AM233" s="27"/>
      <c r="AN233" s="27"/>
      <c r="AO233" s="27"/>
      <c r="AP233" s="27"/>
      <c r="AQ233" s="27"/>
      <c r="AR233" s="27"/>
    </row>
    <row r="234" spans="1:44" x14ac:dyDescent="0.3">
      <c r="A234" s="27"/>
      <c r="B234" s="27"/>
      <c r="C234" s="27"/>
      <c r="D234" s="27"/>
      <c r="E234" s="27"/>
      <c r="F234" s="27"/>
      <c r="G234" s="27"/>
      <c r="H234" s="27"/>
      <c r="I234" s="27"/>
      <c r="J234" s="27"/>
      <c r="K234" s="27"/>
      <c r="L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K234" s="27"/>
      <c r="AL234" s="27"/>
      <c r="AM234" s="27"/>
      <c r="AN234" s="27"/>
      <c r="AO234" s="27"/>
      <c r="AP234" s="27"/>
      <c r="AQ234" s="27"/>
      <c r="AR234" s="27"/>
    </row>
    <row r="235" spans="1:44" x14ac:dyDescent="0.3">
      <c r="A235" s="27"/>
      <c r="B235" s="27"/>
      <c r="C235" s="27"/>
      <c r="D235" s="27"/>
      <c r="E235" s="27"/>
      <c r="F235" s="27"/>
      <c r="G235" s="27"/>
      <c r="H235" s="27"/>
      <c r="I235" s="27"/>
      <c r="J235" s="27"/>
      <c r="K235" s="27"/>
      <c r="L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K235" s="27"/>
      <c r="AL235" s="27"/>
      <c r="AM235" s="27"/>
      <c r="AN235" s="27"/>
      <c r="AO235" s="27"/>
      <c r="AP235" s="27"/>
      <c r="AQ235" s="27"/>
      <c r="AR235" s="27"/>
    </row>
    <row r="236" spans="1:44" x14ac:dyDescent="0.3">
      <c r="A236" s="27"/>
      <c r="B236" s="27"/>
      <c r="C236" s="27"/>
      <c r="D236" s="27"/>
      <c r="E236" s="27"/>
      <c r="F236" s="27"/>
      <c r="G236" s="27"/>
      <c r="H236" s="27"/>
      <c r="I236" s="27"/>
      <c r="J236" s="27"/>
      <c r="K236" s="27"/>
      <c r="L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K236" s="27"/>
      <c r="AL236" s="27"/>
      <c r="AM236" s="27"/>
      <c r="AN236" s="27"/>
      <c r="AO236" s="27"/>
      <c r="AP236" s="27"/>
      <c r="AQ236" s="27"/>
      <c r="AR236" s="27"/>
    </row>
    <row r="237" spans="1:44" x14ac:dyDescent="0.3">
      <c r="A237" s="27"/>
      <c r="B237" s="27"/>
      <c r="C237" s="27"/>
      <c r="D237" s="27"/>
      <c r="E237" s="27"/>
      <c r="F237" s="27"/>
      <c r="G237" s="27"/>
      <c r="H237" s="27"/>
      <c r="I237" s="27"/>
      <c r="J237" s="27"/>
      <c r="K237" s="27"/>
      <c r="L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K237" s="27"/>
      <c r="AL237" s="27"/>
      <c r="AM237" s="27"/>
      <c r="AN237" s="27"/>
      <c r="AO237" s="27"/>
      <c r="AP237" s="27"/>
      <c r="AQ237" s="27"/>
      <c r="AR237" s="27"/>
    </row>
    <row r="238" spans="1:44" x14ac:dyDescent="0.3">
      <c r="A238" s="27"/>
      <c r="B238" s="27"/>
      <c r="C238" s="27"/>
      <c r="D238" s="27"/>
      <c r="E238" s="27"/>
      <c r="F238" s="27"/>
      <c r="G238" s="27"/>
      <c r="H238" s="27"/>
      <c r="I238" s="27"/>
      <c r="J238" s="27"/>
      <c r="K238" s="27"/>
      <c r="L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K238" s="27"/>
      <c r="AL238" s="27"/>
      <c r="AM238" s="27"/>
      <c r="AN238" s="27"/>
      <c r="AO238" s="27"/>
      <c r="AP238" s="27"/>
      <c r="AQ238" s="27"/>
      <c r="AR238" s="27"/>
    </row>
    <row r="239" spans="1:44" x14ac:dyDescent="0.3">
      <c r="A239" s="27"/>
      <c r="B239" s="27"/>
      <c r="C239" s="27"/>
      <c r="D239" s="27"/>
      <c r="E239" s="27"/>
      <c r="F239" s="27"/>
      <c r="G239" s="27"/>
      <c r="H239" s="27"/>
      <c r="I239" s="27"/>
      <c r="J239" s="27"/>
      <c r="K239" s="27"/>
      <c r="L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K239" s="27"/>
      <c r="AL239" s="27"/>
      <c r="AM239" s="27"/>
      <c r="AN239" s="27"/>
      <c r="AO239" s="27"/>
      <c r="AP239" s="27"/>
      <c r="AQ239" s="27"/>
      <c r="AR239" s="27"/>
    </row>
    <row r="240" spans="1:44" x14ac:dyDescent="0.3">
      <c r="A240" s="27"/>
      <c r="B240" s="27"/>
      <c r="C240" s="27"/>
      <c r="D240" s="27"/>
      <c r="E240" s="27"/>
      <c r="F240" s="27"/>
      <c r="G240" s="27"/>
      <c r="H240" s="27"/>
      <c r="I240" s="27"/>
      <c r="J240" s="27"/>
      <c r="K240" s="27"/>
      <c r="L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K240" s="27"/>
      <c r="AL240" s="27"/>
      <c r="AM240" s="27"/>
      <c r="AN240" s="27"/>
      <c r="AO240" s="27"/>
      <c r="AP240" s="27"/>
      <c r="AQ240" s="27"/>
      <c r="AR240" s="27"/>
    </row>
    <row r="241" spans="1:44" x14ac:dyDescent="0.3">
      <c r="A241" s="27"/>
      <c r="B241" s="27"/>
      <c r="C241" s="27"/>
      <c r="D241" s="27"/>
      <c r="E241" s="27"/>
      <c r="F241" s="27"/>
      <c r="G241" s="27"/>
      <c r="H241" s="27"/>
      <c r="I241" s="27"/>
      <c r="J241" s="27"/>
      <c r="K241" s="27"/>
      <c r="L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K241" s="27"/>
      <c r="AL241" s="27"/>
      <c r="AM241" s="27"/>
      <c r="AN241" s="27"/>
      <c r="AO241" s="27"/>
      <c r="AP241" s="27"/>
      <c r="AQ241" s="27"/>
      <c r="AR241" s="27"/>
    </row>
    <row r="242" spans="1:44" x14ac:dyDescent="0.3">
      <c r="A242" s="27"/>
      <c r="B242" s="27"/>
      <c r="C242" s="27"/>
      <c r="D242" s="27"/>
      <c r="E242" s="27"/>
      <c r="F242" s="27"/>
      <c r="G242" s="27"/>
      <c r="H242" s="27"/>
      <c r="I242" s="27"/>
      <c r="J242" s="27"/>
      <c r="K242" s="27"/>
      <c r="L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K242" s="27"/>
      <c r="AL242" s="27"/>
      <c r="AM242" s="27"/>
      <c r="AN242" s="27"/>
      <c r="AO242" s="27"/>
      <c r="AP242" s="27"/>
      <c r="AQ242" s="27"/>
      <c r="AR242" s="27"/>
    </row>
    <row r="243" spans="1:44" x14ac:dyDescent="0.3">
      <c r="A243" s="27"/>
      <c r="B243" s="27"/>
      <c r="C243" s="27"/>
      <c r="D243" s="27"/>
      <c r="E243" s="27"/>
      <c r="F243" s="27"/>
      <c r="G243" s="27"/>
      <c r="H243" s="27"/>
      <c r="I243" s="27"/>
      <c r="J243" s="27"/>
      <c r="K243" s="27"/>
      <c r="L243" s="27"/>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K243" s="27"/>
      <c r="AL243" s="27"/>
      <c r="AM243" s="27"/>
      <c r="AN243" s="27"/>
      <c r="AO243" s="27"/>
      <c r="AP243" s="27"/>
      <c r="AQ243" s="27"/>
      <c r="AR243" s="27"/>
    </row>
    <row r="244" spans="1:44" x14ac:dyDescent="0.3">
      <c r="A244" s="27"/>
      <c r="B244" s="27"/>
      <c r="C244" s="27"/>
      <c r="D244" s="27"/>
      <c r="E244" s="27"/>
      <c r="F244" s="27"/>
      <c r="G244" s="27"/>
      <c r="H244" s="27"/>
      <c r="I244" s="27"/>
      <c r="J244" s="27"/>
      <c r="K244" s="27"/>
      <c r="L244" s="27"/>
      <c r="N244" s="27"/>
      <c r="O244" s="27"/>
      <c r="P244" s="27"/>
      <c r="Q244" s="27"/>
      <c r="R244" s="27"/>
      <c r="S244" s="27"/>
      <c r="T244" s="27"/>
      <c r="U244" s="27"/>
      <c r="V244" s="27"/>
      <c r="W244" s="27"/>
      <c r="X244" s="27"/>
      <c r="Y244" s="27"/>
      <c r="Z244" s="27"/>
      <c r="AA244" s="27"/>
      <c r="AB244" s="27"/>
      <c r="AC244" s="27"/>
      <c r="AD244" s="27"/>
      <c r="AE244" s="27"/>
      <c r="AF244" s="27"/>
      <c r="AG244" s="27"/>
      <c r="AH244" s="27"/>
      <c r="AI244" s="27"/>
      <c r="AJ244" s="27"/>
      <c r="AK244" s="27"/>
      <c r="AL244" s="27"/>
      <c r="AM244" s="27"/>
      <c r="AN244" s="27"/>
      <c r="AO244" s="27"/>
      <c r="AP244" s="27"/>
      <c r="AQ244" s="27"/>
      <c r="AR244" s="27"/>
    </row>
    <row r="245" spans="1:44" x14ac:dyDescent="0.3">
      <c r="A245" s="27"/>
      <c r="B245" s="27"/>
      <c r="C245" s="27"/>
      <c r="D245" s="27"/>
      <c r="E245" s="27"/>
      <c r="F245" s="27"/>
      <c r="G245" s="27"/>
      <c r="H245" s="27"/>
      <c r="I245" s="27"/>
      <c r="J245" s="27"/>
      <c r="K245" s="27"/>
      <c r="L245" s="27"/>
      <c r="N245" s="27"/>
      <c r="O245" s="27"/>
      <c r="P245" s="27"/>
      <c r="Q245" s="27"/>
      <c r="R245" s="27"/>
      <c r="S245" s="27"/>
      <c r="T245" s="27"/>
      <c r="U245" s="27"/>
      <c r="V245" s="27"/>
      <c r="W245" s="27"/>
      <c r="X245" s="27"/>
      <c r="Y245" s="27"/>
      <c r="Z245" s="27"/>
      <c r="AA245" s="27"/>
      <c r="AB245" s="27"/>
      <c r="AC245" s="27"/>
      <c r="AD245" s="27"/>
      <c r="AE245" s="27"/>
      <c r="AF245" s="27"/>
      <c r="AG245" s="27"/>
      <c r="AH245" s="27"/>
      <c r="AI245" s="27"/>
      <c r="AJ245" s="27"/>
      <c r="AK245" s="27"/>
      <c r="AL245" s="27"/>
      <c r="AM245" s="27"/>
      <c r="AN245" s="27"/>
      <c r="AO245" s="27"/>
      <c r="AP245" s="27"/>
      <c r="AQ245" s="27"/>
      <c r="AR245" s="27"/>
    </row>
    <row r="246" spans="1:44" x14ac:dyDescent="0.3">
      <c r="A246" s="27"/>
      <c r="B246" s="27"/>
      <c r="C246" s="27"/>
      <c r="D246" s="27"/>
      <c r="E246" s="27"/>
      <c r="F246" s="27"/>
      <c r="G246" s="27"/>
      <c r="H246" s="27"/>
      <c r="I246" s="27"/>
      <c r="J246" s="27"/>
      <c r="K246" s="27"/>
      <c r="L246" s="27"/>
      <c r="N246" s="27"/>
      <c r="O246" s="27"/>
      <c r="P246" s="27"/>
      <c r="Q246" s="27"/>
      <c r="R246" s="27"/>
      <c r="S246" s="27"/>
      <c r="T246" s="27"/>
      <c r="U246" s="27"/>
      <c r="V246" s="27"/>
      <c r="W246" s="27"/>
      <c r="X246" s="27"/>
      <c r="Y246" s="27"/>
      <c r="Z246" s="27"/>
      <c r="AA246" s="27"/>
      <c r="AB246" s="27"/>
      <c r="AC246" s="27"/>
      <c r="AD246" s="27"/>
      <c r="AE246" s="27"/>
      <c r="AF246" s="27"/>
      <c r="AG246" s="27"/>
      <c r="AH246" s="27"/>
      <c r="AI246" s="27"/>
      <c r="AJ246" s="27"/>
      <c r="AK246" s="27"/>
      <c r="AL246" s="27"/>
      <c r="AM246" s="27"/>
      <c r="AN246" s="27"/>
      <c r="AO246" s="27"/>
      <c r="AP246" s="27"/>
      <c r="AQ246" s="27"/>
      <c r="AR246" s="27"/>
    </row>
    <row r="247" spans="1:44" x14ac:dyDescent="0.3">
      <c r="A247" s="27"/>
      <c r="B247" s="27"/>
      <c r="C247" s="27"/>
      <c r="D247" s="27"/>
      <c r="E247" s="27"/>
      <c r="F247" s="27"/>
      <c r="G247" s="27"/>
      <c r="H247" s="27"/>
      <c r="I247" s="27"/>
      <c r="J247" s="27"/>
      <c r="K247" s="27"/>
      <c r="L247" s="27"/>
      <c r="N247" s="27"/>
      <c r="O247" s="27"/>
      <c r="P247" s="27"/>
      <c r="Q247" s="27"/>
      <c r="R247" s="27"/>
      <c r="S247" s="27"/>
      <c r="T247" s="27"/>
      <c r="U247" s="27"/>
      <c r="V247" s="27"/>
      <c r="W247" s="27"/>
      <c r="X247" s="27"/>
      <c r="Y247" s="27"/>
      <c r="Z247" s="27"/>
      <c r="AA247" s="27"/>
      <c r="AB247" s="27"/>
      <c r="AC247" s="27"/>
      <c r="AD247" s="27"/>
      <c r="AE247" s="27"/>
      <c r="AF247" s="27"/>
      <c r="AG247" s="27"/>
      <c r="AH247" s="27"/>
      <c r="AI247" s="27"/>
      <c r="AJ247" s="27"/>
      <c r="AK247" s="27"/>
      <c r="AL247" s="27"/>
      <c r="AM247" s="27"/>
      <c r="AN247" s="27"/>
      <c r="AO247" s="27"/>
      <c r="AP247" s="27"/>
      <c r="AQ247" s="27"/>
      <c r="AR247" s="27"/>
    </row>
    <row r="248" spans="1:44" x14ac:dyDescent="0.3">
      <c r="A248" s="27"/>
      <c r="B248" s="27"/>
      <c r="C248" s="27"/>
      <c r="D248" s="27"/>
      <c r="E248" s="27"/>
      <c r="F248" s="27"/>
      <c r="G248" s="27"/>
      <c r="H248" s="27"/>
      <c r="I248" s="27"/>
      <c r="J248" s="27"/>
      <c r="K248" s="27"/>
      <c r="L248" s="27"/>
      <c r="N248" s="27"/>
      <c r="O248" s="27"/>
      <c r="P248" s="27"/>
      <c r="Q248" s="27"/>
      <c r="R248" s="27"/>
      <c r="S248" s="27"/>
      <c r="T248" s="27"/>
      <c r="U248" s="27"/>
      <c r="V248" s="27"/>
      <c r="W248" s="27"/>
      <c r="X248" s="27"/>
      <c r="Y248" s="27"/>
      <c r="Z248" s="27"/>
      <c r="AA248" s="27"/>
      <c r="AB248" s="27"/>
      <c r="AC248" s="27"/>
      <c r="AD248" s="27"/>
      <c r="AE248" s="27"/>
      <c r="AF248" s="27"/>
      <c r="AG248" s="27"/>
      <c r="AH248" s="27"/>
      <c r="AI248" s="27"/>
      <c r="AJ248" s="27"/>
      <c r="AK248" s="27"/>
      <c r="AL248" s="27"/>
      <c r="AM248" s="27"/>
      <c r="AN248" s="27"/>
      <c r="AO248" s="27"/>
      <c r="AP248" s="27"/>
      <c r="AQ248" s="27"/>
      <c r="AR248" s="27"/>
    </row>
    <row r="249" spans="1:44" x14ac:dyDescent="0.3">
      <c r="A249" s="27"/>
      <c r="B249" s="27"/>
      <c r="C249" s="27"/>
      <c r="D249" s="27"/>
      <c r="E249" s="27"/>
      <c r="F249" s="27"/>
      <c r="G249" s="27"/>
      <c r="H249" s="27"/>
      <c r="I249" s="27"/>
      <c r="J249" s="27"/>
      <c r="K249" s="27"/>
      <c r="L249" s="27"/>
      <c r="N249" s="27"/>
      <c r="O249" s="27"/>
      <c r="P249" s="27"/>
      <c r="Q249" s="27"/>
      <c r="R249" s="27"/>
      <c r="S249" s="27"/>
      <c r="T249" s="27"/>
      <c r="U249" s="27"/>
      <c r="V249" s="27"/>
      <c r="W249" s="27"/>
      <c r="X249" s="27"/>
      <c r="Y249" s="27"/>
      <c r="Z249" s="27"/>
      <c r="AA249" s="27"/>
      <c r="AB249" s="27"/>
      <c r="AC249" s="27"/>
      <c r="AD249" s="27"/>
      <c r="AE249" s="27"/>
      <c r="AF249" s="27"/>
      <c r="AG249" s="27"/>
      <c r="AH249" s="27"/>
      <c r="AI249" s="27"/>
      <c r="AJ249" s="27"/>
      <c r="AK249" s="27"/>
      <c r="AL249" s="27"/>
      <c r="AM249" s="27"/>
      <c r="AN249" s="27"/>
      <c r="AO249" s="27"/>
      <c r="AP249" s="27"/>
      <c r="AQ249" s="27"/>
      <c r="AR249" s="27"/>
    </row>
    <row r="250" spans="1:44" x14ac:dyDescent="0.3">
      <c r="A250" s="27"/>
      <c r="B250" s="27"/>
      <c r="C250" s="27"/>
      <c r="D250" s="27"/>
      <c r="E250" s="27"/>
      <c r="F250" s="27"/>
      <c r="G250" s="27"/>
      <c r="H250" s="27"/>
      <c r="I250" s="27"/>
      <c r="J250" s="27"/>
      <c r="K250" s="27"/>
      <c r="L250" s="27"/>
      <c r="N250" s="27"/>
      <c r="O250" s="27"/>
      <c r="P250" s="27"/>
      <c r="Q250" s="27"/>
      <c r="R250" s="27"/>
      <c r="S250" s="27"/>
      <c r="T250" s="27"/>
      <c r="U250" s="27"/>
      <c r="V250" s="27"/>
      <c r="W250" s="27"/>
      <c r="X250" s="27"/>
      <c r="Y250" s="27"/>
      <c r="Z250" s="27"/>
      <c r="AA250" s="27"/>
      <c r="AB250" s="27"/>
      <c r="AC250" s="27"/>
      <c r="AD250" s="27"/>
      <c r="AE250" s="27"/>
      <c r="AF250" s="27"/>
      <c r="AG250" s="27"/>
      <c r="AH250" s="27"/>
      <c r="AI250" s="27"/>
      <c r="AJ250" s="27"/>
      <c r="AK250" s="27"/>
      <c r="AL250" s="27"/>
      <c r="AM250" s="27"/>
      <c r="AN250" s="27"/>
      <c r="AO250" s="27"/>
      <c r="AP250" s="27"/>
      <c r="AQ250" s="27"/>
      <c r="AR250" s="27"/>
    </row>
    <row r="251" spans="1:44" x14ac:dyDescent="0.3">
      <c r="A251" s="27"/>
      <c r="B251" s="27"/>
      <c r="C251" s="27"/>
      <c r="D251" s="27"/>
      <c r="E251" s="27"/>
      <c r="F251" s="27"/>
      <c r="G251" s="27"/>
      <c r="H251" s="27"/>
      <c r="I251" s="27"/>
      <c r="J251" s="27"/>
      <c r="K251" s="27"/>
      <c r="L251" s="27"/>
      <c r="N251" s="27"/>
      <c r="O251" s="27"/>
      <c r="P251" s="27"/>
      <c r="Q251" s="27"/>
      <c r="R251" s="27"/>
      <c r="S251" s="27"/>
      <c r="T251" s="27"/>
      <c r="U251" s="27"/>
      <c r="V251" s="27"/>
      <c r="W251" s="27"/>
      <c r="X251" s="27"/>
      <c r="Y251" s="27"/>
      <c r="Z251" s="27"/>
      <c r="AA251" s="27"/>
      <c r="AB251" s="27"/>
      <c r="AC251" s="27"/>
      <c r="AD251" s="27"/>
      <c r="AE251" s="27"/>
      <c r="AF251" s="27"/>
      <c r="AG251" s="27"/>
      <c r="AH251" s="27"/>
      <c r="AI251" s="27"/>
      <c r="AJ251" s="27"/>
      <c r="AK251" s="27"/>
      <c r="AL251" s="27"/>
      <c r="AM251" s="27"/>
      <c r="AN251" s="27"/>
      <c r="AO251" s="27"/>
      <c r="AP251" s="27"/>
      <c r="AQ251" s="27"/>
      <c r="AR251" s="27"/>
    </row>
    <row r="252" spans="1:44" x14ac:dyDescent="0.3">
      <c r="A252" s="27"/>
      <c r="B252" s="27"/>
      <c r="C252" s="27"/>
      <c r="D252" s="27"/>
      <c r="E252" s="27"/>
      <c r="F252" s="27"/>
      <c r="G252" s="27"/>
      <c r="H252" s="27"/>
      <c r="I252" s="27"/>
      <c r="J252" s="27"/>
      <c r="K252" s="27"/>
      <c r="L252" s="27"/>
      <c r="N252" s="27"/>
      <c r="O252" s="27"/>
      <c r="P252" s="27"/>
      <c r="Q252" s="27"/>
      <c r="R252" s="27"/>
      <c r="S252" s="27"/>
      <c r="T252" s="27"/>
      <c r="U252" s="27"/>
      <c r="V252" s="27"/>
      <c r="W252" s="27"/>
      <c r="X252" s="27"/>
      <c r="Y252" s="27"/>
      <c r="Z252" s="27"/>
      <c r="AA252" s="27"/>
      <c r="AB252" s="27"/>
      <c r="AC252" s="27"/>
      <c r="AD252" s="27"/>
      <c r="AE252" s="27"/>
      <c r="AF252" s="27"/>
      <c r="AG252" s="27"/>
      <c r="AH252" s="27"/>
      <c r="AI252" s="27"/>
      <c r="AJ252" s="27"/>
      <c r="AK252" s="27"/>
      <c r="AL252" s="27"/>
      <c r="AM252" s="27"/>
      <c r="AN252" s="27"/>
      <c r="AO252" s="27"/>
      <c r="AP252" s="27"/>
      <c r="AQ252" s="27"/>
      <c r="AR252" s="27"/>
    </row>
    <row r="253" spans="1:44" x14ac:dyDescent="0.3">
      <c r="A253" s="27"/>
      <c r="B253" s="27"/>
      <c r="C253" s="27"/>
      <c r="D253" s="27"/>
      <c r="E253" s="27"/>
      <c r="F253" s="27"/>
      <c r="G253" s="27"/>
      <c r="H253" s="27"/>
      <c r="I253" s="27"/>
      <c r="J253" s="27"/>
      <c r="K253" s="27"/>
      <c r="L253" s="27"/>
      <c r="N253" s="27"/>
      <c r="O253" s="27"/>
      <c r="P253" s="27"/>
      <c r="Q253" s="27"/>
      <c r="R253" s="27"/>
      <c r="S253" s="27"/>
      <c r="T253" s="27"/>
      <c r="U253" s="27"/>
      <c r="V253" s="27"/>
      <c r="W253" s="27"/>
      <c r="X253" s="27"/>
      <c r="Y253" s="27"/>
      <c r="Z253" s="27"/>
      <c r="AA253" s="27"/>
      <c r="AB253" s="27"/>
      <c r="AC253" s="27"/>
      <c r="AD253" s="27"/>
      <c r="AE253" s="27"/>
      <c r="AF253" s="27"/>
      <c r="AG253" s="27"/>
      <c r="AH253" s="27"/>
      <c r="AI253" s="27"/>
      <c r="AJ253" s="27"/>
      <c r="AK253" s="27"/>
      <c r="AL253" s="27"/>
      <c r="AM253" s="27"/>
      <c r="AN253" s="27"/>
      <c r="AO253" s="27"/>
      <c r="AP253" s="27"/>
      <c r="AQ253" s="27"/>
      <c r="AR253" s="27"/>
    </row>
    <row r="254" spans="1:44" x14ac:dyDescent="0.3">
      <c r="A254" s="27"/>
      <c r="B254" s="27"/>
      <c r="C254" s="27"/>
      <c r="D254" s="27"/>
      <c r="E254" s="27"/>
      <c r="F254" s="27"/>
      <c r="G254" s="27"/>
      <c r="H254" s="27"/>
      <c r="I254" s="27"/>
      <c r="J254" s="27"/>
      <c r="K254" s="27"/>
      <c r="L254" s="27"/>
      <c r="N254" s="27"/>
      <c r="O254" s="27"/>
      <c r="P254" s="27"/>
      <c r="Q254" s="27"/>
      <c r="R254" s="27"/>
      <c r="S254" s="27"/>
      <c r="T254" s="27"/>
      <c r="U254" s="27"/>
      <c r="V254" s="27"/>
      <c r="W254" s="27"/>
      <c r="X254" s="27"/>
      <c r="Y254" s="27"/>
      <c r="Z254" s="27"/>
      <c r="AA254" s="27"/>
      <c r="AB254" s="27"/>
      <c r="AC254" s="27"/>
      <c r="AD254" s="27"/>
      <c r="AE254" s="27"/>
      <c r="AF254" s="27"/>
      <c r="AG254" s="27"/>
      <c r="AH254" s="27"/>
      <c r="AI254" s="27"/>
      <c r="AJ254" s="27"/>
      <c r="AK254" s="27"/>
      <c r="AL254" s="27"/>
      <c r="AM254" s="27"/>
      <c r="AN254" s="27"/>
      <c r="AO254" s="27"/>
      <c r="AP254" s="27"/>
      <c r="AQ254" s="27"/>
      <c r="AR254" s="27"/>
    </row>
    <row r="255" spans="1:44" x14ac:dyDescent="0.3">
      <c r="A255" s="27"/>
      <c r="B255" s="27"/>
      <c r="C255" s="27"/>
      <c r="D255" s="27"/>
      <c r="E255" s="27"/>
      <c r="F255" s="27"/>
      <c r="G255" s="27"/>
      <c r="H255" s="27"/>
      <c r="I255" s="27"/>
      <c r="J255" s="27"/>
      <c r="K255" s="27"/>
      <c r="L255" s="27"/>
      <c r="N255" s="27"/>
      <c r="O255" s="27"/>
      <c r="P255" s="27"/>
      <c r="Q255" s="27"/>
      <c r="R255" s="27"/>
      <c r="S255" s="27"/>
      <c r="T255" s="27"/>
      <c r="U255" s="27"/>
      <c r="V255" s="27"/>
      <c r="W255" s="27"/>
      <c r="X255" s="27"/>
      <c r="Y255" s="27"/>
      <c r="Z255" s="27"/>
      <c r="AA255" s="27"/>
      <c r="AB255" s="27"/>
      <c r="AC255" s="27"/>
      <c r="AD255" s="27"/>
      <c r="AE255" s="27"/>
      <c r="AF255" s="27"/>
      <c r="AG255" s="27"/>
      <c r="AH255" s="27"/>
      <c r="AI255" s="27"/>
      <c r="AJ255" s="27"/>
      <c r="AK255" s="27"/>
      <c r="AL255" s="27"/>
      <c r="AM255" s="27"/>
      <c r="AN255" s="27"/>
      <c r="AO255" s="27"/>
      <c r="AP255" s="27"/>
      <c r="AQ255" s="27"/>
      <c r="AR255" s="27"/>
    </row>
    <row r="256" spans="1:44" x14ac:dyDescent="0.3">
      <c r="A256" s="27"/>
      <c r="B256" s="27"/>
      <c r="C256" s="27"/>
      <c r="D256" s="27"/>
      <c r="E256" s="27"/>
      <c r="F256" s="27"/>
      <c r="G256" s="27"/>
      <c r="H256" s="27"/>
      <c r="I256" s="27"/>
      <c r="J256" s="27"/>
      <c r="K256" s="27"/>
      <c r="L256" s="27"/>
      <c r="N256" s="27"/>
      <c r="O256" s="27"/>
      <c r="P256" s="27"/>
      <c r="Q256" s="27"/>
      <c r="R256" s="27"/>
      <c r="S256" s="27"/>
      <c r="T256" s="27"/>
      <c r="U256" s="27"/>
      <c r="V256" s="27"/>
      <c r="W256" s="27"/>
      <c r="X256" s="27"/>
      <c r="Y256" s="27"/>
      <c r="Z256" s="27"/>
      <c r="AA256" s="27"/>
      <c r="AB256" s="27"/>
      <c r="AC256" s="27"/>
      <c r="AD256" s="27"/>
      <c r="AE256" s="27"/>
      <c r="AF256" s="27"/>
      <c r="AG256" s="27"/>
      <c r="AH256" s="27"/>
      <c r="AI256" s="27"/>
      <c r="AJ256" s="27"/>
      <c r="AK256" s="27"/>
      <c r="AL256" s="27"/>
      <c r="AM256" s="27"/>
      <c r="AN256" s="27"/>
      <c r="AO256" s="27"/>
      <c r="AP256" s="27"/>
      <c r="AQ256" s="27"/>
      <c r="AR256" s="27"/>
    </row>
    <row r="257" spans="1:44" x14ac:dyDescent="0.3">
      <c r="A257" s="27"/>
      <c r="B257" s="27"/>
      <c r="C257" s="27"/>
      <c r="D257" s="27"/>
      <c r="E257" s="27"/>
      <c r="F257" s="27"/>
      <c r="G257" s="27"/>
      <c r="H257" s="27"/>
      <c r="I257" s="27"/>
      <c r="J257" s="27"/>
      <c r="K257" s="27"/>
      <c r="L257" s="27"/>
      <c r="N257" s="27"/>
      <c r="O257" s="27"/>
      <c r="P257" s="27"/>
      <c r="Q257" s="27"/>
      <c r="R257" s="27"/>
      <c r="S257" s="27"/>
      <c r="T257" s="27"/>
      <c r="U257" s="27"/>
      <c r="V257" s="27"/>
      <c r="W257" s="27"/>
      <c r="X257" s="27"/>
      <c r="Y257" s="27"/>
      <c r="Z257" s="27"/>
      <c r="AA257" s="27"/>
      <c r="AB257" s="27"/>
      <c r="AC257" s="27"/>
      <c r="AD257" s="27"/>
      <c r="AE257" s="27"/>
      <c r="AF257" s="27"/>
      <c r="AG257" s="27"/>
      <c r="AH257" s="27"/>
      <c r="AI257" s="27"/>
      <c r="AJ257" s="27"/>
      <c r="AK257" s="27"/>
      <c r="AL257" s="27"/>
      <c r="AM257" s="27"/>
      <c r="AN257" s="27"/>
      <c r="AO257" s="27"/>
      <c r="AP257" s="27"/>
      <c r="AQ257" s="27"/>
      <c r="AR257" s="27"/>
    </row>
    <row r="258" spans="1:44" x14ac:dyDescent="0.3">
      <c r="A258" s="27"/>
      <c r="B258" s="27"/>
      <c r="C258" s="27"/>
      <c r="D258" s="27"/>
      <c r="E258" s="27"/>
      <c r="F258" s="27"/>
      <c r="G258" s="27"/>
      <c r="H258" s="27"/>
      <c r="I258" s="27"/>
      <c r="J258" s="27"/>
      <c r="K258" s="27"/>
      <c r="L258" s="27"/>
      <c r="N258" s="27"/>
      <c r="O258" s="27"/>
      <c r="P258" s="27"/>
      <c r="Q258" s="27"/>
      <c r="R258" s="27"/>
      <c r="S258" s="27"/>
      <c r="T258" s="27"/>
      <c r="U258" s="27"/>
      <c r="V258" s="27"/>
      <c r="W258" s="27"/>
      <c r="X258" s="27"/>
      <c r="Y258" s="27"/>
      <c r="Z258" s="27"/>
      <c r="AA258" s="27"/>
      <c r="AB258" s="27"/>
      <c r="AC258" s="27"/>
      <c r="AD258" s="27"/>
      <c r="AE258" s="27"/>
      <c r="AF258" s="27"/>
      <c r="AG258" s="27"/>
      <c r="AH258" s="27"/>
      <c r="AI258" s="27"/>
      <c r="AJ258" s="27"/>
      <c r="AK258" s="27"/>
      <c r="AL258" s="27"/>
      <c r="AM258" s="27"/>
      <c r="AN258" s="27"/>
      <c r="AO258" s="27"/>
      <c r="AP258" s="27"/>
      <c r="AQ258" s="27"/>
      <c r="AR258" s="27"/>
    </row>
    <row r="259" spans="1:44" x14ac:dyDescent="0.3">
      <c r="A259" s="27"/>
      <c r="B259" s="27"/>
      <c r="C259" s="27"/>
      <c r="D259" s="27"/>
      <c r="E259" s="27"/>
      <c r="F259" s="27"/>
      <c r="G259" s="27"/>
      <c r="H259" s="27"/>
      <c r="I259" s="27"/>
      <c r="J259" s="27"/>
      <c r="K259" s="27"/>
      <c r="L259" s="27"/>
      <c r="N259" s="27"/>
      <c r="O259" s="27"/>
      <c r="P259" s="27"/>
      <c r="Q259" s="27"/>
      <c r="R259" s="27"/>
      <c r="S259" s="27"/>
      <c r="T259" s="27"/>
      <c r="U259" s="27"/>
      <c r="V259" s="27"/>
      <c r="W259" s="27"/>
      <c r="X259" s="27"/>
      <c r="Y259" s="27"/>
      <c r="Z259" s="27"/>
      <c r="AA259" s="27"/>
      <c r="AB259" s="27"/>
      <c r="AC259" s="27"/>
      <c r="AD259" s="27"/>
      <c r="AE259" s="27"/>
      <c r="AF259" s="27"/>
      <c r="AG259" s="27"/>
      <c r="AH259" s="27"/>
      <c r="AI259" s="27"/>
      <c r="AJ259" s="27"/>
      <c r="AK259" s="27"/>
      <c r="AL259" s="27"/>
      <c r="AM259" s="27"/>
      <c r="AN259" s="27"/>
      <c r="AO259" s="27"/>
      <c r="AP259" s="27"/>
      <c r="AQ259" s="27"/>
      <c r="AR259" s="27"/>
    </row>
    <row r="260" spans="1:44" x14ac:dyDescent="0.3">
      <c r="A260" s="27"/>
      <c r="B260" s="27"/>
      <c r="C260" s="27"/>
      <c r="D260" s="27"/>
      <c r="E260" s="27"/>
      <c r="F260" s="27"/>
      <c r="G260" s="27"/>
      <c r="H260" s="27"/>
      <c r="I260" s="27"/>
      <c r="J260" s="27"/>
      <c r="K260" s="27"/>
      <c r="L260" s="27"/>
      <c r="N260" s="27"/>
      <c r="O260" s="27"/>
      <c r="P260" s="27"/>
      <c r="Q260" s="27"/>
      <c r="R260" s="27"/>
      <c r="S260" s="27"/>
      <c r="T260" s="27"/>
      <c r="U260" s="27"/>
      <c r="V260" s="27"/>
      <c r="W260" s="27"/>
      <c r="X260" s="27"/>
      <c r="Y260" s="27"/>
      <c r="Z260" s="27"/>
      <c r="AA260" s="27"/>
      <c r="AB260" s="27"/>
      <c r="AC260" s="27"/>
      <c r="AD260" s="27"/>
      <c r="AE260" s="27"/>
      <c r="AF260" s="27"/>
      <c r="AG260" s="27"/>
      <c r="AH260" s="27"/>
      <c r="AI260" s="27"/>
      <c r="AJ260" s="27"/>
      <c r="AK260" s="27"/>
      <c r="AL260" s="27"/>
      <c r="AM260" s="27"/>
      <c r="AN260" s="27"/>
      <c r="AO260" s="27"/>
      <c r="AP260" s="27"/>
      <c r="AQ260" s="27"/>
      <c r="AR260" s="27"/>
    </row>
    <row r="261" spans="1:44" x14ac:dyDescent="0.3">
      <c r="A261" s="27"/>
      <c r="B261" s="27"/>
      <c r="C261" s="27"/>
      <c r="D261" s="27"/>
      <c r="E261" s="27"/>
      <c r="F261" s="27"/>
      <c r="G261" s="27"/>
      <c r="H261" s="27"/>
      <c r="I261" s="27"/>
      <c r="J261" s="27"/>
      <c r="K261" s="27"/>
      <c r="L261" s="27"/>
      <c r="N261" s="27"/>
      <c r="O261" s="27"/>
      <c r="P261" s="27"/>
      <c r="Q261" s="27"/>
      <c r="R261" s="27"/>
      <c r="S261" s="27"/>
      <c r="T261" s="27"/>
      <c r="U261" s="27"/>
      <c r="V261" s="27"/>
      <c r="W261" s="27"/>
      <c r="X261" s="27"/>
      <c r="Y261" s="27"/>
      <c r="Z261" s="27"/>
      <c r="AA261" s="27"/>
      <c r="AB261" s="27"/>
      <c r="AC261" s="27"/>
      <c r="AD261" s="27"/>
      <c r="AE261" s="27"/>
      <c r="AF261" s="27"/>
      <c r="AG261" s="27"/>
      <c r="AH261" s="27"/>
      <c r="AI261" s="27"/>
      <c r="AJ261" s="27"/>
      <c r="AK261" s="27"/>
      <c r="AL261" s="27"/>
      <c r="AM261" s="27"/>
      <c r="AN261" s="27"/>
      <c r="AO261" s="27"/>
      <c r="AP261" s="27"/>
      <c r="AQ261" s="27"/>
      <c r="AR261" s="27"/>
    </row>
    <row r="262" spans="1:44" x14ac:dyDescent="0.3">
      <c r="A262" s="27"/>
      <c r="B262" s="27"/>
      <c r="C262" s="27"/>
      <c r="D262" s="27"/>
      <c r="E262" s="27"/>
      <c r="F262" s="27"/>
      <c r="G262" s="27"/>
      <c r="H262" s="27"/>
      <c r="I262" s="27"/>
      <c r="J262" s="27"/>
      <c r="K262" s="27"/>
      <c r="L262" s="27"/>
      <c r="N262" s="27"/>
      <c r="O262" s="27"/>
      <c r="P262" s="27"/>
      <c r="Q262" s="27"/>
      <c r="R262" s="27"/>
      <c r="S262" s="27"/>
      <c r="T262" s="27"/>
      <c r="U262" s="27"/>
      <c r="V262" s="27"/>
      <c r="W262" s="27"/>
      <c r="X262" s="27"/>
      <c r="Y262" s="27"/>
      <c r="Z262" s="27"/>
      <c r="AA262" s="27"/>
      <c r="AB262" s="27"/>
      <c r="AC262" s="27"/>
      <c r="AD262" s="27"/>
      <c r="AE262" s="27"/>
      <c r="AF262" s="27"/>
      <c r="AG262" s="27"/>
      <c r="AH262" s="27"/>
      <c r="AI262" s="27"/>
      <c r="AJ262" s="27"/>
      <c r="AK262" s="27"/>
      <c r="AL262" s="27"/>
      <c r="AM262" s="27"/>
      <c r="AN262" s="27"/>
      <c r="AO262" s="27"/>
      <c r="AP262" s="27"/>
      <c r="AQ262" s="27"/>
      <c r="AR262" s="27"/>
    </row>
    <row r="263" spans="1:44" x14ac:dyDescent="0.3">
      <c r="A263" s="27"/>
      <c r="B263" s="27"/>
      <c r="C263" s="27"/>
      <c r="D263" s="27"/>
      <c r="E263" s="27"/>
      <c r="F263" s="27"/>
      <c r="G263" s="27"/>
      <c r="H263" s="27"/>
      <c r="I263" s="27"/>
      <c r="J263" s="27"/>
      <c r="K263" s="27"/>
      <c r="L263" s="27"/>
      <c r="N263" s="27"/>
      <c r="O263" s="27"/>
      <c r="P263" s="27"/>
      <c r="Q263" s="27"/>
      <c r="R263" s="27"/>
      <c r="S263" s="27"/>
      <c r="T263" s="27"/>
      <c r="U263" s="27"/>
      <c r="V263" s="27"/>
      <c r="W263" s="27"/>
      <c r="X263" s="27"/>
      <c r="Y263" s="27"/>
      <c r="Z263" s="27"/>
      <c r="AA263" s="27"/>
      <c r="AB263" s="27"/>
      <c r="AC263" s="27"/>
      <c r="AD263" s="27"/>
      <c r="AE263" s="27"/>
      <c r="AF263" s="27"/>
      <c r="AG263" s="27"/>
      <c r="AH263" s="27"/>
      <c r="AI263" s="27"/>
      <c r="AJ263" s="27"/>
      <c r="AK263" s="27"/>
      <c r="AL263" s="27"/>
      <c r="AM263" s="27"/>
      <c r="AN263" s="27"/>
      <c r="AO263" s="27"/>
      <c r="AP263" s="27"/>
      <c r="AQ263" s="27"/>
      <c r="AR263" s="27"/>
    </row>
    <row r="264" spans="1:44" x14ac:dyDescent="0.3">
      <c r="A264" s="27"/>
      <c r="B264" s="27"/>
      <c r="C264" s="27"/>
      <c r="D264" s="27"/>
      <c r="E264" s="27"/>
      <c r="F264" s="27"/>
      <c r="G264" s="27"/>
      <c r="H264" s="27"/>
      <c r="I264" s="27"/>
      <c r="J264" s="27"/>
      <c r="K264" s="27"/>
      <c r="L264" s="27"/>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c r="AL264" s="27"/>
      <c r="AM264" s="27"/>
      <c r="AN264" s="27"/>
      <c r="AO264" s="27"/>
      <c r="AP264" s="27"/>
      <c r="AQ264" s="27"/>
      <c r="AR264" s="27"/>
    </row>
    <row r="265" spans="1:44" x14ac:dyDescent="0.3">
      <c r="A265" s="27"/>
      <c r="B265" s="27"/>
      <c r="C265" s="27"/>
      <c r="D265" s="27"/>
      <c r="E265" s="27"/>
      <c r="F265" s="27"/>
      <c r="G265" s="27"/>
      <c r="H265" s="27"/>
      <c r="I265" s="27"/>
      <c r="J265" s="27"/>
      <c r="K265" s="27"/>
      <c r="L265" s="27"/>
      <c r="N265" s="27"/>
      <c r="O265" s="27"/>
      <c r="P265" s="27"/>
      <c r="Q265" s="27"/>
      <c r="R265" s="27"/>
      <c r="S265" s="27"/>
      <c r="T265" s="27"/>
      <c r="U265" s="27"/>
      <c r="V265" s="27"/>
      <c r="W265" s="27"/>
      <c r="X265" s="27"/>
      <c r="Y265" s="27"/>
      <c r="Z265" s="27"/>
      <c r="AA265" s="27"/>
      <c r="AB265" s="27"/>
      <c r="AC265" s="27"/>
      <c r="AD265" s="27"/>
      <c r="AE265" s="27"/>
      <c r="AF265" s="27"/>
      <c r="AG265" s="27"/>
      <c r="AH265" s="27"/>
      <c r="AI265" s="27"/>
      <c r="AJ265" s="27"/>
      <c r="AK265" s="27"/>
      <c r="AL265" s="27"/>
      <c r="AM265" s="27"/>
      <c r="AN265" s="27"/>
      <c r="AO265" s="27"/>
      <c r="AP265" s="27"/>
      <c r="AQ265" s="27"/>
      <c r="AR265" s="27"/>
    </row>
    <row r="266" spans="1:44" x14ac:dyDescent="0.3">
      <c r="A266" s="27"/>
      <c r="B266" s="27"/>
      <c r="C266" s="27"/>
      <c r="D266" s="27"/>
      <c r="E266" s="27"/>
      <c r="F266" s="27"/>
      <c r="G266" s="27"/>
      <c r="H266" s="27"/>
      <c r="I266" s="27"/>
      <c r="J266" s="27"/>
      <c r="K266" s="27"/>
      <c r="L266" s="27"/>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c r="AL266" s="27"/>
      <c r="AM266" s="27"/>
      <c r="AN266" s="27"/>
      <c r="AO266" s="27"/>
      <c r="AP266" s="27"/>
      <c r="AQ266" s="27"/>
      <c r="AR266" s="27"/>
    </row>
    <row r="267" spans="1:44" x14ac:dyDescent="0.3">
      <c r="A267" s="27"/>
      <c r="B267" s="27"/>
      <c r="C267" s="27"/>
      <c r="D267" s="27"/>
      <c r="E267" s="27"/>
      <c r="F267" s="27"/>
      <c r="G267" s="27"/>
      <c r="H267" s="27"/>
      <c r="I267" s="27"/>
      <c r="J267" s="27"/>
      <c r="K267" s="27"/>
      <c r="L267" s="27"/>
      <c r="N267" s="27"/>
      <c r="O267" s="27"/>
      <c r="P267" s="27"/>
      <c r="Q267" s="27"/>
      <c r="R267" s="27"/>
      <c r="S267" s="27"/>
      <c r="T267" s="27"/>
      <c r="U267" s="27"/>
      <c r="V267" s="27"/>
      <c r="W267" s="27"/>
      <c r="X267" s="27"/>
      <c r="Y267" s="27"/>
      <c r="Z267" s="27"/>
      <c r="AA267" s="27"/>
      <c r="AB267" s="27"/>
      <c r="AC267" s="27"/>
      <c r="AD267" s="27"/>
      <c r="AE267" s="27"/>
      <c r="AF267" s="27"/>
      <c r="AG267" s="27"/>
      <c r="AH267" s="27"/>
      <c r="AI267" s="27"/>
      <c r="AJ267" s="27"/>
      <c r="AK267" s="27"/>
      <c r="AL267" s="27"/>
      <c r="AM267" s="27"/>
      <c r="AN267" s="27"/>
      <c r="AO267" s="27"/>
      <c r="AP267" s="27"/>
      <c r="AQ267" s="27"/>
      <c r="AR267" s="27"/>
    </row>
    <row r="268" spans="1:44" x14ac:dyDescent="0.3">
      <c r="A268" s="27"/>
      <c r="B268" s="27"/>
      <c r="C268" s="27"/>
      <c r="D268" s="27"/>
      <c r="E268" s="27"/>
      <c r="F268" s="27"/>
      <c r="G268" s="27"/>
      <c r="H268" s="27"/>
      <c r="I268" s="27"/>
      <c r="J268" s="27"/>
      <c r="K268" s="27"/>
      <c r="L268" s="27"/>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c r="AL268" s="27"/>
      <c r="AM268" s="27"/>
      <c r="AN268" s="27"/>
      <c r="AO268" s="27"/>
      <c r="AP268" s="27"/>
      <c r="AQ268" s="27"/>
      <c r="AR268" s="27"/>
    </row>
    <row r="269" spans="1:44" x14ac:dyDescent="0.3">
      <c r="A269" s="27"/>
      <c r="B269" s="27"/>
      <c r="C269" s="27"/>
      <c r="D269" s="27"/>
      <c r="E269" s="27"/>
      <c r="F269" s="27"/>
      <c r="G269" s="27"/>
      <c r="H269" s="27"/>
      <c r="I269" s="27"/>
      <c r="J269" s="27"/>
      <c r="K269" s="27"/>
      <c r="L269" s="27"/>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c r="AL269" s="27"/>
      <c r="AM269" s="27"/>
      <c r="AN269" s="27"/>
      <c r="AO269" s="27"/>
      <c r="AP269" s="27"/>
      <c r="AQ269" s="27"/>
      <c r="AR269" s="27"/>
    </row>
    <row r="270" spans="1:44" x14ac:dyDescent="0.3">
      <c r="A270" s="27"/>
      <c r="B270" s="27"/>
      <c r="C270" s="27"/>
      <c r="D270" s="27"/>
      <c r="E270" s="27"/>
      <c r="F270" s="27"/>
      <c r="G270" s="27"/>
      <c r="H270" s="27"/>
      <c r="I270" s="27"/>
      <c r="J270" s="27"/>
      <c r="K270" s="27"/>
      <c r="L270" s="27"/>
      <c r="N270" s="27"/>
      <c r="O270" s="27"/>
      <c r="P270" s="27"/>
      <c r="Q270" s="27"/>
      <c r="R270" s="27"/>
      <c r="S270" s="27"/>
      <c r="T270" s="27"/>
      <c r="U270" s="27"/>
      <c r="V270" s="27"/>
      <c r="W270" s="27"/>
      <c r="X270" s="27"/>
      <c r="Y270" s="27"/>
      <c r="Z270" s="27"/>
      <c r="AA270" s="27"/>
      <c r="AB270" s="27"/>
      <c r="AC270" s="27"/>
      <c r="AD270" s="27"/>
      <c r="AE270" s="27"/>
      <c r="AF270" s="27"/>
      <c r="AG270" s="27"/>
      <c r="AH270" s="27"/>
      <c r="AI270" s="27"/>
      <c r="AJ270" s="27"/>
      <c r="AK270" s="27"/>
      <c r="AL270" s="27"/>
      <c r="AM270" s="27"/>
      <c r="AN270" s="27"/>
      <c r="AO270" s="27"/>
      <c r="AP270" s="27"/>
      <c r="AQ270" s="27"/>
      <c r="AR270" s="27"/>
    </row>
    <row r="271" spans="1:44" x14ac:dyDescent="0.3">
      <c r="A271" s="27"/>
      <c r="B271" s="27"/>
      <c r="C271" s="27"/>
      <c r="D271" s="27"/>
      <c r="E271" s="27"/>
      <c r="F271" s="27"/>
      <c r="G271" s="27"/>
      <c r="H271" s="27"/>
      <c r="I271" s="27"/>
      <c r="J271" s="27"/>
      <c r="K271" s="27"/>
      <c r="L271" s="27"/>
      <c r="N271" s="27"/>
      <c r="O271" s="27"/>
      <c r="P271" s="27"/>
      <c r="Q271" s="27"/>
      <c r="R271" s="27"/>
      <c r="S271" s="27"/>
      <c r="T271" s="27"/>
      <c r="U271" s="27"/>
      <c r="V271" s="27"/>
      <c r="W271" s="27"/>
      <c r="X271" s="27"/>
      <c r="Y271" s="27"/>
      <c r="Z271" s="27"/>
      <c r="AA271" s="27"/>
      <c r="AB271" s="27"/>
      <c r="AC271" s="27"/>
      <c r="AD271" s="27"/>
      <c r="AE271" s="27"/>
      <c r="AF271" s="27"/>
      <c r="AG271" s="27"/>
      <c r="AH271" s="27"/>
      <c r="AI271" s="27"/>
      <c r="AJ271" s="27"/>
      <c r="AK271" s="27"/>
      <c r="AL271" s="27"/>
      <c r="AM271" s="27"/>
      <c r="AN271" s="27"/>
      <c r="AO271" s="27"/>
      <c r="AP271" s="27"/>
      <c r="AQ271" s="27"/>
      <c r="AR271" s="27"/>
    </row>
    <row r="272" spans="1:44" x14ac:dyDescent="0.3">
      <c r="A272" s="27"/>
      <c r="B272" s="27"/>
      <c r="C272" s="27"/>
      <c r="D272" s="27"/>
      <c r="E272" s="27"/>
      <c r="F272" s="27"/>
      <c r="G272" s="27"/>
      <c r="H272" s="27"/>
      <c r="I272" s="27"/>
      <c r="J272" s="27"/>
      <c r="K272" s="27"/>
      <c r="L272" s="27"/>
      <c r="N272" s="27"/>
      <c r="O272" s="27"/>
      <c r="P272" s="27"/>
      <c r="Q272" s="27"/>
      <c r="R272" s="27"/>
      <c r="S272" s="27"/>
      <c r="T272" s="27"/>
      <c r="U272" s="27"/>
      <c r="V272" s="27"/>
      <c r="W272" s="27"/>
      <c r="X272" s="27"/>
      <c r="Y272" s="27"/>
      <c r="Z272" s="27"/>
      <c r="AA272" s="27"/>
      <c r="AB272" s="27"/>
      <c r="AC272" s="27"/>
      <c r="AD272" s="27"/>
      <c r="AE272" s="27"/>
      <c r="AF272" s="27"/>
      <c r="AG272" s="27"/>
      <c r="AH272" s="27"/>
      <c r="AI272" s="27"/>
      <c r="AJ272" s="27"/>
      <c r="AK272" s="27"/>
      <c r="AL272" s="27"/>
      <c r="AM272" s="27"/>
      <c r="AN272" s="27"/>
      <c r="AO272" s="27"/>
      <c r="AP272" s="27"/>
      <c r="AQ272" s="27"/>
      <c r="AR272" s="27"/>
    </row>
    <row r="273" spans="1:44" x14ac:dyDescent="0.3">
      <c r="A273" s="27"/>
      <c r="B273" s="27"/>
      <c r="C273" s="27"/>
      <c r="D273" s="27"/>
      <c r="E273" s="27"/>
      <c r="F273" s="27"/>
      <c r="G273" s="27"/>
      <c r="H273" s="27"/>
      <c r="I273" s="27"/>
      <c r="J273" s="27"/>
      <c r="K273" s="27"/>
      <c r="L273" s="27"/>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7"/>
      <c r="AK273" s="27"/>
      <c r="AL273" s="27"/>
      <c r="AM273" s="27"/>
      <c r="AN273" s="27"/>
      <c r="AO273" s="27"/>
      <c r="AP273" s="27"/>
      <c r="AQ273" s="27"/>
      <c r="AR273" s="27"/>
    </row>
    <row r="274" spans="1:44" x14ac:dyDescent="0.3">
      <c r="A274" s="27"/>
      <c r="B274" s="27"/>
      <c r="C274" s="27"/>
      <c r="D274" s="27"/>
      <c r="E274" s="27"/>
      <c r="F274" s="27"/>
      <c r="G274" s="27"/>
      <c r="H274" s="27"/>
      <c r="I274" s="27"/>
      <c r="J274" s="27"/>
      <c r="K274" s="27"/>
      <c r="L274" s="27"/>
      <c r="N274" s="27"/>
      <c r="O274" s="27"/>
      <c r="P274" s="27"/>
      <c r="Q274" s="27"/>
      <c r="R274" s="27"/>
      <c r="S274" s="27"/>
      <c r="T274" s="27"/>
      <c r="U274" s="27"/>
      <c r="V274" s="27"/>
      <c r="W274" s="27"/>
      <c r="X274" s="27"/>
      <c r="Y274" s="27"/>
      <c r="Z274" s="27"/>
      <c r="AA274" s="27"/>
      <c r="AB274" s="27"/>
      <c r="AC274" s="27"/>
      <c r="AD274" s="27"/>
      <c r="AE274" s="27"/>
      <c r="AF274" s="27"/>
      <c r="AG274" s="27"/>
      <c r="AH274" s="27"/>
      <c r="AI274" s="27"/>
      <c r="AJ274" s="27"/>
      <c r="AK274" s="27"/>
      <c r="AL274" s="27"/>
      <c r="AM274" s="27"/>
      <c r="AN274" s="27"/>
      <c r="AO274" s="27"/>
      <c r="AP274" s="27"/>
      <c r="AQ274" s="27"/>
      <c r="AR274" s="27"/>
    </row>
    <row r="275" spans="1:44" x14ac:dyDescent="0.3">
      <c r="A275" s="27"/>
      <c r="B275" s="27"/>
      <c r="C275" s="27"/>
      <c r="D275" s="27"/>
      <c r="E275" s="27"/>
      <c r="F275" s="27"/>
      <c r="G275" s="27"/>
      <c r="H275" s="27"/>
      <c r="I275" s="27"/>
      <c r="J275" s="27"/>
      <c r="K275" s="27"/>
      <c r="L275" s="27"/>
      <c r="N275" s="27"/>
      <c r="O275" s="27"/>
      <c r="P275" s="27"/>
      <c r="Q275" s="27"/>
      <c r="R275" s="27"/>
      <c r="S275" s="27"/>
      <c r="T275" s="27"/>
      <c r="U275" s="27"/>
      <c r="V275" s="27"/>
      <c r="W275" s="27"/>
      <c r="X275" s="27"/>
      <c r="Y275" s="27"/>
      <c r="Z275" s="27"/>
      <c r="AA275" s="27"/>
      <c r="AB275" s="27"/>
      <c r="AC275" s="27"/>
      <c r="AD275" s="27"/>
      <c r="AE275" s="27"/>
      <c r="AF275" s="27"/>
      <c r="AG275" s="27"/>
      <c r="AH275" s="27"/>
      <c r="AI275" s="27"/>
      <c r="AJ275" s="27"/>
      <c r="AK275" s="27"/>
      <c r="AL275" s="27"/>
      <c r="AM275" s="27"/>
      <c r="AN275" s="27"/>
      <c r="AO275" s="27"/>
      <c r="AP275" s="27"/>
      <c r="AQ275" s="27"/>
      <c r="AR275" s="27"/>
    </row>
    <row r="276" spans="1:44" x14ac:dyDescent="0.3">
      <c r="A276" s="27"/>
      <c r="B276" s="27"/>
      <c r="C276" s="27"/>
      <c r="D276" s="27"/>
      <c r="E276" s="27"/>
      <c r="F276" s="27"/>
      <c r="G276" s="27"/>
      <c r="H276" s="27"/>
      <c r="I276" s="27"/>
      <c r="J276" s="27"/>
      <c r="K276" s="27"/>
      <c r="L276" s="27"/>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c r="AL276" s="27"/>
      <c r="AM276" s="27"/>
      <c r="AN276" s="27"/>
      <c r="AO276" s="27"/>
      <c r="AP276" s="27"/>
      <c r="AQ276" s="27"/>
      <c r="AR276" s="27"/>
    </row>
    <row r="277" spans="1:44" x14ac:dyDescent="0.3">
      <c r="A277" s="27"/>
      <c r="B277" s="27"/>
      <c r="C277" s="27"/>
      <c r="D277" s="27"/>
      <c r="E277" s="27"/>
      <c r="F277" s="27"/>
      <c r="G277" s="27"/>
      <c r="H277" s="27"/>
      <c r="I277" s="27"/>
      <c r="J277" s="27"/>
      <c r="K277" s="27"/>
      <c r="L277" s="27"/>
      <c r="N277" s="27"/>
      <c r="O277" s="27"/>
      <c r="P277" s="27"/>
      <c r="Q277" s="27"/>
      <c r="R277" s="27"/>
      <c r="S277" s="27"/>
      <c r="T277" s="27"/>
      <c r="U277" s="27"/>
      <c r="V277" s="27"/>
      <c r="W277" s="27"/>
      <c r="X277" s="27"/>
      <c r="Y277" s="27"/>
      <c r="Z277" s="27"/>
      <c r="AA277" s="27"/>
      <c r="AB277" s="27"/>
      <c r="AC277" s="27"/>
      <c r="AD277" s="27"/>
      <c r="AE277" s="27"/>
      <c r="AF277" s="27"/>
      <c r="AG277" s="27"/>
      <c r="AH277" s="27"/>
      <c r="AI277" s="27"/>
      <c r="AJ277" s="27"/>
      <c r="AK277" s="27"/>
      <c r="AL277" s="27"/>
      <c r="AM277" s="27"/>
      <c r="AN277" s="27"/>
      <c r="AO277" s="27"/>
      <c r="AP277" s="27"/>
      <c r="AQ277" s="27"/>
      <c r="AR277" s="27"/>
    </row>
    <row r="278" spans="1:44" x14ac:dyDescent="0.3">
      <c r="A278" s="27"/>
      <c r="B278" s="27"/>
      <c r="C278" s="27"/>
      <c r="D278" s="27"/>
      <c r="E278" s="27"/>
      <c r="F278" s="27"/>
      <c r="G278" s="27"/>
      <c r="H278" s="27"/>
      <c r="I278" s="27"/>
      <c r="J278" s="27"/>
      <c r="K278" s="27"/>
      <c r="L278" s="27"/>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c r="AL278" s="27"/>
      <c r="AM278" s="27"/>
      <c r="AN278" s="27"/>
      <c r="AO278" s="27"/>
      <c r="AP278" s="27"/>
      <c r="AQ278" s="27"/>
      <c r="AR278" s="27"/>
    </row>
    <row r="279" spans="1:44" x14ac:dyDescent="0.3">
      <c r="A279" s="27"/>
      <c r="B279" s="27"/>
      <c r="C279" s="27"/>
      <c r="D279" s="27"/>
      <c r="E279" s="27"/>
      <c r="F279" s="27"/>
      <c r="G279" s="27"/>
      <c r="H279" s="27"/>
      <c r="I279" s="27"/>
      <c r="J279" s="27"/>
      <c r="K279" s="27"/>
      <c r="L279" s="27"/>
      <c r="N279" s="27"/>
      <c r="O279" s="27"/>
      <c r="P279" s="27"/>
      <c r="Q279" s="27"/>
      <c r="R279" s="27"/>
      <c r="S279" s="27"/>
      <c r="T279" s="27"/>
      <c r="U279" s="27"/>
      <c r="V279" s="27"/>
      <c r="W279" s="27"/>
      <c r="X279" s="27"/>
      <c r="Y279" s="27"/>
      <c r="Z279" s="27"/>
      <c r="AA279" s="27"/>
      <c r="AB279" s="27"/>
      <c r="AC279" s="27"/>
      <c r="AD279" s="27"/>
      <c r="AE279" s="27"/>
      <c r="AF279" s="27"/>
      <c r="AG279" s="27"/>
      <c r="AH279" s="27"/>
      <c r="AI279" s="27"/>
      <c r="AJ279" s="27"/>
      <c r="AK279" s="27"/>
      <c r="AL279" s="27"/>
      <c r="AM279" s="27"/>
      <c r="AN279" s="27"/>
      <c r="AO279" s="27"/>
      <c r="AP279" s="27"/>
      <c r="AQ279" s="27"/>
      <c r="AR279" s="27"/>
    </row>
    <row r="280" spans="1:44" x14ac:dyDescent="0.3">
      <c r="A280" s="27"/>
      <c r="B280" s="27"/>
      <c r="C280" s="27"/>
      <c r="D280" s="27"/>
      <c r="E280" s="27"/>
      <c r="F280" s="27"/>
      <c r="G280" s="27"/>
      <c r="H280" s="27"/>
      <c r="I280" s="27"/>
      <c r="J280" s="27"/>
      <c r="K280" s="27"/>
      <c r="L280" s="27"/>
      <c r="N280" s="27"/>
      <c r="O280" s="27"/>
      <c r="P280" s="27"/>
      <c r="Q280" s="27"/>
      <c r="R280" s="27"/>
      <c r="S280" s="27"/>
      <c r="T280" s="27"/>
      <c r="U280" s="27"/>
      <c r="V280" s="27"/>
      <c r="W280" s="27"/>
      <c r="X280" s="27"/>
      <c r="Y280" s="27"/>
      <c r="Z280" s="27"/>
      <c r="AA280" s="27"/>
      <c r="AB280" s="27"/>
      <c r="AC280" s="27"/>
      <c r="AD280" s="27"/>
      <c r="AE280" s="27"/>
      <c r="AF280" s="27"/>
      <c r="AG280" s="27"/>
      <c r="AH280" s="27"/>
      <c r="AI280" s="27"/>
      <c r="AJ280" s="27"/>
      <c r="AK280" s="27"/>
      <c r="AL280" s="27"/>
      <c r="AM280" s="27"/>
      <c r="AN280" s="27"/>
      <c r="AO280" s="27"/>
      <c r="AP280" s="27"/>
      <c r="AQ280" s="27"/>
      <c r="AR280" s="27"/>
    </row>
    <row r="281" spans="1:44" x14ac:dyDescent="0.3">
      <c r="A281" s="27"/>
      <c r="B281" s="27"/>
      <c r="C281" s="27"/>
      <c r="D281" s="27"/>
      <c r="E281" s="27"/>
      <c r="F281" s="27"/>
      <c r="G281" s="27"/>
      <c r="H281" s="27"/>
      <c r="I281" s="27"/>
      <c r="J281" s="27"/>
      <c r="K281" s="27"/>
      <c r="L281" s="27"/>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c r="AL281" s="27"/>
      <c r="AM281" s="27"/>
      <c r="AN281" s="27"/>
      <c r="AO281" s="27"/>
      <c r="AP281" s="27"/>
      <c r="AQ281" s="27"/>
      <c r="AR281" s="27"/>
    </row>
    <row r="282" spans="1:44" x14ac:dyDescent="0.3">
      <c r="A282" s="27"/>
      <c r="B282" s="27"/>
      <c r="C282" s="27"/>
      <c r="D282" s="27"/>
      <c r="E282" s="27"/>
      <c r="F282" s="27"/>
      <c r="G282" s="27"/>
      <c r="H282" s="27"/>
      <c r="I282" s="27"/>
      <c r="J282" s="27"/>
      <c r="K282" s="27"/>
      <c r="L282" s="27"/>
      <c r="N282" s="27"/>
      <c r="O282" s="27"/>
      <c r="P282" s="27"/>
      <c r="Q282" s="27"/>
      <c r="R282" s="27"/>
      <c r="S282" s="27"/>
      <c r="T282" s="27"/>
      <c r="U282" s="27"/>
      <c r="V282" s="27"/>
      <c r="W282" s="27"/>
      <c r="X282" s="27"/>
      <c r="Y282" s="27"/>
      <c r="Z282" s="27"/>
      <c r="AA282" s="27"/>
      <c r="AB282" s="27"/>
      <c r="AC282" s="27"/>
      <c r="AD282" s="27"/>
      <c r="AE282" s="27"/>
      <c r="AF282" s="27"/>
      <c r="AG282" s="27"/>
      <c r="AH282" s="27"/>
      <c r="AI282" s="27"/>
      <c r="AJ282" s="27"/>
      <c r="AK282" s="27"/>
      <c r="AL282" s="27"/>
      <c r="AM282" s="27"/>
      <c r="AN282" s="27"/>
      <c r="AO282" s="27"/>
      <c r="AP282" s="27"/>
      <c r="AQ282" s="27"/>
      <c r="AR282" s="27"/>
    </row>
    <row r="283" spans="1:44" x14ac:dyDescent="0.3">
      <c r="A283" s="27"/>
      <c r="B283" s="27"/>
      <c r="C283" s="27"/>
      <c r="D283" s="27"/>
      <c r="E283" s="27"/>
      <c r="F283" s="27"/>
      <c r="G283" s="27"/>
      <c r="H283" s="27"/>
      <c r="I283" s="27"/>
      <c r="J283" s="27"/>
      <c r="K283" s="27"/>
      <c r="L283" s="27"/>
      <c r="N283" s="27"/>
      <c r="O283" s="27"/>
      <c r="P283" s="27"/>
      <c r="Q283" s="27"/>
      <c r="R283" s="27"/>
      <c r="S283" s="27"/>
      <c r="T283" s="27"/>
      <c r="U283" s="27"/>
      <c r="V283" s="27"/>
      <c r="W283" s="27"/>
      <c r="X283" s="27"/>
      <c r="Y283" s="27"/>
      <c r="Z283" s="27"/>
      <c r="AA283" s="27"/>
      <c r="AB283" s="27"/>
      <c r="AC283" s="27"/>
      <c r="AD283" s="27"/>
      <c r="AE283" s="27"/>
      <c r="AF283" s="27"/>
      <c r="AG283" s="27"/>
      <c r="AH283" s="27"/>
      <c r="AI283" s="27"/>
      <c r="AJ283" s="27"/>
      <c r="AK283" s="27"/>
      <c r="AL283" s="27"/>
      <c r="AM283" s="27"/>
      <c r="AN283" s="27"/>
      <c r="AO283" s="27"/>
      <c r="AP283" s="27"/>
      <c r="AQ283" s="27"/>
      <c r="AR283" s="27"/>
    </row>
    <row r="284" spans="1:44" x14ac:dyDescent="0.3">
      <c r="A284" s="27"/>
      <c r="B284" s="27"/>
      <c r="C284" s="27"/>
      <c r="D284" s="27"/>
      <c r="E284" s="27"/>
      <c r="F284" s="27"/>
      <c r="G284" s="27"/>
      <c r="H284" s="27"/>
      <c r="I284" s="27"/>
      <c r="J284" s="27"/>
      <c r="K284" s="27"/>
      <c r="L284" s="27"/>
      <c r="N284" s="27"/>
      <c r="O284" s="27"/>
      <c r="P284" s="27"/>
      <c r="Q284" s="27"/>
      <c r="R284" s="27"/>
      <c r="S284" s="27"/>
      <c r="T284" s="27"/>
      <c r="U284" s="27"/>
      <c r="V284" s="27"/>
      <c r="W284" s="27"/>
      <c r="X284" s="27"/>
      <c r="Y284" s="27"/>
      <c r="Z284" s="27"/>
      <c r="AA284" s="27"/>
      <c r="AB284" s="27"/>
      <c r="AC284" s="27"/>
      <c r="AD284" s="27"/>
      <c r="AE284" s="27"/>
      <c r="AF284" s="27"/>
      <c r="AG284" s="27"/>
      <c r="AH284" s="27"/>
      <c r="AI284" s="27"/>
      <c r="AJ284" s="27"/>
      <c r="AK284" s="27"/>
      <c r="AL284" s="27"/>
      <c r="AM284" s="27"/>
      <c r="AN284" s="27"/>
      <c r="AO284" s="27"/>
      <c r="AP284" s="27"/>
      <c r="AQ284" s="27"/>
      <c r="AR284" s="27"/>
    </row>
    <row r="285" spans="1:44" x14ac:dyDescent="0.3">
      <c r="A285" s="27"/>
      <c r="B285" s="27"/>
      <c r="C285" s="27"/>
      <c r="D285" s="27"/>
      <c r="E285" s="27"/>
      <c r="F285" s="27"/>
      <c r="G285" s="27"/>
      <c r="H285" s="27"/>
      <c r="I285" s="27"/>
      <c r="J285" s="27"/>
      <c r="K285" s="27"/>
      <c r="L285" s="27"/>
      <c r="N285" s="27"/>
      <c r="O285" s="27"/>
      <c r="P285" s="27"/>
      <c r="Q285" s="27"/>
      <c r="R285" s="27"/>
      <c r="S285" s="27"/>
      <c r="T285" s="27"/>
      <c r="U285" s="27"/>
      <c r="V285" s="27"/>
      <c r="W285" s="27"/>
      <c r="X285" s="27"/>
      <c r="Y285" s="27"/>
      <c r="Z285" s="27"/>
      <c r="AA285" s="27"/>
      <c r="AB285" s="27"/>
      <c r="AC285" s="27"/>
      <c r="AD285" s="27"/>
      <c r="AE285" s="27"/>
      <c r="AF285" s="27"/>
      <c r="AG285" s="27"/>
      <c r="AH285" s="27"/>
      <c r="AI285" s="27"/>
      <c r="AJ285" s="27"/>
      <c r="AK285" s="27"/>
      <c r="AL285" s="27"/>
      <c r="AM285" s="27"/>
      <c r="AN285" s="27"/>
      <c r="AO285" s="27"/>
      <c r="AP285" s="27"/>
      <c r="AQ285" s="27"/>
      <c r="AR285" s="27"/>
    </row>
    <row r="286" spans="1:44" x14ac:dyDescent="0.3">
      <c r="A286" s="27"/>
      <c r="B286" s="27"/>
      <c r="C286" s="27"/>
      <c r="D286" s="27"/>
      <c r="E286" s="27"/>
      <c r="F286" s="27"/>
      <c r="G286" s="27"/>
      <c r="H286" s="27"/>
      <c r="I286" s="27"/>
      <c r="J286" s="27"/>
      <c r="K286" s="27"/>
      <c r="L286" s="27"/>
      <c r="N286" s="27"/>
      <c r="O286" s="27"/>
      <c r="P286" s="27"/>
      <c r="Q286" s="27"/>
      <c r="R286" s="27"/>
      <c r="S286" s="27"/>
      <c r="T286" s="27"/>
      <c r="U286" s="27"/>
      <c r="V286" s="27"/>
      <c r="W286" s="27"/>
      <c r="X286" s="27"/>
      <c r="Y286" s="27"/>
      <c r="Z286" s="27"/>
      <c r="AA286" s="27"/>
      <c r="AB286" s="27"/>
      <c r="AC286" s="27"/>
      <c r="AD286" s="27"/>
      <c r="AE286" s="27"/>
      <c r="AF286" s="27"/>
      <c r="AG286" s="27"/>
      <c r="AH286" s="27"/>
      <c r="AI286" s="27"/>
      <c r="AJ286" s="27"/>
      <c r="AK286" s="27"/>
      <c r="AL286" s="27"/>
      <c r="AM286" s="27"/>
      <c r="AN286" s="27"/>
      <c r="AO286" s="27"/>
      <c r="AP286" s="27"/>
      <c r="AQ286" s="27"/>
      <c r="AR286" s="27"/>
    </row>
    <row r="287" spans="1:44" x14ac:dyDescent="0.3">
      <c r="A287" s="27"/>
      <c r="B287" s="27"/>
      <c r="C287" s="27"/>
      <c r="D287" s="27"/>
      <c r="E287" s="27"/>
      <c r="F287" s="27"/>
      <c r="G287" s="27"/>
      <c r="H287" s="27"/>
      <c r="I287" s="27"/>
      <c r="J287" s="27"/>
      <c r="K287" s="27"/>
      <c r="L287" s="27"/>
      <c r="N287" s="27"/>
      <c r="O287" s="27"/>
      <c r="P287" s="27"/>
      <c r="Q287" s="27"/>
      <c r="R287" s="27"/>
      <c r="S287" s="27"/>
      <c r="T287" s="27"/>
      <c r="U287" s="27"/>
      <c r="V287" s="27"/>
      <c r="W287" s="27"/>
      <c r="X287" s="27"/>
      <c r="Y287" s="27"/>
      <c r="Z287" s="27"/>
      <c r="AA287" s="27"/>
      <c r="AB287" s="27"/>
      <c r="AC287" s="27"/>
      <c r="AD287" s="27"/>
      <c r="AE287" s="27"/>
      <c r="AF287" s="27"/>
      <c r="AG287" s="27"/>
      <c r="AH287" s="27"/>
      <c r="AI287" s="27"/>
      <c r="AJ287" s="27"/>
      <c r="AK287" s="27"/>
      <c r="AL287" s="27"/>
      <c r="AM287" s="27"/>
      <c r="AN287" s="27"/>
      <c r="AO287" s="27"/>
      <c r="AP287" s="27"/>
      <c r="AQ287" s="27"/>
      <c r="AR287" s="27"/>
    </row>
    <row r="288" spans="1:44" x14ac:dyDescent="0.3">
      <c r="A288" s="27"/>
      <c r="B288" s="27"/>
      <c r="C288" s="27"/>
      <c r="D288" s="27"/>
      <c r="E288" s="27"/>
      <c r="F288" s="27"/>
      <c r="G288" s="27"/>
      <c r="H288" s="27"/>
      <c r="I288" s="27"/>
      <c r="J288" s="27"/>
      <c r="K288" s="27"/>
      <c r="L288" s="27"/>
      <c r="N288" s="27"/>
      <c r="O288" s="27"/>
      <c r="P288" s="27"/>
      <c r="Q288" s="27"/>
      <c r="R288" s="27"/>
      <c r="S288" s="27"/>
      <c r="T288" s="27"/>
      <c r="U288" s="27"/>
      <c r="V288" s="27"/>
      <c r="W288" s="27"/>
      <c r="X288" s="27"/>
      <c r="Y288" s="27"/>
      <c r="Z288" s="27"/>
      <c r="AA288" s="27"/>
      <c r="AB288" s="27"/>
      <c r="AC288" s="27"/>
      <c r="AD288" s="27"/>
      <c r="AE288" s="27"/>
      <c r="AF288" s="27"/>
      <c r="AG288" s="27"/>
      <c r="AH288" s="27"/>
      <c r="AI288" s="27"/>
      <c r="AJ288" s="27"/>
      <c r="AK288" s="27"/>
      <c r="AL288" s="27"/>
      <c r="AM288" s="27"/>
      <c r="AN288" s="27"/>
      <c r="AO288" s="27"/>
      <c r="AP288" s="27"/>
      <c r="AQ288" s="27"/>
      <c r="AR288" s="27"/>
    </row>
    <row r="289" spans="1:44" x14ac:dyDescent="0.3">
      <c r="A289" s="27"/>
      <c r="B289" s="27"/>
      <c r="C289" s="27"/>
      <c r="D289" s="27"/>
      <c r="E289" s="27"/>
      <c r="F289" s="27"/>
      <c r="G289" s="27"/>
      <c r="H289" s="27"/>
      <c r="I289" s="27"/>
      <c r="J289" s="27"/>
      <c r="K289" s="27"/>
      <c r="L289" s="27"/>
      <c r="N289" s="27"/>
      <c r="O289" s="27"/>
      <c r="P289" s="27"/>
      <c r="Q289" s="27"/>
      <c r="R289" s="27"/>
      <c r="S289" s="27"/>
      <c r="T289" s="27"/>
      <c r="U289" s="27"/>
      <c r="V289" s="27"/>
      <c r="W289" s="27"/>
      <c r="X289" s="27"/>
      <c r="Y289" s="27"/>
      <c r="Z289" s="27"/>
      <c r="AA289" s="27"/>
      <c r="AB289" s="27"/>
      <c r="AC289" s="27"/>
      <c r="AD289" s="27"/>
      <c r="AE289" s="27"/>
      <c r="AF289" s="27"/>
      <c r="AG289" s="27"/>
      <c r="AH289" s="27"/>
      <c r="AI289" s="27"/>
      <c r="AJ289" s="27"/>
      <c r="AK289" s="27"/>
      <c r="AL289" s="27"/>
      <c r="AM289" s="27"/>
      <c r="AN289" s="27"/>
      <c r="AO289" s="27"/>
      <c r="AP289" s="27"/>
      <c r="AQ289" s="27"/>
      <c r="AR289" s="27"/>
    </row>
    <row r="290" spans="1:44" x14ac:dyDescent="0.3">
      <c r="A290" s="27"/>
      <c r="B290" s="27"/>
      <c r="C290" s="27"/>
      <c r="D290" s="27"/>
      <c r="E290" s="27"/>
      <c r="F290" s="27"/>
      <c r="G290" s="27"/>
      <c r="H290" s="27"/>
      <c r="I290" s="27"/>
      <c r="J290" s="27"/>
      <c r="K290" s="27"/>
      <c r="L290" s="27"/>
      <c r="N290" s="27"/>
      <c r="O290" s="27"/>
      <c r="P290" s="27"/>
      <c r="Q290" s="27"/>
      <c r="R290" s="27"/>
      <c r="S290" s="27"/>
      <c r="T290" s="27"/>
      <c r="U290" s="27"/>
      <c r="V290" s="27"/>
      <c r="W290" s="27"/>
      <c r="X290" s="27"/>
      <c r="Y290" s="27"/>
      <c r="Z290" s="27"/>
      <c r="AA290" s="27"/>
      <c r="AB290" s="27"/>
      <c r="AC290" s="27"/>
      <c r="AD290" s="27"/>
      <c r="AE290" s="27"/>
      <c r="AF290" s="27"/>
      <c r="AG290" s="27"/>
      <c r="AH290" s="27"/>
      <c r="AI290" s="27"/>
      <c r="AJ290" s="27"/>
      <c r="AK290" s="27"/>
      <c r="AL290" s="27"/>
      <c r="AM290" s="27"/>
      <c r="AN290" s="27"/>
      <c r="AO290" s="27"/>
      <c r="AP290" s="27"/>
      <c r="AQ290" s="27"/>
      <c r="AR290" s="27"/>
    </row>
    <row r="291" spans="1:44" x14ac:dyDescent="0.3">
      <c r="A291" s="27"/>
      <c r="B291" s="27"/>
      <c r="C291" s="27"/>
      <c r="D291" s="27"/>
      <c r="E291" s="27"/>
      <c r="F291" s="27"/>
      <c r="G291" s="27"/>
      <c r="H291" s="27"/>
      <c r="I291" s="27"/>
      <c r="J291" s="27"/>
      <c r="K291" s="27"/>
      <c r="L291" s="27"/>
      <c r="N291" s="27"/>
      <c r="O291" s="27"/>
      <c r="P291" s="27"/>
      <c r="Q291" s="27"/>
      <c r="R291" s="27"/>
      <c r="S291" s="27"/>
      <c r="T291" s="27"/>
      <c r="U291" s="27"/>
      <c r="V291" s="27"/>
      <c r="W291" s="27"/>
      <c r="X291" s="27"/>
      <c r="Y291" s="27"/>
      <c r="Z291" s="27"/>
      <c r="AA291" s="27"/>
      <c r="AB291" s="27"/>
      <c r="AC291" s="27"/>
      <c r="AD291" s="27"/>
      <c r="AE291" s="27"/>
      <c r="AF291" s="27"/>
      <c r="AG291" s="27"/>
      <c r="AH291" s="27"/>
      <c r="AI291" s="27"/>
      <c r="AJ291" s="27"/>
      <c r="AK291" s="27"/>
      <c r="AL291" s="27"/>
      <c r="AM291" s="27"/>
      <c r="AN291" s="27"/>
      <c r="AO291" s="27"/>
      <c r="AP291" s="27"/>
      <c r="AQ291" s="27"/>
      <c r="AR291" s="27"/>
    </row>
    <row r="292" spans="1:44" x14ac:dyDescent="0.3">
      <c r="A292" s="27"/>
      <c r="B292" s="27"/>
      <c r="C292" s="27"/>
      <c r="D292" s="27"/>
      <c r="E292" s="27"/>
      <c r="F292" s="27"/>
      <c r="G292" s="27"/>
      <c r="H292" s="27"/>
      <c r="I292" s="27"/>
      <c r="J292" s="27"/>
      <c r="K292" s="27"/>
      <c r="L292" s="27"/>
      <c r="N292" s="27"/>
      <c r="O292" s="27"/>
      <c r="P292" s="27"/>
      <c r="Q292" s="27"/>
      <c r="R292" s="27"/>
      <c r="S292" s="27"/>
      <c r="T292" s="27"/>
      <c r="U292" s="27"/>
      <c r="V292" s="27"/>
      <c r="W292" s="27"/>
      <c r="X292" s="27"/>
      <c r="Y292" s="27"/>
      <c r="Z292" s="27"/>
      <c r="AA292" s="27"/>
      <c r="AB292" s="27"/>
      <c r="AC292" s="27"/>
      <c r="AD292" s="27"/>
      <c r="AE292" s="27"/>
      <c r="AF292" s="27"/>
      <c r="AG292" s="27"/>
      <c r="AH292" s="27"/>
      <c r="AI292" s="27"/>
      <c r="AJ292" s="27"/>
      <c r="AK292" s="27"/>
      <c r="AL292" s="27"/>
      <c r="AM292" s="27"/>
      <c r="AN292" s="27"/>
      <c r="AO292" s="27"/>
      <c r="AP292" s="27"/>
      <c r="AQ292" s="27"/>
      <c r="AR292" s="27"/>
    </row>
    <row r="293" spans="1:44" x14ac:dyDescent="0.3">
      <c r="A293" s="27"/>
      <c r="B293" s="27"/>
      <c r="C293" s="27"/>
      <c r="D293" s="27"/>
      <c r="E293" s="27"/>
      <c r="F293" s="27"/>
      <c r="G293" s="27"/>
      <c r="H293" s="27"/>
      <c r="I293" s="27"/>
      <c r="J293" s="27"/>
      <c r="K293" s="27"/>
      <c r="L293" s="27"/>
      <c r="N293" s="27"/>
      <c r="O293" s="27"/>
      <c r="P293" s="27"/>
      <c r="Q293" s="27"/>
      <c r="R293" s="27"/>
      <c r="S293" s="27"/>
      <c r="T293" s="27"/>
      <c r="U293" s="27"/>
      <c r="V293" s="27"/>
      <c r="W293" s="27"/>
      <c r="X293" s="27"/>
      <c r="Y293" s="27"/>
      <c r="Z293" s="27"/>
      <c r="AA293" s="27"/>
      <c r="AB293" s="27"/>
      <c r="AC293" s="27"/>
      <c r="AD293" s="27"/>
      <c r="AE293" s="27"/>
      <c r="AF293" s="27"/>
      <c r="AG293" s="27"/>
      <c r="AH293" s="27"/>
      <c r="AI293" s="27"/>
      <c r="AJ293" s="27"/>
      <c r="AK293" s="27"/>
      <c r="AL293" s="27"/>
      <c r="AM293" s="27"/>
      <c r="AN293" s="27"/>
      <c r="AO293" s="27"/>
      <c r="AP293" s="27"/>
      <c r="AQ293" s="27"/>
      <c r="AR293" s="27"/>
    </row>
    <row r="294" spans="1:44" x14ac:dyDescent="0.3">
      <c r="A294" s="27"/>
      <c r="B294" s="27"/>
      <c r="C294" s="27"/>
      <c r="D294" s="27"/>
      <c r="E294" s="27"/>
      <c r="F294" s="27"/>
      <c r="G294" s="27"/>
      <c r="H294" s="27"/>
      <c r="I294" s="27"/>
      <c r="J294" s="27"/>
      <c r="K294" s="27"/>
      <c r="L294" s="27"/>
      <c r="N294" s="27"/>
      <c r="O294" s="27"/>
      <c r="P294" s="27"/>
      <c r="Q294" s="27"/>
      <c r="R294" s="27"/>
      <c r="S294" s="27"/>
      <c r="T294" s="27"/>
      <c r="U294" s="27"/>
      <c r="V294" s="27"/>
      <c r="W294" s="27"/>
      <c r="X294" s="27"/>
      <c r="Y294" s="27"/>
      <c r="Z294" s="27"/>
      <c r="AA294" s="27"/>
      <c r="AB294" s="27"/>
      <c r="AC294" s="27"/>
      <c r="AD294" s="27"/>
      <c r="AE294" s="27"/>
      <c r="AF294" s="27"/>
      <c r="AG294" s="27"/>
      <c r="AH294" s="27"/>
      <c r="AI294" s="27"/>
      <c r="AJ294" s="27"/>
      <c r="AK294" s="27"/>
      <c r="AL294" s="27"/>
      <c r="AM294" s="27"/>
      <c r="AN294" s="27"/>
      <c r="AO294" s="27"/>
      <c r="AP294" s="27"/>
      <c r="AQ294" s="27"/>
      <c r="AR294" s="27"/>
    </row>
    <row r="295" spans="1:44" x14ac:dyDescent="0.3">
      <c r="A295" s="27"/>
      <c r="B295" s="27"/>
      <c r="C295" s="27"/>
      <c r="D295" s="27"/>
      <c r="E295" s="27"/>
      <c r="F295" s="27"/>
      <c r="G295" s="27"/>
      <c r="H295" s="27"/>
      <c r="I295" s="27"/>
      <c r="J295" s="27"/>
      <c r="K295" s="27"/>
      <c r="L295" s="27"/>
      <c r="N295" s="27"/>
      <c r="O295" s="27"/>
      <c r="P295" s="27"/>
      <c r="Q295" s="27"/>
      <c r="R295" s="27"/>
      <c r="S295" s="27"/>
      <c r="T295" s="27"/>
      <c r="U295" s="27"/>
      <c r="V295" s="27"/>
      <c r="W295" s="27"/>
      <c r="X295" s="27"/>
      <c r="Y295" s="27"/>
      <c r="Z295" s="27"/>
      <c r="AA295" s="27"/>
      <c r="AB295" s="27"/>
      <c r="AC295" s="27"/>
      <c r="AD295" s="27"/>
      <c r="AE295" s="27"/>
      <c r="AF295" s="27"/>
      <c r="AG295" s="27"/>
      <c r="AH295" s="27"/>
      <c r="AI295" s="27"/>
      <c r="AJ295" s="27"/>
      <c r="AK295" s="27"/>
      <c r="AL295" s="27"/>
      <c r="AM295" s="27"/>
      <c r="AN295" s="27"/>
      <c r="AO295" s="27"/>
      <c r="AP295" s="27"/>
      <c r="AQ295" s="27"/>
      <c r="AR295" s="27"/>
    </row>
    <row r="296" spans="1:44" x14ac:dyDescent="0.3">
      <c r="A296" s="27"/>
      <c r="B296" s="27"/>
      <c r="C296" s="27"/>
      <c r="D296" s="27"/>
      <c r="E296" s="27"/>
      <c r="F296" s="27"/>
      <c r="G296" s="27"/>
      <c r="H296" s="27"/>
      <c r="I296" s="27"/>
      <c r="J296" s="27"/>
      <c r="K296" s="27"/>
      <c r="L296" s="27"/>
      <c r="N296" s="27"/>
      <c r="O296" s="27"/>
      <c r="P296" s="27"/>
      <c r="Q296" s="27"/>
      <c r="R296" s="27"/>
      <c r="S296" s="27"/>
      <c r="T296" s="27"/>
      <c r="U296" s="27"/>
      <c r="V296" s="27"/>
      <c r="W296" s="27"/>
      <c r="X296" s="27"/>
      <c r="Y296" s="27"/>
      <c r="Z296" s="27"/>
      <c r="AA296" s="27"/>
      <c r="AB296" s="27"/>
      <c r="AC296" s="27"/>
      <c r="AD296" s="27"/>
      <c r="AE296" s="27"/>
      <c r="AF296" s="27"/>
      <c r="AG296" s="27"/>
      <c r="AH296" s="27"/>
      <c r="AI296" s="27"/>
      <c r="AJ296" s="27"/>
      <c r="AK296" s="27"/>
      <c r="AL296" s="27"/>
      <c r="AM296" s="27"/>
      <c r="AN296" s="27"/>
      <c r="AO296" s="27"/>
      <c r="AP296" s="27"/>
      <c r="AQ296" s="27"/>
      <c r="AR296" s="27"/>
    </row>
    <row r="297" spans="1:44" x14ac:dyDescent="0.3">
      <c r="A297" s="27"/>
      <c r="B297" s="27"/>
      <c r="C297" s="27"/>
      <c r="D297" s="27"/>
      <c r="E297" s="27"/>
      <c r="F297" s="27"/>
      <c r="G297" s="27"/>
      <c r="H297" s="27"/>
      <c r="I297" s="27"/>
      <c r="J297" s="27"/>
      <c r="K297" s="27"/>
      <c r="L297" s="27"/>
      <c r="N297" s="27"/>
      <c r="O297" s="27"/>
      <c r="P297" s="27"/>
      <c r="Q297" s="27"/>
      <c r="R297" s="27"/>
      <c r="S297" s="27"/>
      <c r="T297" s="27"/>
      <c r="U297" s="27"/>
      <c r="V297" s="27"/>
      <c r="W297" s="27"/>
      <c r="X297" s="27"/>
      <c r="Y297" s="27"/>
      <c r="Z297" s="27"/>
      <c r="AA297" s="27"/>
      <c r="AB297" s="27"/>
      <c r="AC297" s="27"/>
      <c r="AD297" s="27"/>
      <c r="AE297" s="27"/>
      <c r="AF297" s="27"/>
      <c r="AG297" s="27"/>
      <c r="AH297" s="27"/>
      <c r="AI297" s="27"/>
      <c r="AJ297" s="27"/>
      <c r="AK297" s="27"/>
      <c r="AL297" s="27"/>
      <c r="AM297" s="27"/>
      <c r="AN297" s="27"/>
      <c r="AO297" s="27"/>
      <c r="AP297" s="27"/>
      <c r="AQ297" s="27"/>
      <c r="AR297" s="27"/>
    </row>
    <row r="298" spans="1:44" x14ac:dyDescent="0.3">
      <c r="A298" s="27"/>
      <c r="B298" s="27"/>
      <c r="C298" s="27"/>
      <c r="D298" s="27"/>
      <c r="E298" s="27"/>
      <c r="F298" s="27"/>
      <c r="G298" s="27"/>
      <c r="H298" s="27"/>
      <c r="I298" s="27"/>
      <c r="J298" s="27"/>
      <c r="K298" s="27"/>
      <c r="L298" s="27"/>
      <c r="N298" s="27"/>
      <c r="O298" s="27"/>
      <c r="P298" s="27"/>
      <c r="Q298" s="27"/>
      <c r="R298" s="27"/>
      <c r="S298" s="27"/>
      <c r="T298" s="27"/>
      <c r="U298" s="27"/>
      <c r="V298" s="27"/>
      <c r="W298" s="27"/>
      <c r="X298" s="27"/>
      <c r="Y298" s="27"/>
      <c r="Z298" s="27"/>
      <c r="AA298" s="27"/>
      <c r="AB298" s="27"/>
      <c r="AC298" s="27"/>
      <c r="AD298" s="27"/>
      <c r="AE298" s="27"/>
      <c r="AF298" s="27"/>
      <c r="AG298" s="27"/>
      <c r="AH298" s="27"/>
      <c r="AI298" s="27"/>
      <c r="AJ298" s="27"/>
      <c r="AK298" s="27"/>
      <c r="AL298" s="27"/>
      <c r="AM298" s="27"/>
      <c r="AN298" s="27"/>
      <c r="AO298" s="27"/>
      <c r="AP298" s="27"/>
      <c r="AQ298" s="27"/>
      <c r="AR298" s="27"/>
    </row>
    <row r="299" spans="1:44" x14ac:dyDescent="0.3">
      <c r="A299" s="27"/>
      <c r="B299" s="27"/>
      <c r="C299" s="27"/>
      <c r="D299" s="27"/>
      <c r="E299" s="27"/>
      <c r="F299" s="27"/>
      <c r="G299" s="27"/>
      <c r="H299" s="27"/>
      <c r="I299" s="27"/>
      <c r="J299" s="27"/>
      <c r="K299" s="27"/>
      <c r="L299" s="27"/>
      <c r="N299" s="27"/>
      <c r="O299" s="27"/>
      <c r="P299" s="27"/>
      <c r="Q299" s="27"/>
      <c r="R299" s="27"/>
      <c r="S299" s="27"/>
      <c r="T299" s="27"/>
      <c r="U299" s="27"/>
      <c r="V299" s="27"/>
      <c r="W299" s="27"/>
      <c r="X299" s="27"/>
      <c r="Y299" s="27"/>
      <c r="Z299" s="27"/>
      <c r="AA299" s="27"/>
      <c r="AB299" s="27"/>
      <c r="AC299" s="27"/>
      <c r="AD299" s="27"/>
      <c r="AE299" s="27"/>
      <c r="AF299" s="27"/>
      <c r="AG299" s="27"/>
      <c r="AH299" s="27"/>
      <c r="AI299" s="27"/>
      <c r="AJ299" s="27"/>
      <c r="AK299" s="27"/>
      <c r="AL299" s="27"/>
      <c r="AM299" s="27"/>
      <c r="AN299" s="27"/>
      <c r="AO299" s="27"/>
      <c r="AP299" s="27"/>
      <c r="AQ299" s="27"/>
      <c r="AR299" s="27"/>
    </row>
    <row r="300" spans="1:44" x14ac:dyDescent="0.3">
      <c r="A300" s="27"/>
      <c r="B300" s="27"/>
      <c r="C300" s="27"/>
      <c r="D300" s="27"/>
      <c r="E300" s="27"/>
      <c r="F300" s="27"/>
      <c r="G300" s="27"/>
      <c r="H300" s="27"/>
      <c r="I300" s="27"/>
      <c r="J300" s="27"/>
      <c r="K300" s="27"/>
      <c r="L300" s="27"/>
      <c r="N300" s="27"/>
      <c r="O300" s="27"/>
      <c r="P300" s="27"/>
      <c r="Q300" s="27"/>
      <c r="R300" s="27"/>
      <c r="S300" s="27"/>
      <c r="T300" s="27"/>
      <c r="U300" s="27"/>
      <c r="V300" s="27"/>
      <c r="W300" s="27"/>
      <c r="X300" s="27"/>
      <c r="Y300" s="27"/>
      <c r="Z300" s="27"/>
      <c r="AA300" s="27"/>
      <c r="AB300" s="27"/>
      <c r="AC300" s="27"/>
      <c r="AD300" s="27"/>
      <c r="AE300" s="27"/>
      <c r="AF300" s="27"/>
      <c r="AG300" s="27"/>
      <c r="AH300" s="27"/>
      <c r="AI300" s="27"/>
      <c r="AJ300" s="27"/>
      <c r="AK300" s="27"/>
      <c r="AL300" s="27"/>
      <c r="AM300" s="27"/>
      <c r="AN300" s="27"/>
      <c r="AO300" s="27"/>
      <c r="AP300" s="27"/>
      <c r="AQ300" s="27"/>
      <c r="AR300" s="27"/>
    </row>
    <row r="301" spans="1:44" x14ac:dyDescent="0.3">
      <c r="A301" s="27"/>
      <c r="B301" s="27"/>
      <c r="C301" s="27"/>
      <c r="D301" s="27"/>
      <c r="E301" s="27"/>
      <c r="F301" s="27"/>
      <c r="G301" s="27"/>
      <c r="H301" s="27"/>
      <c r="I301" s="27"/>
      <c r="J301" s="27"/>
      <c r="K301" s="27"/>
      <c r="L301" s="27"/>
      <c r="N301" s="27"/>
      <c r="O301" s="27"/>
      <c r="P301" s="27"/>
      <c r="Q301" s="27"/>
      <c r="R301" s="27"/>
      <c r="S301" s="27"/>
      <c r="T301" s="27"/>
      <c r="U301" s="27"/>
      <c r="V301" s="27"/>
      <c r="W301" s="27"/>
      <c r="X301" s="27"/>
      <c r="Y301" s="27"/>
      <c r="Z301" s="27"/>
      <c r="AA301" s="27"/>
      <c r="AB301" s="27"/>
      <c r="AC301" s="27"/>
      <c r="AD301" s="27"/>
      <c r="AE301" s="27"/>
      <c r="AF301" s="27"/>
      <c r="AG301" s="27"/>
      <c r="AH301" s="27"/>
      <c r="AI301" s="27"/>
      <c r="AJ301" s="27"/>
      <c r="AK301" s="27"/>
      <c r="AL301" s="27"/>
      <c r="AM301" s="27"/>
      <c r="AN301" s="27"/>
      <c r="AO301" s="27"/>
      <c r="AP301" s="27"/>
      <c r="AQ301" s="27"/>
      <c r="AR301" s="27"/>
    </row>
    <row r="302" spans="1:44" x14ac:dyDescent="0.3">
      <c r="A302" s="27"/>
      <c r="B302" s="27"/>
      <c r="C302" s="27"/>
      <c r="D302" s="27"/>
      <c r="E302" s="27"/>
      <c r="F302" s="27"/>
      <c r="G302" s="27"/>
      <c r="H302" s="27"/>
      <c r="I302" s="27"/>
      <c r="J302" s="27"/>
      <c r="K302" s="27"/>
      <c r="L302" s="27"/>
      <c r="N302" s="27"/>
      <c r="O302" s="27"/>
      <c r="P302" s="27"/>
      <c r="Q302" s="27"/>
      <c r="R302" s="27"/>
      <c r="S302" s="27"/>
      <c r="T302" s="27"/>
      <c r="U302" s="27"/>
      <c r="V302" s="27"/>
      <c r="W302" s="27"/>
      <c r="X302" s="27"/>
      <c r="Y302" s="27"/>
      <c r="Z302" s="27"/>
      <c r="AA302" s="27"/>
      <c r="AB302" s="27"/>
      <c r="AC302" s="27"/>
      <c r="AD302" s="27"/>
      <c r="AE302" s="27"/>
      <c r="AF302" s="27"/>
      <c r="AG302" s="27"/>
      <c r="AH302" s="27"/>
      <c r="AI302" s="27"/>
      <c r="AJ302" s="27"/>
      <c r="AK302" s="27"/>
      <c r="AL302" s="27"/>
      <c r="AM302" s="27"/>
      <c r="AN302" s="27"/>
      <c r="AO302" s="27"/>
      <c r="AP302" s="27"/>
      <c r="AQ302" s="27"/>
      <c r="AR302" s="27"/>
    </row>
    <row r="303" spans="1:44" x14ac:dyDescent="0.3">
      <c r="A303" s="27"/>
      <c r="B303" s="27"/>
      <c r="C303" s="27"/>
      <c r="D303" s="27"/>
      <c r="E303" s="27"/>
      <c r="F303" s="27"/>
      <c r="G303" s="27"/>
      <c r="H303" s="27"/>
      <c r="I303" s="27"/>
      <c r="J303" s="27"/>
      <c r="K303" s="27"/>
      <c r="L303" s="27"/>
      <c r="N303" s="27"/>
      <c r="O303" s="27"/>
      <c r="P303" s="27"/>
      <c r="Q303" s="27"/>
      <c r="R303" s="27"/>
      <c r="S303" s="27"/>
      <c r="T303" s="27"/>
      <c r="U303" s="27"/>
      <c r="V303" s="27"/>
      <c r="W303" s="27"/>
      <c r="X303" s="27"/>
      <c r="Y303" s="27"/>
      <c r="Z303" s="27"/>
      <c r="AA303" s="27"/>
      <c r="AB303" s="27"/>
      <c r="AC303" s="27"/>
      <c r="AD303" s="27"/>
      <c r="AE303" s="27"/>
      <c r="AF303" s="27"/>
      <c r="AG303" s="27"/>
      <c r="AH303" s="27"/>
      <c r="AI303" s="27"/>
      <c r="AJ303" s="27"/>
      <c r="AK303" s="27"/>
      <c r="AL303" s="27"/>
      <c r="AM303" s="27"/>
      <c r="AN303" s="27"/>
      <c r="AO303" s="27"/>
      <c r="AP303" s="27"/>
      <c r="AQ303" s="27"/>
      <c r="AR303" s="27"/>
    </row>
    <row r="304" spans="1:44" x14ac:dyDescent="0.3">
      <c r="A304" s="27"/>
      <c r="B304" s="27"/>
      <c r="C304" s="27"/>
      <c r="D304" s="27"/>
      <c r="E304" s="27"/>
      <c r="F304" s="27"/>
      <c r="G304" s="27"/>
      <c r="H304" s="27"/>
      <c r="I304" s="27"/>
      <c r="J304" s="27"/>
      <c r="K304" s="27"/>
      <c r="L304" s="27"/>
      <c r="N304" s="27"/>
      <c r="O304" s="27"/>
      <c r="P304" s="27"/>
      <c r="Q304" s="27"/>
      <c r="R304" s="27"/>
      <c r="S304" s="27"/>
      <c r="T304" s="27"/>
      <c r="U304" s="27"/>
      <c r="V304" s="27"/>
      <c r="W304" s="27"/>
      <c r="X304" s="27"/>
      <c r="Y304" s="27"/>
      <c r="Z304" s="27"/>
      <c r="AA304" s="27"/>
      <c r="AB304" s="27"/>
      <c r="AC304" s="27"/>
      <c r="AD304" s="27"/>
      <c r="AE304" s="27"/>
      <c r="AF304" s="27"/>
      <c r="AG304" s="27"/>
      <c r="AH304" s="27"/>
      <c r="AI304" s="27"/>
      <c r="AJ304" s="27"/>
      <c r="AK304" s="27"/>
      <c r="AL304" s="27"/>
      <c r="AM304" s="27"/>
      <c r="AN304" s="27"/>
      <c r="AO304" s="27"/>
      <c r="AP304" s="27"/>
      <c r="AQ304" s="27"/>
      <c r="AR304" s="27"/>
    </row>
    <row r="305" spans="1:44" x14ac:dyDescent="0.3">
      <c r="A305" s="27"/>
      <c r="B305" s="27"/>
      <c r="C305" s="27"/>
      <c r="D305" s="27"/>
      <c r="E305" s="27"/>
      <c r="F305" s="27"/>
      <c r="G305" s="27"/>
      <c r="H305" s="27"/>
      <c r="I305" s="27"/>
      <c r="J305" s="27"/>
      <c r="K305" s="27"/>
      <c r="L305" s="27"/>
      <c r="N305" s="27"/>
      <c r="O305" s="27"/>
      <c r="P305" s="27"/>
      <c r="Q305" s="27"/>
      <c r="R305" s="27"/>
      <c r="S305" s="27"/>
      <c r="T305" s="27"/>
      <c r="U305" s="27"/>
      <c r="V305" s="27"/>
      <c r="W305" s="27"/>
      <c r="X305" s="27"/>
      <c r="Y305" s="27"/>
      <c r="Z305" s="27"/>
      <c r="AA305" s="27"/>
      <c r="AB305" s="27"/>
      <c r="AC305" s="27"/>
      <c r="AD305" s="27"/>
      <c r="AE305" s="27"/>
      <c r="AF305" s="27"/>
      <c r="AG305" s="27"/>
      <c r="AH305" s="27"/>
      <c r="AI305" s="27"/>
      <c r="AJ305" s="27"/>
      <c r="AK305" s="27"/>
      <c r="AL305" s="27"/>
      <c r="AM305" s="27"/>
      <c r="AN305" s="27"/>
      <c r="AO305" s="27"/>
      <c r="AP305" s="27"/>
      <c r="AQ305" s="27"/>
      <c r="AR305" s="27"/>
    </row>
    <row r="306" spans="1:44" x14ac:dyDescent="0.3">
      <c r="A306" s="27"/>
      <c r="B306" s="27"/>
      <c r="C306" s="27"/>
      <c r="D306" s="27"/>
      <c r="E306" s="27"/>
      <c r="F306" s="27"/>
      <c r="G306" s="27"/>
      <c r="H306" s="27"/>
      <c r="I306" s="27"/>
      <c r="J306" s="27"/>
      <c r="K306" s="27"/>
      <c r="L306" s="27"/>
      <c r="N306" s="27"/>
      <c r="O306" s="27"/>
      <c r="P306" s="27"/>
      <c r="Q306" s="27"/>
      <c r="R306" s="27"/>
      <c r="S306" s="27"/>
      <c r="T306" s="27"/>
      <c r="U306" s="27"/>
      <c r="V306" s="27"/>
      <c r="W306" s="27"/>
      <c r="X306" s="27"/>
      <c r="Y306" s="27"/>
      <c r="Z306" s="27"/>
      <c r="AA306" s="27"/>
      <c r="AB306" s="27"/>
      <c r="AC306" s="27"/>
      <c r="AD306" s="27"/>
      <c r="AE306" s="27"/>
      <c r="AF306" s="27"/>
      <c r="AG306" s="27"/>
      <c r="AH306" s="27"/>
      <c r="AI306" s="27"/>
      <c r="AJ306" s="27"/>
      <c r="AK306" s="27"/>
      <c r="AL306" s="27"/>
      <c r="AM306" s="27"/>
      <c r="AN306" s="27"/>
      <c r="AO306" s="27"/>
      <c r="AP306" s="27"/>
      <c r="AQ306" s="27"/>
      <c r="AR306" s="27"/>
    </row>
    <row r="307" spans="1:44" x14ac:dyDescent="0.3">
      <c r="A307" s="27"/>
      <c r="B307" s="27"/>
      <c r="C307" s="27"/>
      <c r="D307" s="27"/>
      <c r="E307" s="27"/>
      <c r="F307" s="27"/>
      <c r="G307" s="27"/>
      <c r="H307" s="27"/>
      <c r="I307" s="27"/>
      <c r="J307" s="27"/>
      <c r="K307" s="27"/>
      <c r="L307" s="27"/>
      <c r="N307" s="27"/>
      <c r="O307" s="27"/>
      <c r="P307" s="27"/>
      <c r="Q307" s="27"/>
      <c r="R307" s="27"/>
      <c r="S307" s="27"/>
      <c r="T307" s="27"/>
      <c r="U307" s="27"/>
      <c r="V307" s="27"/>
      <c r="W307" s="27"/>
      <c r="X307" s="27"/>
      <c r="Y307" s="27"/>
      <c r="Z307" s="27"/>
      <c r="AA307" s="27"/>
      <c r="AB307" s="27"/>
      <c r="AC307" s="27"/>
      <c r="AD307" s="27"/>
      <c r="AE307" s="27"/>
      <c r="AF307" s="27"/>
      <c r="AG307" s="27"/>
      <c r="AH307" s="27"/>
      <c r="AI307" s="27"/>
      <c r="AJ307" s="27"/>
      <c r="AK307" s="27"/>
      <c r="AL307" s="27"/>
      <c r="AM307" s="27"/>
      <c r="AN307" s="27"/>
      <c r="AO307" s="27"/>
      <c r="AP307" s="27"/>
      <c r="AQ307" s="27"/>
      <c r="AR307" s="27"/>
    </row>
    <row r="308" spans="1:44" x14ac:dyDescent="0.3">
      <c r="A308" s="27"/>
      <c r="B308" s="27"/>
      <c r="C308" s="27"/>
      <c r="D308" s="27"/>
      <c r="E308" s="27"/>
      <c r="F308" s="27"/>
      <c r="G308" s="27"/>
      <c r="H308" s="27"/>
      <c r="I308" s="27"/>
      <c r="J308" s="27"/>
      <c r="K308" s="27"/>
      <c r="L308" s="27"/>
      <c r="N308" s="27"/>
      <c r="O308" s="27"/>
      <c r="P308" s="27"/>
      <c r="Q308" s="27"/>
      <c r="R308" s="27"/>
      <c r="S308" s="27"/>
      <c r="T308" s="27"/>
      <c r="U308" s="27"/>
      <c r="V308" s="27"/>
      <c r="W308" s="27"/>
      <c r="X308" s="27"/>
      <c r="Y308" s="27"/>
      <c r="Z308" s="27"/>
      <c r="AA308" s="27"/>
      <c r="AB308" s="27"/>
      <c r="AC308" s="27"/>
      <c r="AD308" s="27"/>
      <c r="AE308" s="27"/>
      <c r="AF308" s="27"/>
      <c r="AG308" s="27"/>
      <c r="AH308" s="27"/>
      <c r="AI308" s="27"/>
      <c r="AJ308" s="27"/>
      <c r="AK308" s="27"/>
      <c r="AL308" s="27"/>
      <c r="AM308" s="27"/>
      <c r="AN308" s="27"/>
      <c r="AO308" s="27"/>
      <c r="AP308" s="27"/>
      <c r="AQ308" s="27"/>
      <c r="AR308" s="27"/>
    </row>
    <row r="309" spans="1:44" x14ac:dyDescent="0.3">
      <c r="A309" s="27"/>
      <c r="B309" s="27"/>
      <c r="C309" s="27"/>
      <c r="D309" s="27"/>
      <c r="E309" s="27"/>
      <c r="F309" s="27"/>
      <c r="G309" s="27"/>
      <c r="H309" s="27"/>
      <c r="I309" s="27"/>
      <c r="J309" s="27"/>
      <c r="K309" s="27"/>
      <c r="L309" s="27"/>
      <c r="N309" s="27"/>
      <c r="O309" s="27"/>
      <c r="P309" s="27"/>
      <c r="Q309" s="27"/>
      <c r="R309" s="27"/>
      <c r="S309" s="27"/>
      <c r="T309" s="27"/>
      <c r="U309" s="27"/>
      <c r="V309" s="27"/>
      <c r="W309" s="27"/>
      <c r="X309" s="27"/>
      <c r="Y309" s="27"/>
      <c r="Z309" s="27"/>
      <c r="AA309" s="27"/>
      <c r="AB309" s="27"/>
      <c r="AC309" s="27"/>
      <c r="AD309" s="27"/>
      <c r="AE309" s="27"/>
      <c r="AF309" s="27"/>
      <c r="AG309" s="27"/>
      <c r="AH309" s="27"/>
      <c r="AI309" s="27"/>
      <c r="AJ309" s="27"/>
      <c r="AK309" s="27"/>
      <c r="AL309" s="27"/>
      <c r="AM309" s="27"/>
      <c r="AN309" s="27"/>
      <c r="AO309" s="27"/>
      <c r="AP309" s="27"/>
      <c r="AQ309" s="27"/>
      <c r="AR309" s="27"/>
    </row>
    <row r="310" spans="1:44" x14ac:dyDescent="0.3">
      <c r="A310" s="27"/>
      <c r="B310" s="27"/>
      <c r="C310" s="27"/>
      <c r="D310" s="27"/>
      <c r="E310" s="27"/>
      <c r="F310" s="27"/>
      <c r="G310" s="27"/>
      <c r="H310" s="27"/>
      <c r="I310" s="27"/>
      <c r="J310" s="27"/>
      <c r="K310" s="27"/>
      <c r="L310" s="27"/>
      <c r="N310" s="27"/>
      <c r="O310" s="27"/>
      <c r="P310" s="27"/>
      <c r="Q310" s="27"/>
      <c r="R310" s="27"/>
      <c r="S310" s="27"/>
      <c r="T310" s="27"/>
      <c r="U310" s="27"/>
      <c r="V310" s="27"/>
      <c r="W310" s="27"/>
      <c r="X310" s="27"/>
      <c r="Y310" s="27"/>
      <c r="Z310" s="27"/>
      <c r="AA310" s="27"/>
      <c r="AB310" s="27"/>
      <c r="AC310" s="27"/>
      <c r="AD310" s="27"/>
      <c r="AE310" s="27"/>
      <c r="AF310" s="27"/>
      <c r="AG310" s="27"/>
      <c r="AH310" s="27"/>
      <c r="AI310" s="27"/>
      <c r="AJ310" s="27"/>
      <c r="AK310" s="27"/>
      <c r="AL310" s="27"/>
      <c r="AM310" s="27"/>
      <c r="AN310" s="27"/>
      <c r="AO310" s="27"/>
      <c r="AP310" s="27"/>
      <c r="AQ310" s="27"/>
      <c r="AR310" s="27"/>
    </row>
    <row r="311" spans="1:44" x14ac:dyDescent="0.3">
      <c r="A311" s="27"/>
      <c r="B311" s="27"/>
      <c r="C311" s="27"/>
      <c r="D311" s="27"/>
      <c r="E311" s="27"/>
      <c r="F311" s="27"/>
      <c r="G311" s="27"/>
      <c r="H311" s="27"/>
      <c r="I311" s="27"/>
      <c r="J311" s="27"/>
      <c r="K311" s="27"/>
      <c r="L311" s="27"/>
      <c r="N311" s="27"/>
      <c r="O311" s="27"/>
      <c r="P311" s="27"/>
      <c r="Q311" s="27"/>
      <c r="R311" s="27"/>
      <c r="S311" s="27"/>
      <c r="T311" s="27"/>
      <c r="U311" s="27"/>
      <c r="V311" s="27"/>
      <c r="W311" s="27"/>
      <c r="X311" s="27"/>
      <c r="Y311" s="27"/>
      <c r="Z311" s="27"/>
      <c r="AA311" s="27"/>
      <c r="AB311" s="27"/>
      <c r="AC311" s="27"/>
      <c r="AD311" s="27"/>
      <c r="AE311" s="27"/>
      <c r="AF311" s="27"/>
      <c r="AG311" s="27"/>
      <c r="AH311" s="27"/>
      <c r="AI311" s="27"/>
      <c r="AJ311" s="27"/>
      <c r="AK311" s="27"/>
      <c r="AL311" s="27"/>
      <c r="AM311" s="27"/>
      <c r="AN311" s="27"/>
      <c r="AO311" s="27"/>
      <c r="AP311" s="27"/>
      <c r="AQ311" s="27"/>
      <c r="AR311" s="27"/>
    </row>
    <row r="312" spans="1:44" x14ac:dyDescent="0.3">
      <c r="A312" s="27"/>
      <c r="B312" s="27"/>
      <c r="C312" s="27"/>
      <c r="D312" s="27"/>
      <c r="E312" s="27"/>
      <c r="F312" s="27"/>
      <c r="G312" s="27"/>
      <c r="H312" s="27"/>
      <c r="I312" s="27"/>
      <c r="J312" s="27"/>
      <c r="K312" s="27"/>
      <c r="L312" s="27"/>
      <c r="N312" s="27"/>
      <c r="O312" s="27"/>
      <c r="P312" s="27"/>
      <c r="Q312" s="27"/>
      <c r="R312" s="27"/>
      <c r="S312" s="27"/>
      <c r="T312" s="27"/>
      <c r="U312" s="27"/>
      <c r="V312" s="27"/>
      <c r="W312" s="27"/>
      <c r="X312" s="27"/>
      <c r="Y312" s="27"/>
      <c r="Z312" s="27"/>
      <c r="AA312" s="27"/>
      <c r="AB312" s="27"/>
      <c r="AC312" s="27"/>
      <c r="AD312" s="27"/>
      <c r="AE312" s="27"/>
      <c r="AF312" s="27"/>
      <c r="AG312" s="27"/>
      <c r="AH312" s="27"/>
      <c r="AI312" s="27"/>
      <c r="AJ312" s="27"/>
      <c r="AK312" s="27"/>
      <c r="AL312" s="27"/>
      <c r="AM312" s="27"/>
      <c r="AN312" s="27"/>
      <c r="AO312" s="27"/>
      <c r="AP312" s="27"/>
      <c r="AQ312" s="27"/>
      <c r="AR312" s="27"/>
    </row>
    <row r="313" spans="1:44" x14ac:dyDescent="0.3">
      <c r="A313" s="27"/>
      <c r="B313" s="27"/>
      <c r="C313" s="27"/>
      <c r="D313" s="27"/>
      <c r="E313" s="27"/>
      <c r="F313" s="27"/>
      <c r="G313" s="27"/>
      <c r="H313" s="27"/>
      <c r="I313" s="27"/>
      <c r="J313" s="27"/>
      <c r="K313" s="27"/>
      <c r="L313" s="27"/>
      <c r="N313" s="27"/>
      <c r="O313" s="27"/>
      <c r="P313" s="27"/>
      <c r="Q313" s="27"/>
      <c r="R313" s="27"/>
      <c r="S313" s="27"/>
      <c r="T313" s="27"/>
      <c r="U313" s="27"/>
      <c r="V313" s="27"/>
      <c r="W313" s="27"/>
      <c r="X313" s="27"/>
      <c r="Y313" s="27"/>
      <c r="Z313" s="27"/>
      <c r="AA313" s="27"/>
      <c r="AB313" s="27"/>
      <c r="AC313" s="27"/>
      <c r="AD313" s="27"/>
      <c r="AE313" s="27"/>
      <c r="AF313" s="27"/>
      <c r="AG313" s="27"/>
      <c r="AH313" s="27"/>
      <c r="AI313" s="27"/>
      <c r="AJ313" s="27"/>
      <c r="AK313" s="27"/>
      <c r="AL313" s="27"/>
      <c r="AM313" s="27"/>
      <c r="AN313" s="27"/>
      <c r="AO313" s="27"/>
      <c r="AP313" s="27"/>
      <c r="AQ313" s="27"/>
      <c r="AR313" s="27"/>
    </row>
    <row r="314" spans="1:44" x14ac:dyDescent="0.3">
      <c r="A314" s="27"/>
      <c r="B314" s="27"/>
      <c r="C314" s="27"/>
      <c r="D314" s="27"/>
      <c r="E314" s="27"/>
      <c r="F314" s="27"/>
      <c r="G314" s="27"/>
      <c r="H314" s="27"/>
      <c r="I314" s="27"/>
      <c r="J314" s="27"/>
      <c r="K314" s="27"/>
      <c r="L314" s="27"/>
      <c r="N314" s="27"/>
      <c r="O314" s="27"/>
      <c r="P314" s="27"/>
      <c r="Q314" s="27"/>
      <c r="R314" s="27"/>
      <c r="S314" s="27"/>
      <c r="T314" s="27"/>
      <c r="U314" s="27"/>
      <c r="V314" s="27"/>
      <c r="W314" s="27"/>
      <c r="X314" s="27"/>
      <c r="Y314" s="27"/>
      <c r="Z314" s="27"/>
      <c r="AA314" s="27"/>
      <c r="AB314" s="27"/>
      <c r="AC314" s="27"/>
      <c r="AD314" s="27"/>
      <c r="AE314" s="27"/>
      <c r="AF314" s="27"/>
      <c r="AG314" s="27"/>
      <c r="AH314" s="27"/>
      <c r="AI314" s="27"/>
      <c r="AJ314" s="27"/>
      <c r="AK314" s="27"/>
      <c r="AL314" s="27"/>
      <c r="AM314" s="27"/>
      <c r="AN314" s="27"/>
      <c r="AO314" s="27"/>
      <c r="AP314" s="27"/>
      <c r="AQ314" s="27"/>
      <c r="AR314" s="27"/>
    </row>
    <row r="315" spans="1:44" x14ac:dyDescent="0.3">
      <c r="A315" s="27"/>
      <c r="B315" s="27"/>
      <c r="C315" s="27"/>
      <c r="D315" s="27"/>
      <c r="E315" s="27"/>
      <c r="F315" s="27"/>
      <c r="G315" s="27"/>
      <c r="H315" s="27"/>
      <c r="I315" s="27"/>
      <c r="J315" s="27"/>
      <c r="K315" s="27"/>
      <c r="L315" s="27"/>
      <c r="N315" s="27"/>
      <c r="O315" s="27"/>
      <c r="P315" s="27"/>
      <c r="Q315" s="27"/>
      <c r="R315" s="27"/>
      <c r="S315" s="27"/>
      <c r="T315" s="27"/>
      <c r="U315" s="27"/>
      <c r="V315" s="27"/>
      <c r="W315" s="27"/>
      <c r="X315" s="27"/>
      <c r="Y315" s="27"/>
      <c r="Z315" s="27"/>
      <c r="AA315" s="27"/>
      <c r="AB315" s="27"/>
      <c r="AC315" s="27"/>
      <c r="AD315" s="27"/>
      <c r="AE315" s="27"/>
      <c r="AF315" s="27"/>
      <c r="AG315" s="27"/>
      <c r="AH315" s="27"/>
      <c r="AI315" s="27"/>
      <c r="AJ315" s="27"/>
      <c r="AK315" s="27"/>
      <c r="AL315" s="27"/>
      <c r="AM315" s="27"/>
      <c r="AN315" s="27"/>
      <c r="AO315" s="27"/>
      <c r="AP315" s="27"/>
      <c r="AQ315" s="27"/>
      <c r="AR315" s="27"/>
    </row>
    <row r="316" spans="1:44" x14ac:dyDescent="0.3">
      <c r="A316" s="27"/>
      <c r="B316" s="27"/>
      <c r="C316" s="27"/>
      <c r="D316" s="27"/>
      <c r="E316" s="27"/>
      <c r="F316" s="27"/>
      <c r="G316" s="27"/>
      <c r="H316" s="27"/>
      <c r="I316" s="27"/>
      <c r="J316" s="27"/>
      <c r="K316" s="27"/>
      <c r="L316" s="27"/>
      <c r="N316" s="27"/>
      <c r="O316" s="27"/>
      <c r="P316" s="27"/>
      <c r="Q316" s="27"/>
      <c r="R316" s="27"/>
      <c r="S316" s="27"/>
      <c r="T316" s="27"/>
      <c r="U316" s="27"/>
      <c r="V316" s="27"/>
      <c r="W316" s="27"/>
      <c r="X316" s="27"/>
      <c r="Y316" s="27"/>
      <c r="Z316" s="27"/>
      <c r="AA316" s="27"/>
      <c r="AB316" s="27"/>
      <c r="AC316" s="27"/>
      <c r="AD316" s="27"/>
      <c r="AE316" s="27"/>
      <c r="AF316" s="27"/>
      <c r="AG316" s="27"/>
      <c r="AH316" s="27"/>
      <c r="AI316" s="27"/>
      <c r="AJ316" s="27"/>
      <c r="AK316" s="27"/>
      <c r="AL316" s="27"/>
      <c r="AM316" s="27"/>
      <c r="AN316" s="27"/>
      <c r="AO316" s="27"/>
      <c r="AP316" s="27"/>
      <c r="AQ316" s="27"/>
      <c r="AR316" s="27"/>
    </row>
    <row r="317" spans="1:44" x14ac:dyDescent="0.3">
      <c r="A317" s="27"/>
      <c r="B317" s="27"/>
      <c r="C317" s="27"/>
      <c r="D317" s="27"/>
      <c r="E317" s="27"/>
      <c r="F317" s="27"/>
      <c r="G317" s="27"/>
      <c r="H317" s="27"/>
      <c r="I317" s="27"/>
      <c r="J317" s="27"/>
      <c r="K317" s="27"/>
      <c r="L317" s="27"/>
      <c r="N317" s="27"/>
      <c r="O317" s="27"/>
      <c r="P317" s="27"/>
      <c r="Q317" s="27"/>
      <c r="R317" s="27"/>
      <c r="S317" s="27"/>
      <c r="T317" s="27"/>
      <c r="U317" s="27"/>
      <c r="V317" s="27"/>
      <c r="W317" s="27"/>
      <c r="X317" s="27"/>
      <c r="Y317" s="27"/>
      <c r="Z317" s="27"/>
      <c r="AA317" s="27"/>
      <c r="AB317" s="27"/>
      <c r="AC317" s="27"/>
      <c r="AD317" s="27"/>
      <c r="AE317" s="27"/>
      <c r="AF317" s="27"/>
      <c r="AG317" s="27"/>
      <c r="AH317" s="27"/>
      <c r="AI317" s="27"/>
      <c r="AJ317" s="27"/>
      <c r="AK317" s="27"/>
      <c r="AL317" s="27"/>
      <c r="AM317" s="27"/>
      <c r="AN317" s="27"/>
      <c r="AO317" s="27"/>
      <c r="AP317" s="27"/>
      <c r="AQ317" s="27"/>
      <c r="AR317" s="27"/>
    </row>
    <row r="318" spans="1:44" x14ac:dyDescent="0.3">
      <c r="A318" s="27"/>
      <c r="B318" s="27"/>
      <c r="C318" s="27"/>
      <c r="D318" s="27"/>
      <c r="E318" s="27"/>
      <c r="F318" s="27"/>
      <c r="G318" s="27"/>
      <c r="H318" s="27"/>
      <c r="I318" s="27"/>
      <c r="J318" s="27"/>
      <c r="K318" s="27"/>
      <c r="L318" s="27"/>
      <c r="N318" s="27"/>
      <c r="O318" s="27"/>
      <c r="P318" s="27"/>
      <c r="Q318" s="27"/>
      <c r="R318" s="27"/>
      <c r="S318" s="27"/>
      <c r="T318" s="27"/>
      <c r="U318" s="27"/>
      <c r="V318" s="27"/>
      <c r="W318" s="27"/>
      <c r="X318" s="27"/>
      <c r="Y318" s="27"/>
      <c r="Z318" s="27"/>
      <c r="AA318" s="27"/>
      <c r="AB318" s="27"/>
      <c r="AC318" s="27"/>
      <c r="AD318" s="27"/>
      <c r="AE318" s="27"/>
      <c r="AF318" s="27"/>
      <c r="AG318" s="27"/>
      <c r="AH318" s="27"/>
      <c r="AI318" s="27"/>
      <c r="AJ318" s="27"/>
      <c r="AK318" s="27"/>
      <c r="AL318" s="27"/>
      <c r="AM318" s="27"/>
      <c r="AN318" s="27"/>
      <c r="AO318" s="27"/>
      <c r="AP318" s="27"/>
      <c r="AQ318" s="27"/>
      <c r="AR318" s="27"/>
    </row>
    <row r="319" spans="1:44" x14ac:dyDescent="0.3">
      <c r="A319" s="27"/>
      <c r="B319" s="27"/>
      <c r="C319" s="27"/>
      <c r="D319" s="27"/>
      <c r="E319" s="27"/>
      <c r="F319" s="27"/>
      <c r="G319" s="27"/>
      <c r="H319" s="27"/>
      <c r="I319" s="27"/>
      <c r="J319" s="27"/>
      <c r="K319" s="27"/>
      <c r="L319" s="27"/>
      <c r="N319" s="27"/>
      <c r="O319" s="27"/>
      <c r="P319" s="27"/>
      <c r="Q319" s="27"/>
      <c r="R319" s="27"/>
      <c r="S319" s="27"/>
      <c r="T319" s="27"/>
      <c r="U319" s="27"/>
      <c r="V319" s="27"/>
      <c r="W319" s="27"/>
      <c r="X319" s="27"/>
      <c r="Y319" s="27"/>
      <c r="Z319" s="27"/>
      <c r="AA319" s="27"/>
      <c r="AB319" s="27"/>
      <c r="AC319" s="27"/>
      <c r="AD319" s="27"/>
      <c r="AE319" s="27"/>
      <c r="AF319" s="27"/>
      <c r="AG319" s="27"/>
      <c r="AH319" s="27"/>
      <c r="AI319" s="27"/>
      <c r="AJ319" s="27"/>
      <c r="AK319" s="27"/>
      <c r="AL319" s="27"/>
      <c r="AM319" s="27"/>
      <c r="AN319" s="27"/>
      <c r="AO319" s="27"/>
      <c r="AP319" s="27"/>
      <c r="AQ319" s="27"/>
      <c r="AR319" s="27"/>
    </row>
    <row r="320" spans="1:44" x14ac:dyDescent="0.3">
      <c r="A320" s="27"/>
      <c r="B320" s="27"/>
      <c r="C320" s="27"/>
      <c r="D320" s="27"/>
      <c r="E320" s="27"/>
      <c r="F320" s="27"/>
      <c r="G320" s="27"/>
      <c r="H320" s="27"/>
      <c r="I320" s="27"/>
      <c r="J320" s="27"/>
      <c r="K320" s="27"/>
      <c r="L320" s="27"/>
      <c r="N320" s="27"/>
      <c r="O320" s="27"/>
      <c r="P320" s="27"/>
      <c r="Q320" s="27"/>
      <c r="R320" s="27"/>
      <c r="S320" s="27"/>
      <c r="T320" s="27"/>
      <c r="U320" s="27"/>
      <c r="V320" s="27"/>
      <c r="W320" s="27"/>
      <c r="X320" s="27"/>
      <c r="Y320" s="27"/>
      <c r="Z320" s="27"/>
      <c r="AA320" s="27"/>
      <c r="AB320" s="27"/>
      <c r="AC320" s="27"/>
      <c r="AD320" s="27"/>
      <c r="AE320" s="27"/>
      <c r="AF320" s="27"/>
      <c r="AG320" s="27"/>
      <c r="AH320" s="27"/>
      <c r="AI320" s="27"/>
      <c r="AJ320" s="27"/>
      <c r="AK320" s="27"/>
      <c r="AL320" s="27"/>
      <c r="AM320" s="27"/>
      <c r="AN320" s="27"/>
      <c r="AO320" s="27"/>
      <c r="AP320" s="27"/>
      <c r="AQ320" s="27"/>
      <c r="AR320" s="27"/>
    </row>
    <row r="321" spans="1:44" x14ac:dyDescent="0.3">
      <c r="A321" s="27"/>
      <c r="B321" s="27"/>
      <c r="C321" s="27"/>
      <c r="D321" s="27"/>
      <c r="E321" s="27"/>
      <c r="F321" s="27"/>
      <c r="G321" s="27"/>
      <c r="H321" s="27"/>
      <c r="I321" s="27"/>
      <c r="J321" s="27"/>
      <c r="K321" s="27"/>
      <c r="L321" s="27"/>
      <c r="N321" s="27"/>
      <c r="O321" s="27"/>
      <c r="P321" s="27"/>
      <c r="Q321" s="27"/>
      <c r="R321" s="27"/>
      <c r="S321" s="27"/>
      <c r="T321" s="27"/>
      <c r="U321" s="27"/>
      <c r="V321" s="27"/>
      <c r="W321" s="27"/>
      <c r="X321" s="27"/>
      <c r="Y321" s="27"/>
      <c r="Z321" s="27"/>
      <c r="AA321" s="27"/>
      <c r="AB321" s="27"/>
      <c r="AC321" s="27"/>
      <c r="AD321" s="27"/>
      <c r="AE321" s="27"/>
      <c r="AF321" s="27"/>
      <c r="AG321" s="27"/>
      <c r="AH321" s="27"/>
      <c r="AI321" s="27"/>
      <c r="AJ321" s="27"/>
      <c r="AK321" s="27"/>
      <c r="AL321" s="27"/>
      <c r="AM321" s="27"/>
      <c r="AN321" s="27"/>
      <c r="AO321" s="27"/>
      <c r="AP321" s="27"/>
      <c r="AQ321" s="27"/>
      <c r="AR321" s="27"/>
    </row>
    <row r="322" spans="1:44" x14ac:dyDescent="0.3">
      <c r="A322" s="27"/>
      <c r="B322" s="27"/>
      <c r="C322" s="27"/>
      <c r="D322" s="27"/>
      <c r="E322" s="27"/>
      <c r="F322" s="27"/>
      <c r="G322" s="27"/>
      <c r="H322" s="27"/>
      <c r="I322" s="27"/>
      <c r="J322" s="27"/>
      <c r="K322" s="27"/>
      <c r="L322" s="27"/>
      <c r="N322" s="27"/>
      <c r="O322" s="27"/>
      <c r="P322" s="27"/>
      <c r="Q322" s="27"/>
      <c r="R322" s="27"/>
      <c r="S322" s="27"/>
      <c r="T322" s="27"/>
      <c r="U322" s="27"/>
      <c r="V322" s="27"/>
      <c r="W322" s="27"/>
      <c r="X322" s="27"/>
      <c r="Y322" s="27"/>
      <c r="Z322" s="27"/>
      <c r="AA322" s="27"/>
      <c r="AB322" s="27"/>
      <c r="AC322" s="27"/>
      <c r="AD322" s="27"/>
      <c r="AE322" s="27"/>
      <c r="AF322" s="27"/>
      <c r="AG322" s="27"/>
      <c r="AH322" s="27"/>
      <c r="AI322" s="27"/>
      <c r="AJ322" s="27"/>
      <c r="AK322" s="27"/>
      <c r="AL322" s="27"/>
      <c r="AM322" s="27"/>
      <c r="AN322" s="27"/>
      <c r="AO322" s="27"/>
      <c r="AP322" s="27"/>
      <c r="AQ322" s="27"/>
      <c r="AR322" s="27"/>
    </row>
    <row r="323" spans="1:44" x14ac:dyDescent="0.3">
      <c r="A323" s="27"/>
      <c r="B323" s="27"/>
      <c r="C323" s="27"/>
      <c r="D323" s="27"/>
      <c r="E323" s="27"/>
      <c r="F323" s="27"/>
      <c r="G323" s="27"/>
      <c r="H323" s="27"/>
      <c r="I323" s="27"/>
      <c r="J323" s="27"/>
      <c r="K323" s="27"/>
      <c r="L323" s="27"/>
      <c r="N323" s="27"/>
      <c r="O323" s="27"/>
      <c r="P323" s="27"/>
      <c r="Q323" s="27"/>
      <c r="R323" s="27"/>
      <c r="S323" s="27"/>
      <c r="T323" s="27"/>
      <c r="U323" s="27"/>
      <c r="V323" s="27"/>
      <c r="W323" s="27"/>
      <c r="X323" s="27"/>
      <c r="Y323" s="27"/>
      <c r="Z323" s="27"/>
      <c r="AA323" s="27"/>
      <c r="AB323" s="27"/>
      <c r="AC323" s="27"/>
      <c r="AD323" s="27"/>
      <c r="AE323" s="27"/>
      <c r="AF323" s="27"/>
      <c r="AG323" s="27"/>
      <c r="AH323" s="27"/>
      <c r="AI323" s="27"/>
      <c r="AJ323" s="27"/>
      <c r="AK323" s="27"/>
      <c r="AL323" s="27"/>
      <c r="AM323" s="27"/>
      <c r="AN323" s="27"/>
      <c r="AO323" s="27"/>
      <c r="AP323" s="27"/>
      <c r="AQ323" s="27"/>
      <c r="AR323" s="27"/>
    </row>
    <row r="324" spans="1:44" x14ac:dyDescent="0.3">
      <c r="A324" s="27"/>
      <c r="B324" s="27"/>
      <c r="C324" s="27"/>
      <c r="D324" s="27"/>
      <c r="E324" s="27"/>
      <c r="F324" s="27"/>
      <c r="G324" s="27"/>
      <c r="H324" s="27"/>
      <c r="I324" s="27"/>
      <c r="J324" s="27"/>
      <c r="K324" s="27"/>
      <c r="L324" s="27"/>
      <c r="N324" s="27"/>
      <c r="O324" s="27"/>
      <c r="P324" s="27"/>
      <c r="Q324" s="27"/>
      <c r="R324" s="27"/>
      <c r="S324" s="27"/>
      <c r="T324" s="27"/>
      <c r="U324" s="27"/>
      <c r="V324" s="27"/>
      <c r="W324" s="27"/>
      <c r="X324" s="27"/>
      <c r="Y324" s="27"/>
      <c r="Z324" s="27"/>
      <c r="AA324" s="27"/>
      <c r="AB324" s="27"/>
      <c r="AC324" s="27"/>
      <c r="AD324" s="27"/>
      <c r="AE324" s="27"/>
      <c r="AF324" s="27"/>
      <c r="AG324" s="27"/>
      <c r="AH324" s="27"/>
      <c r="AI324" s="27"/>
      <c r="AJ324" s="27"/>
      <c r="AK324" s="27"/>
      <c r="AL324" s="27"/>
      <c r="AM324" s="27"/>
      <c r="AN324" s="27"/>
      <c r="AO324" s="27"/>
      <c r="AP324" s="27"/>
      <c r="AQ324" s="27"/>
      <c r="AR324" s="27"/>
    </row>
    <row r="325" spans="1:44" x14ac:dyDescent="0.3">
      <c r="A325" s="27"/>
      <c r="B325" s="27"/>
      <c r="C325" s="27"/>
      <c r="D325" s="27"/>
      <c r="E325" s="27"/>
      <c r="F325" s="27"/>
      <c r="G325" s="27"/>
      <c r="H325" s="27"/>
      <c r="I325" s="27"/>
      <c r="J325" s="27"/>
      <c r="K325" s="27"/>
      <c r="L325" s="27"/>
      <c r="N325" s="27"/>
      <c r="O325" s="27"/>
      <c r="P325" s="27"/>
      <c r="Q325" s="27"/>
      <c r="R325" s="27"/>
      <c r="S325" s="27"/>
      <c r="T325" s="27"/>
      <c r="U325" s="27"/>
      <c r="V325" s="27"/>
      <c r="W325" s="27"/>
      <c r="X325" s="27"/>
      <c r="Y325" s="27"/>
      <c r="Z325" s="27"/>
      <c r="AA325" s="27"/>
      <c r="AB325" s="27"/>
      <c r="AC325" s="27"/>
      <c r="AD325" s="27"/>
      <c r="AE325" s="27"/>
      <c r="AF325" s="27"/>
      <c r="AG325" s="27"/>
      <c r="AH325" s="27"/>
      <c r="AI325" s="27"/>
      <c r="AJ325" s="27"/>
      <c r="AK325" s="27"/>
      <c r="AL325" s="27"/>
      <c r="AM325" s="27"/>
      <c r="AN325" s="27"/>
      <c r="AO325" s="27"/>
      <c r="AP325" s="27"/>
      <c r="AQ325" s="27"/>
      <c r="AR325" s="27"/>
    </row>
    <row r="326" spans="1:44" x14ac:dyDescent="0.3">
      <c r="A326" s="27"/>
      <c r="B326" s="27"/>
      <c r="C326" s="27"/>
      <c r="D326" s="27"/>
      <c r="E326" s="27"/>
      <c r="F326" s="27"/>
      <c r="G326" s="27"/>
      <c r="H326" s="27"/>
      <c r="I326" s="27"/>
      <c r="J326" s="27"/>
      <c r="K326" s="27"/>
      <c r="L326" s="27"/>
      <c r="N326" s="27"/>
      <c r="O326" s="27"/>
      <c r="P326" s="27"/>
      <c r="Q326" s="27"/>
      <c r="R326" s="27"/>
      <c r="S326" s="27"/>
      <c r="T326" s="27"/>
      <c r="U326" s="27"/>
      <c r="V326" s="27"/>
      <c r="W326" s="27"/>
      <c r="X326" s="27"/>
      <c r="Y326" s="27"/>
      <c r="Z326" s="27"/>
      <c r="AA326" s="27"/>
      <c r="AB326" s="27"/>
      <c r="AC326" s="27"/>
      <c r="AD326" s="27"/>
      <c r="AE326" s="27"/>
      <c r="AF326" s="27"/>
      <c r="AG326" s="27"/>
      <c r="AH326" s="27"/>
      <c r="AI326" s="27"/>
      <c r="AJ326" s="27"/>
      <c r="AK326" s="27"/>
      <c r="AL326" s="27"/>
      <c r="AM326" s="27"/>
      <c r="AN326" s="27"/>
      <c r="AO326" s="27"/>
      <c r="AP326" s="27"/>
      <c r="AQ326" s="27"/>
      <c r="AR326" s="27"/>
    </row>
    <row r="327" spans="1:44" x14ac:dyDescent="0.3">
      <c r="A327" s="27"/>
      <c r="B327" s="27"/>
      <c r="C327" s="27"/>
      <c r="D327" s="27"/>
      <c r="E327" s="27"/>
      <c r="F327" s="27"/>
      <c r="G327" s="27"/>
      <c r="H327" s="27"/>
      <c r="I327" s="27"/>
      <c r="J327" s="27"/>
      <c r="K327" s="27"/>
      <c r="L327" s="27"/>
      <c r="N327" s="27"/>
      <c r="O327" s="27"/>
      <c r="P327" s="27"/>
      <c r="Q327" s="27"/>
      <c r="R327" s="27"/>
      <c r="S327" s="27"/>
      <c r="T327" s="27"/>
      <c r="U327" s="27"/>
      <c r="V327" s="27"/>
      <c r="W327" s="27"/>
      <c r="X327" s="27"/>
      <c r="Y327" s="27"/>
      <c r="Z327" s="27"/>
      <c r="AA327" s="27"/>
      <c r="AB327" s="27"/>
      <c r="AC327" s="27"/>
      <c r="AD327" s="27"/>
      <c r="AE327" s="27"/>
      <c r="AF327" s="27"/>
      <c r="AG327" s="27"/>
      <c r="AH327" s="27"/>
      <c r="AI327" s="27"/>
      <c r="AJ327" s="27"/>
      <c r="AK327" s="27"/>
      <c r="AL327" s="27"/>
      <c r="AM327" s="27"/>
      <c r="AN327" s="27"/>
      <c r="AO327" s="27"/>
      <c r="AP327" s="27"/>
      <c r="AQ327" s="27"/>
      <c r="AR327" s="27"/>
    </row>
    <row r="328" spans="1:44" x14ac:dyDescent="0.3">
      <c r="A328" s="27"/>
      <c r="B328" s="27"/>
      <c r="C328" s="27"/>
      <c r="D328" s="27"/>
      <c r="E328" s="27"/>
      <c r="F328" s="27"/>
      <c r="G328" s="27"/>
      <c r="H328" s="27"/>
      <c r="I328" s="27"/>
      <c r="J328" s="27"/>
      <c r="K328" s="27"/>
      <c r="L328" s="27"/>
      <c r="N328" s="27"/>
      <c r="O328" s="27"/>
      <c r="P328" s="27"/>
      <c r="Q328" s="27"/>
      <c r="R328" s="27"/>
      <c r="S328" s="27"/>
      <c r="T328" s="27"/>
      <c r="U328" s="27"/>
      <c r="V328" s="27"/>
      <c r="W328" s="27"/>
      <c r="X328" s="27"/>
      <c r="Y328" s="27"/>
      <c r="Z328" s="27"/>
      <c r="AA328" s="27"/>
      <c r="AB328" s="27"/>
      <c r="AC328" s="27"/>
      <c r="AD328" s="27"/>
      <c r="AE328" s="27"/>
      <c r="AF328" s="27"/>
      <c r="AG328" s="27"/>
      <c r="AH328" s="27"/>
      <c r="AI328" s="27"/>
      <c r="AJ328" s="27"/>
      <c r="AK328" s="27"/>
      <c r="AL328" s="27"/>
      <c r="AM328" s="27"/>
      <c r="AN328" s="27"/>
      <c r="AO328" s="27"/>
      <c r="AP328" s="27"/>
      <c r="AQ328" s="27"/>
      <c r="AR328" s="27"/>
    </row>
    <row r="329" spans="1:44" x14ac:dyDescent="0.3">
      <c r="A329" s="27"/>
      <c r="B329" s="27"/>
      <c r="C329" s="27"/>
      <c r="D329" s="27"/>
      <c r="E329" s="27"/>
      <c r="F329" s="27"/>
      <c r="G329" s="27"/>
      <c r="H329" s="27"/>
      <c r="I329" s="27"/>
      <c r="J329" s="27"/>
      <c r="K329" s="27"/>
      <c r="L329" s="27"/>
      <c r="N329" s="27"/>
      <c r="O329" s="27"/>
      <c r="P329" s="27"/>
      <c r="Q329" s="27"/>
      <c r="R329" s="27"/>
      <c r="S329" s="27"/>
      <c r="T329" s="27"/>
      <c r="U329" s="27"/>
      <c r="V329" s="27"/>
      <c r="W329" s="27"/>
      <c r="X329" s="27"/>
      <c r="Y329" s="27"/>
      <c r="Z329" s="27"/>
      <c r="AA329" s="27"/>
      <c r="AB329" s="27"/>
      <c r="AC329" s="27"/>
      <c r="AD329" s="27"/>
      <c r="AE329" s="27"/>
      <c r="AF329" s="27"/>
      <c r="AG329" s="27"/>
      <c r="AH329" s="27"/>
      <c r="AI329" s="27"/>
      <c r="AJ329" s="27"/>
      <c r="AK329" s="27"/>
      <c r="AL329" s="27"/>
      <c r="AM329" s="27"/>
      <c r="AN329" s="27"/>
      <c r="AO329" s="27"/>
      <c r="AP329" s="27"/>
      <c r="AQ329" s="27"/>
      <c r="AR329" s="27"/>
    </row>
    <row r="330" spans="1:44" x14ac:dyDescent="0.3">
      <c r="A330" s="27"/>
      <c r="B330" s="27"/>
      <c r="C330" s="27"/>
      <c r="D330" s="27"/>
      <c r="E330" s="27"/>
      <c r="F330" s="27"/>
      <c r="G330" s="27"/>
      <c r="H330" s="27"/>
      <c r="I330" s="27"/>
      <c r="J330" s="27"/>
      <c r="K330" s="27"/>
      <c r="L330" s="27"/>
      <c r="N330" s="27"/>
      <c r="O330" s="27"/>
      <c r="P330" s="27"/>
      <c r="Q330" s="27"/>
      <c r="R330" s="27"/>
      <c r="S330" s="27"/>
      <c r="T330" s="27"/>
      <c r="U330" s="27"/>
      <c r="V330" s="27"/>
      <c r="W330" s="27"/>
      <c r="X330" s="27"/>
      <c r="Y330" s="27"/>
      <c r="Z330" s="27"/>
      <c r="AA330" s="27"/>
      <c r="AB330" s="27"/>
      <c r="AC330" s="27"/>
      <c r="AD330" s="27"/>
      <c r="AE330" s="27"/>
      <c r="AF330" s="27"/>
      <c r="AG330" s="27"/>
      <c r="AH330" s="27"/>
      <c r="AI330" s="27"/>
      <c r="AJ330" s="27"/>
      <c r="AK330" s="27"/>
      <c r="AL330" s="27"/>
      <c r="AM330" s="27"/>
      <c r="AN330" s="27"/>
      <c r="AO330" s="27"/>
      <c r="AP330" s="27"/>
      <c r="AQ330" s="27"/>
      <c r="AR330" s="27"/>
    </row>
    <row r="331" spans="1:44" x14ac:dyDescent="0.3">
      <c r="A331" s="27"/>
      <c r="B331" s="27"/>
      <c r="C331" s="27"/>
      <c r="D331" s="27"/>
      <c r="E331" s="27"/>
      <c r="F331" s="27"/>
      <c r="G331" s="27"/>
      <c r="H331" s="27"/>
      <c r="I331" s="27"/>
      <c r="J331" s="27"/>
      <c r="K331" s="27"/>
      <c r="L331" s="27"/>
      <c r="N331" s="27"/>
      <c r="O331" s="27"/>
      <c r="P331" s="27"/>
      <c r="Q331" s="27"/>
      <c r="R331" s="27"/>
      <c r="S331" s="27"/>
      <c r="T331" s="27"/>
      <c r="U331" s="27"/>
      <c r="V331" s="27"/>
      <c r="W331" s="27"/>
      <c r="X331" s="27"/>
      <c r="Y331" s="27"/>
      <c r="Z331" s="27"/>
      <c r="AA331" s="27"/>
      <c r="AB331" s="27"/>
      <c r="AC331" s="27"/>
      <c r="AD331" s="27"/>
      <c r="AE331" s="27"/>
      <c r="AF331" s="27"/>
      <c r="AG331" s="27"/>
      <c r="AH331" s="27"/>
      <c r="AI331" s="27"/>
      <c r="AJ331" s="27"/>
      <c r="AK331" s="27"/>
      <c r="AL331" s="27"/>
      <c r="AM331" s="27"/>
      <c r="AN331" s="27"/>
      <c r="AO331" s="27"/>
      <c r="AP331" s="27"/>
      <c r="AQ331" s="27"/>
      <c r="AR331" s="27"/>
    </row>
    <row r="332" spans="1:44" x14ac:dyDescent="0.3">
      <c r="A332" s="27"/>
      <c r="B332" s="27"/>
      <c r="C332" s="27"/>
      <c r="D332" s="27"/>
      <c r="E332" s="27"/>
      <c r="F332" s="27"/>
      <c r="G332" s="27"/>
      <c r="H332" s="27"/>
      <c r="I332" s="27"/>
      <c r="J332" s="27"/>
      <c r="K332" s="27"/>
      <c r="L332" s="27"/>
      <c r="N332" s="27"/>
      <c r="O332" s="27"/>
      <c r="P332" s="27"/>
      <c r="Q332" s="27"/>
      <c r="R332" s="27"/>
      <c r="S332" s="27"/>
      <c r="T332" s="27"/>
      <c r="U332" s="27"/>
      <c r="V332" s="27"/>
      <c r="W332" s="27"/>
      <c r="X332" s="27"/>
      <c r="Y332" s="27"/>
      <c r="Z332" s="27"/>
      <c r="AA332" s="27"/>
      <c r="AB332" s="27"/>
      <c r="AC332" s="27"/>
      <c r="AD332" s="27"/>
      <c r="AE332" s="27"/>
      <c r="AF332" s="27"/>
      <c r="AG332" s="27"/>
      <c r="AH332" s="27"/>
      <c r="AI332" s="27"/>
      <c r="AJ332" s="27"/>
      <c r="AK332" s="27"/>
      <c r="AL332" s="27"/>
      <c r="AM332" s="27"/>
      <c r="AN332" s="27"/>
      <c r="AO332" s="27"/>
      <c r="AP332" s="27"/>
      <c r="AQ332" s="27"/>
      <c r="AR332" s="27"/>
    </row>
    <row r="333" spans="1:44" x14ac:dyDescent="0.3">
      <c r="A333" s="27"/>
      <c r="B333" s="27"/>
      <c r="C333" s="27"/>
      <c r="D333" s="27"/>
      <c r="E333" s="27"/>
      <c r="F333" s="27"/>
      <c r="G333" s="27"/>
      <c r="H333" s="27"/>
      <c r="I333" s="27"/>
      <c r="J333" s="27"/>
      <c r="K333" s="27"/>
      <c r="L333" s="27"/>
      <c r="N333" s="27"/>
      <c r="O333" s="27"/>
      <c r="P333" s="27"/>
      <c r="Q333" s="27"/>
      <c r="R333" s="27"/>
      <c r="S333" s="27"/>
      <c r="T333" s="27"/>
      <c r="U333" s="27"/>
      <c r="V333" s="27"/>
      <c r="W333" s="27"/>
      <c r="X333" s="27"/>
      <c r="Y333" s="27"/>
      <c r="Z333" s="27"/>
      <c r="AA333" s="27"/>
      <c r="AB333" s="27"/>
      <c r="AC333" s="27"/>
      <c r="AD333" s="27"/>
      <c r="AE333" s="27"/>
      <c r="AF333" s="27"/>
      <c r="AG333" s="27"/>
      <c r="AH333" s="27"/>
      <c r="AI333" s="27"/>
      <c r="AJ333" s="27"/>
      <c r="AK333" s="27"/>
      <c r="AL333" s="27"/>
      <c r="AM333" s="27"/>
      <c r="AN333" s="27"/>
      <c r="AO333" s="27"/>
      <c r="AP333" s="27"/>
      <c r="AQ333" s="27"/>
      <c r="AR333" s="27"/>
    </row>
    <row r="334" spans="1:44" x14ac:dyDescent="0.3">
      <c r="A334" s="27"/>
      <c r="B334" s="27"/>
      <c r="C334" s="27"/>
      <c r="D334" s="27"/>
      <c r="E334" s="27"/>
      <c r="F334" s="27"/>
      <c r="G334" s="27"/>
      <c r="H334" s="27"/>
      <c r="I334" s="27"/>
      <c r="J334" s="27"/>
      <c r="K334" s="27"/>
      <c r="L334" s="27"/>
      <c r="N334" s="27"/>
      <c r="O334" s="27"/>
      <c r="P334" s="27"/>
      <c r="Q334" s="27"/>
      <c r="R334" s="27"/>
      <c r="S334" s="27"/>
      <c r="T334" s="27"/>
      <c r="U334" s="27"/>
      <c r="V334" s="27"/>
      <c r="W334" s="27"/>
      <c r="X334" s="27"/>
      <c r="Y334" s="27"/>
      <c r="Z334" s="27"/>
      <c r="AA334" s="27"/>
      <c r="AB334" s="27"/>
      <c r="AC334" s="27"/>
      <c r="AD334" s="27"/>
      <c r="AE334" s="27"/>
      <c r="AF334" s="27"/>
      <c r="AG334" s="27"/>
      <c r="AH334" s="27"/>
      <c r="AI334" s="27"/>
      <c r="AJ334" s="27"/>
      <c r="AK334" s="27"/>
      <c r="AL334" s="27"/>
      <c r="AM334" s="27"/>
      <c r="AN334" s="27"/>
      <c r="AO334" s="27"/>
      <c r="AP334" s="27"/>
      <c r="AQ334" s="27"/>
      <c r="AR334" s="27"/>
    </row>
    <row r="335" spans="1:44" x14ac:dyDescent="0.3">
      <c r="A335" s="27"/>
      <c r="B335" s="27"/>
      <c r="C335" s="27"/>
      <c r="D335" s="27"/>
      <c r="E335" s="27"/>
      <c r="F335" s="27"/>
      <c r="G335" s="27"/>
      <c r="H335" s="27"/>
      <c r="I335" s="27"/>
      <c r="J335" s="27"/>
      <c r="K335" s="27"/>
      <c r="L335" s="27"/>
      <c r="N335" s="27"/>
      <c r="O335" s="27"/>
      <c r="P335" s="27"/>
      <c r="Q335" s="27"/>
      <c r="R335" s="27"/>
      <c r="S335" s="27"/>
      <c r="T335" s="27"/>
      <c r="U335" s="27"/>
      <c r="V335" s="27"/>
      <c r="W335" s="27"/>
      <c r="X335" s="27"/>
      <c r="Y335" s="27"/>
      <c r="Z335" s="27"/>
      <c r="AA335" s="27"/>
      <c r="AB335" s="27"/>
      <c r="AC335" s="27"/>
      <c r="AD335" s="27"/>
      <c r="AE335" s="27"/>
      <c r="AF335" s="27"/>
      <c r="AG335" s="27"/>
      <c r="AH335" s="27"/>
      <c r="AI335" s="27"/>
      <c r="AJ335" s="27"/>
      <c r="AK335" s="27"/>
      <c r="AL335" s="27"/>
      <c r="AM335" s="27"/>
      <c r="AN335" s="27"/>
      <c r="AO335" s="27"/>
      <c r="AP335" s="27"/>
      <c r="AQ335" s="27"/>
      <c r="AR335" s="27"/>
    </row>
    <row r="336" spans="1:44" x14ac:dyDescent="0.3">
      <c r="A336" s="27"/>
      <c r="B336" s="27"/>
      <c r="C336" s="27"/>
      <c r="D336" s="27"/>
      <c r="E336" s="27"/>
      <c r="F336" s="27"/>
      <c r="G336" s="27"/>
      <c r="H336" s="27"/>
      <c r="I336" s="27"/>
      <c r="J336" s="27"/>
      <c r="K336" s="27"/>
      <c r="L336" s="27"/>
      <c r="N336" s="27"/>
      <c r="O336" s="27"/>
      <c r="P336" s="27"/>
      <c r="Q336" s="27"/>
      <c r="R336" s="27"/>
      <c r="S336" s="27"/>
      <c r="T336" s="27"/>
      <c r="U336" s="27"/>
      <c r="V336" s="27"/>
      <c r="W336" s="27"/>
      <c r="X336" s="27"/>
      <c r="Y336" s="27"/>
      <c r="Z336" s="27"/>
      <c r="AA336" s="27"/>
      <c r="AB336" s="27"/>
      <c r="AC336" s="27"/>
      <c r="AD336" s="27"/>
      <c r="AE336" s="27"/>
      <c r="AF336" s="27"/>
      <c r="AG336" s="27"/>
      <c r="AH336" s="27"/>
      <c r="AI336" s="27"/>
      <c r="AJ336" s="27"/>
      <c r="AK336" s="27"/>
      <c r="AL336" s="27"/>
      <c r="AM336" s="27"/>
      <c r="AN336" s="27"/>
      <c r="AO336" s="27"/>
      <c r="AP336" s="27"/>
      <c r="AQ336" s="27"/>
      <c r="AR336" s="27"/>
    </row>
    <row r="337" spans="1:44" x14ac:dyDescent="0.3">
      <c r="A337" s="27"/>
      <c r="B337" s="27"/>
      <c r="C337" s="27"/>
      <c r="D337" s="27"/>
      <c r="E337" s="27"/>
      <c r="F337" s="27"/>
      <c r="G337" s="27"/>
      <c r="H337" s="27"/>
      <c r="I337" s="27"/>
      <c r="J337" s="27"/>
      <c r="K337" s="27"/>
      <c r="L337" s="27"/>
      <c r="N337" s="27"/>
      <c r="O337" s="27"/>
      <c r="P337" s="27"/>
      <c r="Q337" s="27"/>
      <c r="R337" s="27"/>
      <c r="S337" s="27"/>
      <c r="T337" s="27"/>
      <c r="U337" s="27"/>
      <c r="V337" s="27"/>
      <c r="W337" s="27"/>
      <c r="X337" s="27"/>
      <c r="Y337" s="27"/>
      <c r="Z337" s="27"/>
      <c r="AA337" s="27"/>
      <c r="AB337" s="27"/>
      <c r="AC337" s="27"/>
      <c r="AD337" s="27"/>
      <c r="AE337" s="27"/>
      <c r="AF337" s="27"/>
      <c r="AG337" s="27"/>
      <c r="AH337" s="27"/>
      <c r="AI337" s="27"/>
      <c r="AJ337" s="27"/>
      <c r="AK337" s="27"/>
      <c r="AL337" s="27"/>
      <c r="AM337" s="27"/>
      <c r="AN337" s="27"/>
      <c r="AO337" s="27"/>
      <c r="AP337" s="27"/>
      <c r="AQ337" s="27"/>
      <c r="AR337" s="27"/>
    </row>
    <row r="338" spans="1:44" x14ac:dyDescent="0.3">
      <c r="A338" s="27"/>
      <c r="B338" s="27"/>
      <c r="C338" s="27"/>
      <c r="D338" s="27"/>
      <c r="E338" s="27"/>
      <c r="F338" s="27"/>
      <c r="G338" s="27"/>
      <c r="H338" s="27"/>
      <c r="I338" s="27"/>
      <c r="J338" s="27"/>
      <c r="K338" s="27"/>
      <c r="L338" s="27"/>
      <c r="N338" s="27"/>
      <c r="O338" s="27"/>
      <c r="P338" s="27"/>
      <c r="Q338" s="27"/>
      <c r="R338" s="27"/>
      <c r="S338" s="27"/>
      <c r="T338" s="27"/>
      <c r="U338" s="27"/>
      <c r="V338" s="27"/>
      <c r="W338" s="27"/>
      <c r="X338" s="27"/>
      <c r="Y338" s="27"/>
      <c r="Z338" s="27"/>
      <c r="AA338" s="27"/>
      <c r="AB338" s="27"/>
      <c r="AC338" s="27"/>
      <c r="AD338" s="27"/>
      <c r="AE338" s="27"/>
      <c r="AF338" s="27"/>
      <c r="AG338" s="27"/>
      <c r="AH338" s="27"/>
      <c r="AI338" s="27"/>
      <c r="AJ338" s="27"/>
      <c r="AK338" s="27"/>
      <c r="AL338" s="27"/>
      <c r="AM338" s="27"/>
      <c r="AN338" s="27"/>
      <c r="AO338" s="27"/>
      <c r="AP338" s="27"/>
      <c r="AQ338" s="27"/>
      <c r="AR338" s="27"/>
    </row>
    <row r="339" spans="1:44" x14ac:dyDescent="0.3">
      <c r="A339" s="27"/>
      <c r="B339" s="27"/>
      <c r="C339" s="27"/>
      <c r="D339" s="27"/>
      <c r="E339" s="27"/>
      <c r="F339" s="27"/>
      <c r="G339" s="27"/>
      <c r="H339" s="27"/>
      <c r="I339" s="27"/>
      <c r="J339" s="27"/>
      <c r="K339" s="27"/>
      <c r="L339" s="27"/>
      <c r="N339" s="27"/>
      <c r="O339" s="27"/>
      <c r="P339" s="27"/>
      <c r="Q339" s="27"/>
      <c r="R339" s="27"/>
      <c r="S339" s="27"/>
      <c r="T339" s="27"/>
      <c r="U339" s="27"/>
      <c r="V339" s="27"/>
      <c r="W339" s="27"/>
      <c r="X339" s="27"/>
      <c r="Y339" s="27"/>
      <c r="Z339" s="27"/>
      <c r="AA339" s="27"/>
      <c r="AB339" s="27"/>
      <c r="AC339" s="27"/>
      <c r="AD339" s="27"/>
      <c r="AE339" s="27"/>
      <c r="AF339" s="27"/>
      <c r="AG339" s="27"/>
      <c r="AH339" s="27"/>
      <c r="AI339" s="27"/>
      <c r="AJ339" s="27"/>
      <c r="AK339" s="27"/>
      <c r="AL339" s="27"/>
      <c r="AM339" s="27"/>
      <c r="AN339" s="27"/>
      <c r="AO339" s="27"/>
      <c r="AP339" s="27"/>
      <c r="AQ339" s="27"/>
      <c r="AR339" s="27"/>
    </row>
    <row r="340" spans="1:44" x14ac:dyDescent="0.3">
      <c r="A340" s="27"/>
      <c r="B340" s="27"/>
      <c r="C340" s="27"/>
      <c r="D340" s="27"/>
      <c r="E340" s="27"/>
      <c r="F340" s="27"/>
      <c r="G340" s="27"/>
      <c r="H340" s="27"/>
      <c r="I340" s="27"/>
      <c r="J340" s="27"/>
      <c r="K340" s="27"/>
      <c r="L340" s="27"/>
      <c r="N340" s="27"/>
      <c r="O340" s="27"/>
      <c r="P340" s="27"/>
      <c r="Q340" s="27"/>
      <c r="R340" s="27"/>
      <c r="S340" s="27"/>
      <c r="T340" s="27"/>
      <c r="U340" s="27"/>
      <c r="V340" s="27"/>
      <c r="W340" s="27"/>
      <c r="X340" s="27"/>
      <c r="Y340" s="27"/>
      <c r="Z340" s="27"/>
      <c r="AA340" s="27"/>
      <c r="AB340" s="27"/>
      <c r="AC340" s="27"/>
      <c r="AD340" s="27"/>
      <c r="AE340" s="27"/>
      <c r="AF340" s="27"/>
      <c r="AG340" s="27"/>
      <c r="AH340" s="27"/>
      <c r="AI340" s="27"/>
      <c r="AJ340" s="27"/>
      <c r="AK340" s="27"/>
      <c r="AL340" s="27"/>
      <c r="AM340" s="27"/>
      <c r="AN340" s="27"/>
      <c r="AO340" s="27"/>
      <c r="AP340" s="27"/>
      <c r="AQ340" s="27"/>
      <c r="AR340" s="27"/>
    </row>
    <row r="341" spans="1:44" x14ac:dyDescent="0.3">
      <c r="A341" s="27"/>
      <c r="B341" s="27"/>
      <c r="C341" s="27"/>
      <c r="D341" s="27"/>
      <c r="E341" s="27"/>
      <c r="F341" s="27"/>
      <c r="G341" s="27"/>
      <c r="H341" s="27"/>
      <c r="I341" s="27"/>
      <c r="J341" s="27"/>
      <c r="K341" s="27"/>
      <c r="L341" s="27"/>
      <c r="N341" s="27"/>
      <c r="O341" s="27"/>
      <c r="P341" s="27"/>
      <c r="Q341" s="27"/>
      <c r="R341" s="27"/>
      <c r="S341" s="27"/>
      <c r="T341" s="27"/>
      <c r="U341" s="27"/>
      <c r="V341" s="27"/>
      <c r="W341" s="27"/>
      <c r="X341" s="27"/>
      <c r="Y341" s="27"/>
      <c r="Z341" s="27"/>
      <c r="AA341" s="27"/>
      <c r="AB341" s="27"/>
      <c r="AC341" s="27"/>
      <c r="AD341" s="27"/>
      <c r="AE341" s="27"/>
      <c r="AF341" s="27"/>
      <c r="AG341" s="27"/>
      <c r="AH341" s="27"/>
      <c r="AI341" s="27"/>
      <c r="AJ341" s="27"/>
      <c r="AK341" s="27"/>
      <c r="AL341" s="27"/>
      <c r="AM341" s="27"/>
      <c r="AN341" s="27"/>
      <c r="AO341" s="27"/>
      <c r="AP341" s="27"/>
      <c r="AQ341" s="27"/>
      <c r="AR341" s="27"/>
    </row>
    <row r="342" spans="1:44" x14ac:dyDescent="0.3">
      <c r="A342" s="27"/>
      <c r="B342" s="27"/>
      <c r="C342" s="27"/>
      <c r="D342" s="27"/>
      <c r="E342" s="27"/>
      <c r="F342" s="27"/>
      <c r="G342" s="27"/>
      <c r="H342" s="27"/>
      <c r="I342" s="27"/>
      <c r="J342" s="27"/>
      <c r="K342" s="27"/>
      <c r="L342" s="27"/>
      <c r="N342" s="27"/>
      <c r="O342" s="27"/>
      <c r="P342" s="27"/>
      <c r="Q342" s="27"/>
      <c r="R342" s="27"/>
      <c r="S342" s="27"/>
      <c r="T342" s="27"/>
      <c r="U342" s="27"/>
      <c r="V342" s="27"/>
      <c r="W342" s="27"/>
      <c r="X342" s="27"/>
      <c r="Y342" s="27"/>
      <c r="Z342" s="27"/>
      <c r="AA342" s="27"/>
      <c r="AB342" s="27"/>
      <c r="AC342" s="27"/>
      <c r="AD342" s="27"/>
      <c r="AE342" s="27"/>
      <c r="AF342" s="27"/>
      <c r="AG342" s="27"/>
      <c r="AH342" s="27"/>
      <c r="AI342" s="27"/>
      <c r="AJ342" s="27"/>
      <c r="AK342" s="27"/>
      <c r="AL342" s="27"/>
      <c r="AM342" s="27"/>
      <c r="AN342" s="27"/>
      <c r="AO342" s="27"/>
      <c r="AP342" s="27"/>
      <c r="AQ342" s="27"/>
      <c r="AR342" s="27"/>
    </row>
    <row r="343" spans="1:44" x14ac:dyDescent="0.3">
      <c r="A343" s="27"/>
      <c r="B343" s="27"/>
      <c r="C343" s="27"/>
      <c r="D343" s="27"/>
      <c r="E343" s="27"/>
      <c r="F343" s="27"/>
      <c r="G343" s="27"/>
      <c r="H343" s="27"/>
      <c r="I343" s="27"/>
      <c r="J343" s="27"/>
      <c r="K343" s="27"/>
      <c r="L343" s="27"/>
      <c r="N343" s="27"/>
      <c r="O343" s="27"/>
      <c r="P343" s="27"/>
      <c r="Q343" s="27"/>
      <c r="R343" s="27"/>
      <c r="S343" s="27"/>
      <c r="T343" s="27"/>
      <c r="U343" s="27"/>
      <c r="V343" s="27"/>
      <c r="W343" s="27"/>
      <c r="X343" s="27"/>
      <c r="Y343" s="27"/>
      <c r="Z343" s="27"/>
      <c r="AA343" s="27"/>
      <c r="AB343" s="27"/>
      <c r="AC343" s="27"/>
      <c r="AD343" s="27"/>
      <c r="AE343" s="27"/>
      <c r="AF343" s="27"/>
      <c r="AG343" s="27"/>
      <c r="AH343" s="27"/>
      <c r="AI343" s="27"/>
      <c r="AJ343" s="27"/>
      <c r="AK343" s="27"/>
      <c r="AL343" s="27"/>
      <c r="AM343" s="27"/>
      <c r="AN343" s="27"/>
      <c r="AO343" s="27"/>
      <c r="AP343" s="27"/>
      <c r="AQ343" s="27"/>
      <c r="AR343" s="27"/>
    </row>
    <row r="344" spans="1:44" x14ac:dyDescent="0.3">
      <c r="A344" s="27"/>
      <c r="B344" s="27"/>
      <c r="C344" s="27"/>
      <c r="D344" s="27"/>
      <c r="E344" s="27"/>
      <c r="F344" s="27"/>
      <c r="G344" s="27"/>
      <c r="H344" s="27"/>
      <c r="I344" s="27"/>
      <c r="J344" s="27"/>
      <c r="K344" s="27"/>
      <c r="L344" s="27"/>
      <c r="N344" s="27"/>
      <c r="O344" s="27"/>
      <c r="P344" s="27"/>
      <c r="Q344" s="27"/>
      <c r="R344" s="27"/>
      <c r="S344" s="27"/>
      <c r="T344" s="27"/>
      <c r="U344" s="27"/>
      <c r="V344" s="27"/>
      <c r="W344" s="27"/>
      <c r="X344" s="27"/>
      <c r="Y344" s="27"/>
      <c r="Z344" s="27"/>
      <c r="AA344" s="27"/>
      <c r="AB344" s="27"/>
      <c r="AC344" s="27"/>
      <c r="AD344" s="27"/>
      <c r="AE344" s="27"/>
      <c r="AF344" s="27"/>
      <c r="AG344" s="27"/>
      <c r="AH344" s="27"/>
      <c r="AI344" s="27"/>
      <c r="AJ344" s="27"/>
      <c r="AK344" s="27"/>
      <c r="AL344" s="27"/>
      <c r="AM344" s="27"/>
      <c r="AN344" s="27"/>
      <c r="AO344" s="27"/>
      <c r="AP344" s="27"/>
      <c r="AQ344" s="27"/>
      <c r="AR344" s="27"/>
    </row>
    <row r="345" spans="1:44" x14ac:dyDescent="0.3">
      <c r="A345" s="27"/>
      <c r="B345" s="27"/>
      <c r="C345" s="27"/>
      <c r="D345" s="27"/>
      <c r="E345" s="27"/>
      <c r="F345" s="27"/>
      <c r="G345" s="27"/>
      <c r="H345" s="27"/>
      <c r="I345" s="27"/>
      <c r="J345" s="27"/>
      <c r="K345" s="27"/>
      <c r="L345" s="27"/>
      <c r="N345" s="27"/>
      <c r="O345" s="27"/>
      <c r="P345" s="27"/>
      <c r="Q345" s="27"/>
      <c r="R345" s="27"/>
      <c r="S345" s="27"/>
      <c r="T345" s="27"/>
      <c r="U345" s="27"/>
      <c r="V345" s="27"/>
      <c r="W345" s="27"/>
      <c r="X345" s="27"/>
      <c r="Y345" s="27"/>
      <c r="Z345" s="27"/>
      <c r="AA345" s="27"/>
      <c r="AB345" s="27"/>
      <c r="AC345" s="27"/>
      <c r="AD345" s="27"/>
      <c r="AE345" s="27"/>
      <c r="AF345" s="27"/>
      <c r="AG345" s="27"/>
      <c r="AH345" s="27"/>
      <c r="AI345" s="27"/>
      <c r="AJ345" s="27"/>
      <c r="AK345" s="27"/>
      <c r="AL345" s="27"/>
      <c r="AM345" s="27"/>
      <c r="AN345" s="27"/>
      <c r="AO345" s="27"/>
      <c r="AP345" s="27"/>
      <c r="AQ345" s="27"/>
      <c r="AR345" s="27"/>
    </row>
    <row r="346" spans="1:44" x14ac:dyDescent="0.3">
      <c r="A346" s="27"/>
      <c r="B346" s="27"/>
      <c r="C346" s="27"/>
      <c r="D346" s="27"/>
      <c r="E346" s="27"/>
      <c r="F346" s="27"/>
      <c r="G346" s="27"/>
      <c r="H346" s="27"/>
      <c r="I346" s="27"/>
      <c r="J346" s="27"/>
      <c r="K346" s="27"/>
      <c r="L346" s="27"/>
      <c r="N346" s="27"/>
      <c r="O346" s="27"/>
      <c r="P346" s="27"/>
      <c r="Q346" s="27"/>
      <c r="R346" s="27"/>
      <c r="S346" s="27"/>
      <c r="T346" s="27"/>
      <c r="U346" s="27"/>
      <c r="V346" s="27"/>
      <c r="W346" s="27"/>
      <c r="X346" s="27"/>
      <c r="Y346" s="27"/>
      <c r="Z346" s="27"/>
      <c r="AA346" s="27"/>
      <c r="AB346" s="27"/>
      <c r="AC346" s="27"/>
      <c r="AD346" s="27"/>
      <c r="AE346" s="27"/>
      <c r="AF346" s="27"/>
      <c r="AG346" s="27"/>
      <c r="AH346" s="27"/>
      <c r="AI346" s="27"/>
      <c r="AJ346" s="27"/>
      <c r="AK346" s="27"/>
      <c r="AL346" s="27"/>
      <c r="AM346" s="27"/>
      <c r="AN346" s="27"/>
      <c r="AO346" s="27"/>
      <c r="AP346" s="27"/>
      <c r="AQ346" s="27"/>
      <c r="AR346" s="27"/>
    </row>
    <row r="347" spans="1:44" x14ac:dyDescent="0.3">
      <c r="A347" s="27"/>
      <c r="B347" s="27"/>
      <c r="C347" s="27"/>
      <c r="D347" s="27"/>
      <c r="E347" s="27"/>
      <c r="F347" s="27"/>
      <c r="G347" s="27"/>
      <c r="H347" s="27"/>
      <c r="I347" s="27"/>
      <c r="J347" s="27"/>
      <c r="K347" s="27"/>
      <c r="L347" s="27"/>
      <c r="N347" s="27"/>
      <c r="O347" s="27"/>
      <c r="P347" s="27"/>
      <c r="Q347" s="27"/>
      <c r="R347" s="27"/>
      <c r="S347" s="27"/>
      <c r="T347" s="27"/>
      <c r="U347" s="27"/>
      <c r="V347" s="27"/>
      <c r="W347" s="27"/>
      <c r="X347" s="27"/>
      <c r="Y347" s="27"/>
      <c r="Z347" s="27"/>
      <c r="AA347" s="27"/>
      <c r="AB347" s="27"/>
      <c r="AC347" s="27"/>
      <c r="AD347" s="27"/>
      <c r="AE347" s="27"/>
      <c r="AF347" s="27"/>
      <c r="AG347" s="27"/>
      <c r="AH347" s="27"/>
      <c r="AI347" s="27"/>
      <c r="AJ347" s="27"/>
      <c r="AK347" s="27"/>
      <c r="AL347" s="27"/>
      <c r="AM347" s="27"/>
      <c r="AN347" s="27"/>
      <c r="AO347" s="27"/>
      <c r="AP347" s="27"/>
      <c r="AQ347" s="27"/>
      <c r="AR347" s="27"/>
    </row>
    <row r="348" spans="1:44" x14ac:dyDescent="0.3">
      <c r="A348" s="27"/>
      <c r="B348" s="27"/>
      <c r="C348" s="27"/>
      <c r="D348" s="27"/>
      <c r="E348" s="27"/>
      <c r="F348" s="27"/>
      <c r="G348" s="27"/>
      <c r="H348" s="27"/>
      <c r="I348" s="27"/>
      <c r="J348" s="27"/>
      <c r="K348" s="27"/>
      <c r="L348" s="27"/>
      <c r="N348" s="27"/>
      <c r="O348" s="27"/>
      <c r="P348" s="27"/>
      <c r="Q348" s="27"/>
      <c r="R348" s="27"/>
      <c r="S348" s="27"/>
      <c r="T348" s="27"/>
      <c r="U348" s="27"/>
      <c r="V348" s="27"/>
      <c r="W348" s="27"/>
      <c r="X348" s="27"/>
      <c r="Y348" s="27"/>
      <c r="Z348" s="27"/>
      <c r="AA348" s="27"/>
      <c r="AB348" s="27"/>
      <c r="AC348" s="27"/>
      <c r="AD348" s="27"/>
      <c r="AE348" s="27"/>
      <c r="AF348" s="27"/>
      <c r="AG348" s="27"/>
      <c r="AH348" s="27"/>
      <c r="AI348" s="27"/>
      <c r="AJ348" s="27"/>
      <c r="AK348" s="27"/>
      <c r="AL348" s="27"/>
      <c r="AM348" s="27"/>
      <c r="AN348" s="27"/>
      <c r="AO348" s="27"/>
      <c r="AP348" s="27"/>
      <c r="AQ348" s="27"/>
      <c r="AR348" s="27"/>
    </row>
    <row r="349" spans="1:44" x14ac:dyDescent="0.3">
      <c r="A349" s="27"/>
      <c r="B349" s="27"/>
      <c r="C349" s="27"/>
      <c r="D349" s="27"/>
      <c r="E349" s="27"/>
      <c r="F349" s="27"/>
      <c r="G349" s="27"/>
      <c r="H349" s="27"/>
      <c r="I349" s="27"/>
      <c r="J349" s="27"/>
      <c r="K349" s="27"/>
      <c r="L349" s="27"/>
      <c r="N349" s="27"/>
      <c r="O349" s="27"/>
      <c r="P349" s="27"/>
      <c r="Q349" s="27"/>
      <c r="R349" s="27"/>
      <c r="S349" s="27"/>
      <c r="T349" s="27"/>
      <c r="U349" s="27"/>
      <c r="V349" s="27"/>
      <c r="W349" s="27"/>
      <c r="X349" s="27"/>
      <c r="Y349" s="27"/>
      <c r="Z349" s="27"/>
      <c r="AA349" s="27"/>
      <c r="AB349" s="27"/>
      <c r="AC349" s="27"/>
      <c r="AD349" s="27"/>
      <c r="AE349" s="27"/>
      <c r="AF349" s="27"/>
      <c r="AG349" s="27"/>
      <c r="AH349" s="27"/>
      <c r="AI349" s="27"/>
      <c r="AJ349" s="27"/>
      <c r="AK349" s="27"/>
      <c r="AL349" s="27"/>
      <c r="AM349" s="27"/>
      <c r="AN349" s="27"/>
      <c r="AO349" s="27"/>
      <c r="AP349" s="27"/>
      <c r="AQ349" s="27"/>
      <c r="AR349" s="27"/>
    </row>
  </sheetData>
  <sheetProtection sheet="1" objects="1" scenarios="1"/>
  <pageMargins left="0.70866141732283472" right="0.70866141732283472" top="0.74803149606299213" bottom="0.74803149606299213" header="0.31496062992125984" footer="0.31496062992125984"/>
  <pageSetup scale="66" orientation="landscape" r:id="rId1"/>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46"/>
  <sheetViews>
    <sheetView zoomScaleNormal="100" workbookViewId="0">
      <selection sqref="A1:H1"/>
    </sheetView>
  </sheetViews>
  <sheetFormatPr defaultRowHeight="14.4" x14ac:dyDescent="0.3"/>
  <cols>
    <col min="1" max="1" width="6" style="3" customWidth="1"/>
    <col min="2" max="2" width="53.5546875" style="3" customWidth="1"/>
    <col min="3" max="3" width="12.44140625" style="3" customWidth="1"/>
    <col min="4" max="9" width="8.88671875" style="3"/>
    <col min="10" max="21" width="8.6640625" style="3" customWidth="1"/>
    <col min="22" max="16384" width="8.88671875" style="3"/>
  </cols>
  <sheetData>
    <row r="1" spans="1:8" s="19" customFormat="1" ht="21.6" customHeight="1" x14ac:dyDescent="0.4">
      <c r="A1" s="41" t="s">
        <v>48</v>
      </c>
      <c r="B1" s="41"/>
      <c r="C1" s="41"/>
      <c r="D1" s="41"/>
      <c r="E1" s="41"/>
      <c r="F1" s="41"/>
      <c r="G1" s="41"/>
      <c r="H1" s="41"/>
    </row>
    <row r="2" spans="1:8" s="20" customFormat="1" ht="20.399999999999999" customHeight="1" x14ac:dyDescent="0.3">
      <c r="A2" s="42" t="s">
        <v>49</v>
      </c>
      <c r="B2" s="42"/>
      <c r="C2" s="42"/>
      <c r="D2" s="42"/>
      <c r="E2" s="42"/>
      <c r="F2" s="42"/>
      <c r="G2" s="42"/>
      <c r="H2" s="42"/>
    </row>
    <row r="3" spans="1:8" s="19" customFormat="1" ht="33" customHeight="1" x14ac:dyDescent="0.4">
      <c r="A3" s="39" t="s">
        <v>67</v>
      </c>
      <c r="B3" s="39"/>
      <c r="C3" s="39"/>
      <c r="D3" s="39"/>
      <c r="E3" s="39"/>
      <c r="F3" s="39"/>
      <c r="G3" s="39"/>
      <c r="H3" s="39"/>
    </row>
    <row r="4" spans="1:8" ht="51.6" customHeight="1" x14ac:dyDescent="0.3">
      <c r="A4" s="40" t="s">
        <v>52</v>
      </c>
      <c r="B4" s="40"/>
      <c r="C4" s="40"/>
      <c r="D4" s="40"/>
      <c r="E4" s="40"/>
      <c r="F4" s="40"/>
      <c r="G4" s="40"/>
      <c r="H4" s="40"/>
    </row>
    <row r="5" spans="1:8" ht="14.4" customHeight="1" x14ac:dyDescent="0.3">
      <c r="A5" s="21" t="s">
        <v>20</v>
      </c>
      <c r="B5" s="21" t="s">
        <v>19</v>
      </c>
      <c r="C5" s="21" t="s">
        <v>18</v>
      </c>
      <c r="D5" s="21" t="s">
        <v>1</v>
      </c>
      <c r="E5" s="1"/>
    </row>
    <row r="6" spans="1:8" ht="14.4" customHeight="1" x14ac:dyDescent="0.3">
      <c r="A6" s="3">
        <v>1</v>
      </c>
      <c r="B6" s="3" t="s">
        <v>24</v>
      </c>
      <c r="C6" s="22">
        <v>14</v>
      </c>
      <c r="D6" s="3" t="s">
        <v>2</v>
      </c>
    </row>
    <row r="7" spans="1:8" ht="14.4" customHeight="1" x14ac:dyDescent="0.3">
      <c r="A7" s="3">
        <v>2</v>
      </c>
      <c r="B7" s="3" t="s">
        <v>35</v>
      </c>
      <c r="C7" s="22">
        <v>83</v>
      </c>
      <c r="D7" s="3" t="s">
        <v>3</v>
      </c>
    </row>
    <row r="8" spans="1:8" ht="14.4" customHeight="1" x14ac:dyDescent="0.3">
      <c r="A8" s="3">
        <v>3</v>
      </c>
      <c r="B8" s="3" t="s">
        <v>27</v>
      </c>
      <c r="C8" s="22">
        <v>30</v>
      </c>
      <c r="D8" s="3" t="s">
        <v>3</v>
      </c>
    </row>
    <row r="9" spans="1:8" ht="14.4" customHeight="1" x14ac:dyDescent="0.3">
      <c r="A9" s="3">
        <v>4</v>
      </c>
      <c r="B9" s="3" t="s">
        <v>4</v>
      </c>
      <c r="C9" s="22">
        <v>4250</v>
      </c>
      <c r="D9" s="3" t="s">
        <v>5</v>
      </c>
    </row>
    <row r="10" spans="1:8" ht="14.4" customHeight="1" x14ac:dyDescent="0.3">
      <c r="A10" s="3">
        <v>5</v>
      </c>
      <c r="B10" s="3" t="s">
        <v>42</v>
      </c>
      <c r="C10" s="22">
        <v>100</v>
      </c>
      <c r="D10" s="3" t="s">
        <v>77</v>
      </c>
    </row>
    <row r="11" spans="1:8" ht="14.4" customHeight="1" x14ac:dyDescent="0.3">
      <c r="A11" s="3">
        <v>6</v>
      </c>
      <c r="B11" s="3" t="s">
        <v>43</v>
      </c>
      <c r="C11" s="22">
        <v>4</v>
      </c>
      <c r="D11" s="3" t="s">
        <v>6</v>
      </c>
    </row>
    <row r="12" spans="1:8" ht="14.4" customHeight="1" x14ac:dyDescent="0.3">
      <c r="A12" s="3">
        <v>7</v>
      </c>
      <c r="B12" s="3" t="s">
        <v>74</v>
      </c>
      <c r="C12" s="22">
        <v>4</v>
      </c>
      <c r="D12" s="3" t="s">
        <v>21</v>
      </c>
    </row>
    <row r="13" spans="1:8" ht="14.4" customHeight="1" x14ac:dyDescent="0.3">
      <c r="A13" s="3">
        <v>8</v>
      </c>
      <c r="B13" s="3" t="s">
        <v>44</v>
      </c>
      <c r="C13" s="22">
        <v>350</v>
      </c>
      <c r="D13" s="3" t="s">
        <v>7</v>
      </c>
    </row>
    <row r="14" spans="1:8" ht="14.4" customHeight="1" x14ac:dyDescent="0.3">
      <c r="A14" s="3">
        <v>9</v>
      </c>
      <c r="B14" s="3" t="s">
        <v>45</v>
      </c>
      <c r="C14" s="22">
        <v>120</v>
      </c>
      <c r="D14" s="3" t="s">
        <v>86</v>
      </c>
    </row>
    <row r="15" spans="1:8" ht="14.4" customHeight="1" x14ac:dyDescent="0.3">
      <c r="A15" s="3">
        <v>10</v>
      </c>
      <c r="B15" s="3" t="s">
        <v>14</v>
      </c>
      <c r="C15" s="22">
        <v>50</v>
      </c>
      <c r="D15" s="3" t="s">
        <v>78</v>
      </c>
    </row>
    <row r="16" spans="1:8" ht="14.4" customHeight="1" x14ac:dyDescent="0.3">
      <c r="A16" s="3">
        <v>11</v>
      </c>
      <c r="B16" s="3" t="s">
        <v>36</v>
      </c>
      <c r="C16" s="22">
        <v>100</v>
      </c>
      <c r="D16" s="3" t="s">
        <v>17</v>
      </c>
    </row>
    <row r="17" spans="1:22" ht="14.4" customHeight="1" x14ac:dyDescent="0.3">
      <c r="A17" s="3">
        <v>12</v>
      </c>
      <c r="B17" s="3" t="s">
        <v>16</v>
      </c>
      <c r="C17" s="22">
        <v>100</v>
      </c>
      <c r="D17" s="3" t="s">
        <v>17</v>
      </c>
    </row>
    <row r="18" spans="1:22" ht="14.4" customHeight="1" x14ac:dyDescent="0.3">
      <c r="A18" s="3">
        <v>13</v>
      </c>
      <c r="B18" s="3" t="s">
        <v>73</v>
      </c>
      <c r="C18" s="22">
        <v>0</v>
      </c>
      <c r="D18" s="3" t="s">
        <v>15</v>
      </c>
    </row>
    <row r="19" spans="1:22" ht="14.4" customHeight="1" x14ac:dyDescent="0.3">
      <c r="A19" s="3">
        <v>14</v>
      </c>
      <c r="B19" s="3" t="s">
        <v>41</v>
      </c>
      <c r="C19" s="22">
        <v>15</v>
      </c>
      <c r="D19" s="3" t="s">
        <v>21</v>
      </c>
    </row>
    <row r="20" spans="1:22" ht="14.4" customHeight="1" x14ac:dyDescent="0.3"/>
    <row r="21" spans="1:22" s="4" customFormat="1" ht="14.4" customHeight="1" x14ac:dyDescent="0.3">
      <c r="B21" s="5" t="s">
        <v>0</v>
      </c>
      <c r="C21" s="4">
        <v>1</v>
      </c>
      <c r="D21" s="4">
        <v>2</v>
      </c>
      <c r="E21" s="4">
        <v>3</v>
      </c>
      <c r="F21" s="4">
        <v>4</v>
      </c>
      <c r="G21" s="4">
        <v>5</v>
      </c>
      <c r="H21" s="4">
        <v>6</v>
      </c>
      <c r="I21" s="4">
        <v>7</v>
      </c>
      <c r="J21" s="4">
        <v>8</v>
      </c>
      <c r="K21" s="4">
        <v>9</v>
      </c>
      <c r="L21" s="4">
        <v>10</v>
      </c>
      <c r="M21" s="4">
        <v>11</v>
      </c>
      <c r="N21" s="4">
        <v>12</v>
      </c>
      <c r="O21" s="4">
        <v>13</v>
      </c>
      <c r="P21" s="4">
        <v>14</v>
      </c>
      <c r="Q21" s="4">
        <v>15</v>
      </c>
      <c r="R21" s="4">
        <v>16</v>
      </c>
      <c r="S21" s="4">
        <v>17</v>
      </c>
      <c r="T21" s="4">
        <v>18</v>
      </c>
      <c r="U21" s="4">
        <v>19</v>
      </c>
      <c r="V21" s="4">
        <v>20</v>
      </c>
    </row>
    <row r="22" spans="1:22" s="7" customFormat="1" ht="14.4" customHeight="1" x14ac:dyDescent="0.3">
      <c r="A22" s="6" t="s">
        <v>37</v>
      </c>
    </row>
    <row r="23" spans="1:22" s="7" customFormat="1" ht="14.4" customHeight="1" x14ac:dyDescent="0.3"/>
    <row r="24" spans="1:22" s="7" customFormat="1" ht="14.4" customHeight="1" x14ac:dyDescent="0.3">
      <c r="A24" s="7">
        <v>20</v>
      </c>
      <c r="B24" s="7" t="s">
        <v>8</v>
      </c>
      <c r="C24" s="7">
        <f>C16*C6*C7*C9 /(100*1000)</f>
        <v>4938.5</v>
      </c>
      <c r="D24" s="7">
        <f>C$24</f>
        <v>4938.5</v>
      </c>
      <c r="E24" s="7">
        <f t="shared" ref="E24:V24" si="0">D$24</f>
        <v>4938.5</v>
      </c>
      <c r="F24" s="7">
        <f t="shared" si="0"/>
        <v>4938.5</v>
      </c>
      <c r="G24" s="7">
        <f t="shared" si="0"/>
        <v>4938.5</v>
      </c>
      <c r="H24" s="7">
        <f t="shared" si="0"/>
        <v>4938.5</v>
      </c>
      <c r="I24" s="7">
        <f t="shared" si="0"/>
        <v>4938.5</v>
      </c>
      <c r="J24" s="7">
        <f t="shared" si="0"/>
        <v>4938.5</v>
      </c>
      <c r="K24" s="7">
        <f t="shared" si="0"/>
        <v>4938.5</v>
      </c>
      <c r="L24" s="7">
        <f t="shared" si="0"/>
        <v>4938.5</v>
      </c>
      <c r="M24" s="7">
        <f t="shared" si="0"/>
        <v>4938.5</v>
      </c>
      <c r="N24" s="7">
        <f t="shared" si="0"/>
        <v>4938.5</v>
      </c>
      <c r="O24" s="7">
        <f t="shared" si="0"/>
        <v>4938.5</v>
      </c>
      <c r="P24" s="7">
        <f t="shared" si="0"/>
        <v>4938.5</v>
      </c>
      <c r="Q24" s="7">
        <f t="shared" si="0"/>
        <v>4938.5</v>
      </c>
      <c r="R24" s="7">
        <f t="shared" si="0"/>
        <v>4938.5</v>
      </c>
      <c r="S24" s="7">
        <f t="shared" si="0"/>
        <v>4938.5</v>
      </c>
      <c r="T24" s="7">
        <f t="shared" si="0"/>
        <v>4938.5</v>
      </c>
      <c r="U24" s="7">
        <f t="shared" si="0"/>
        <v>4938.5</v>
      </c>
      <c r="V24" s="7">
        <f t="shared" si="0"/>
        <v>4938.5</v>
      </c>
    </row>
    <row r="25" spans="1:22" s="8" customFormat="1" ht="14.4" customHeight="1" x14ac:dyDescent="0.3">
      <c r="A25" s="8">
        <v>21</v>
      </c>
      <c r="B25" s="8" t="s">
        <v>40</v>
      </c>
      <c r="C25" s="8">
        <f>C16*C10/C11</f>
        <v>2500</v>
      </c>
      <c r="D25" s="8">
        <f>$C25</f>
        <v>2500</v>
      </c>
      <c r="E25" s="8">
        <f t="shared" ref="E25:V26" si="1">$C25</f>
        <v>2500</v>
      </c>
      <c r="F25" s="8">
        <f t="shared" si="1"/>
        <v>2500</v>
      </c>
      <c r="G25" s="8">
        <f t="shared" si="1"/>
        <v>2500</v>
      </c>
      <c r="H25" s="8">
        <f t="shared" si="1"/>
        <v>2500</v>
      </c>
      <c r="I25" s="8">
        <f t="shared" si="1"/>
        <v>2500</v>
      </c>
      <c r="J25" s="8">
        <f t="shared" si="1"/>
        <v>2500</v>
      </c>
      <c r="K25" s="8">
        <f t="shared" si="1"/>
        <v>2500</v>
      </c>
      <c r="L25" s="8">
        <f t="shared" si="1"/>
        <v>2500</v>
      </c>
      <c r="M25" s="8">
        <f t="shared" si="1"/>
        <v>2500</v>
      </c>
      <c r="N25" s="8">
        <f t="shared" si="1"/>
        <v>2500</v>
      </c>
      <c r="O25" s="8">
        <f t="shared" si="1"/>
        <v>2500</v>
      </c>
      <c r="P25" s="8">
        <f t="shared" si="1"/>
        <v>2500</v>
      </c>
      <c r="Q25" s="8">
        <f t="shared" si="1"/>
        <v>2500</v>
      </c>
      <c r="R25" s="8">
        <f t="shared" si="1"/>
        <v>2500</v>
      </c>
      <c r="S25" s="8">
        <f t="shared" si="1"/>
        <v>2500</v>
      </c>
      <c r="T25" s="8">
        <f t="shared" si="1"/>
        <v>2500</v>
      </c>
      <c r="U25" s="8">
        <f t="shared" si="1"/>
        <v>2500</v>
      </c>
      <c r="V25" s="8">
        <f t="shared" si="1"/>
        <v>2500</v>
      </c>
    </row>
    <row r="26" spans="1:22" s="9" customFormat="1" ht="14.4" customHeight="1" x14ac:dyDescent="0.3">
      <c r="A26" s="9">
        <v>22</v>
      </c>
      <c r="B26" s="9" t="s">
        <v>76</v>
      </c>
      <c r="C26" s="9">
        <f>C16*(C13+C14)*(C12/100)</f>
        <v>1880</v>
      </c>
      <c r="D26" s="9">
        <f>$C26</f>
        <v>1880</v>
      </c>
      <c r="E26" s="9">
        <f t="shared" si="1"/>
        <v>1880</v>
      </c>
      <c r="F26" s="9">
        <f t="shared" si="1"/>
        <v>1880</v>
      </c>
      <c r="G26" s="9">
        <f t="shared" si="1"/>
        <v>1880</v>
      </c>
      <c r="H26" s="9">
        <f t="shared" si="1"/>
        <v>1880</v>
      </c>
      <c r="I26" s="9">
        <f t="shared" si="1"/>
        <v>1880</v>
      </c>
      <c r="J26" s="9">
        <f t="shared" si="1"/>
        <v>1880</v>
      </c>
      <c r="K26" s="9">
        <f t="shared" si="1"/>
        <v>1880</v>
      </c>
      <c r="L26" s="9">
        <f t="shared" si="1"/>
        <v>1880</v>
      </c>
      <c r="M26" s="9">
        <f t="shared" si="1"/>
        <v>1880</v>
      </c>
      <c r="N26" s="9">
        <f t="shared" si="1"/>
        <v>1880</v>
      </c>
      <c r="O26" s="9">
        <f t="shared" si="1"/>
        <v>1880</v>
      </c>
      <c r="P26" s="9">
        <f t="shared" si="1"/>
        <v>1880</v>
      </c>
      <c r="Q26" s="9">
        <f t="shared" si="1"/>
        <v>1880</v>
      </c>
      <c r="R26" s="9">
        <f t="shared" si="1"/>
        <v>1880</v>
      </c>
      <c r="S26" s="9">
        <f t="shared" si="1"/>
        <v>1880</v>
      </c>
      <c r="T26" s="9">
        <f t="shared" si="1"/>
        <v>1880</v>
      </c>
      <c r="U26" s="9">
        <f t="shared" si="1"/>
        <v>1880</v>
      </c>
      <c r="V26" s="9">
        <f t="shared" si="1"/>
        <v>1880</v>
      </c>
    </row>
    <row r="27" spans="1:22" s="7" customFormat="1" ht="14.4" customHeight="1" x14ac:dyDescent="0.3">
      <c r="B27" s="7" t="s">
        <v>9</v>
      </c>
      <c r="C27" s="7">
        <f>SUM(C24:C26)</f>
        <v>9318.5</v>
      </c>
      <c r="D27" s="7">
        <f>SUM(D24:D26)</f>
        <v>9318.5</v>
      </c>
      <c r="E27" s="7">
        <f t="shared" ref="E27:V27" si="2">SUM(E24:E26)</f>
        <v>9318.5</v>
      </c>
      <c r="F27" s="7">
        <f t="shared" si="2"/>
        <v>9318.5</v>
      </c>
      <c r="G27" s="7">
        <f t="shared" si="2"/>
        <v>9318.5</v>
      </c>
      <c r="H27" s="7">
        <f t="shared" si="2"/>
        <v>9318.5</v>
      </c>
      <c r="I27" s="7">
        <f t="shared" si="2"/>
        <v>9318.5</v>
      </c>
      <c r="J27" s="7">
        <f t="shared" si="2"/>
        <v>9318.5</v>
      </c>
      <c r="K27" s="7">
        <f t="shared" si="2"/>
        <v>9318.5</v>
      </c>
      <c r="L27" s="7">
        <f t="shared" si="2"/>
        <v>9318.5</v>
      </c>
      <c r="M27" s="7">
        <f t="shared" si="2"/>
        <v>9318.5</v>
      </c>
      <c r="N27" s="7">
        <f t="shared" si="2"/>
        <v>9318.5</v>
      </c>
      <c r="O27" s="7">
        <f t="shared" si="2"/>
        <v>9318.5</v>
      </c>
      <c r="P27" s="7">
        <f t="shared" si="2"/>
        <v>9318.5</v>
      </c>
      <c r="Q27" s="7">
        <f t="shared" si="2"/>
        <v>9318.5</v>
      </c>
      <c r="R27" s="7">
        <f t="shared" si="2"/>
        <v>9318.5</v>
      </c>
      <c r="S27" s="7">
        <f t="shared" si="2"/>
        <v>9318.5</v>
      </c>
      <c r="T27" s="7">
        <f t="shared" si="2"/>
        <v>9318.5</v>
      </c>
      <c r="U27" s="7">
        <f t="shared" si="2"/>
        <v>9318.5</v>
      </c>
      <c r="V27" s="7">
        <f t="shared" si="2"/>
        <v>9318.5</v>
      </c>
    </row>
    <row r="28" spans="1:22" s="9" customFormat="1" ht="14.4" customHeight="1" x14ac:dyDescent="0.3">
      <c r="B28" s="9" t="s">
        <v>10</v>
      </c>
      <c r="C28" s="9">
        <f>C27</f>
        <v>9318.5</v>
      </c>
      <c r="D28" s="9">
        <f>C28+D27</f>
        <v>18637</v>
      </c>
      <c r="E28" s="9">
        <f t="shared" ref="E28:V28" si="3">D28+E27</f>
        <v>27955.5</v>
      </c>
      <c r="F28" s="10">
        <f t="shared" si="3"/>
        <v>37274</v>
      </c>
      <c r="G28" s="10">
        <f t="shared" si="3"/>
        <v>46592.5</v>
      </c>
      <c r="H28" s="9">
        <f t="shared" si="3"/>
        <v>55911</v>
      </c>
      <c r="I28" s="9">
        <f t="shared" si="3"/>
        <v>65229.5</v>
      </c>
      <c r="J28" s="10">
        <f t="shared" si="3"/>
        <v>74548</v>
      </c>
      <c r="K28" s="9">
        <f t="shared" si="3"/>
        <v>83866.5</v>
      </c>
      <c r="L28" s="9">
        <f t="shared" si="3"/>
        <v>93185</v>
      </c>
      <c r="M28" s="9">
        <f t="shared" si="3"/>
        <v>102503.5</v>
      </c>
      <c r="N28" s="9">
        <f t="shared" si="3"/>
        <v>111822</v>
      </c>
      <c r="O28" s="9">
        <f t="shared" si="3"/>
        <v>121140.5</v>
      </c>
      <c r="P28" s="9">
        <f t="shared" si="3"/>
        <v>130459</v>
      </c>
      <c r="Q28" s="9">
        <f t="shared" si="3"/>
        <v>139777.5</v>
      </c>
      <c r="R28" s="9">
        <f t="shared" si="3"/>
        <v>149096</v>
      </c>
      <c r="S28" s="9">
        <f t="shared" si="3"/>
        <v>158414.5</v>
      </c>
      <c r="T28" s="9">
        <f t="shared" si="3"/>
        <v>167733</v>
      </c>
      <c r="U28" s="9">
        <f t="shared" si="3"/>
        <v>177051.5</v>
      </c>
      <c r="V28" s="9">
        <f t="shared" si="3"/>
        <v>186370</v>
      </c>
    </row>
    <row r="29" spans="1:22" s="7" customFormat="1" ht="14.4" customHeight="1" x14ac:dyDescent="0.3">
      <c r="B29" s="11" t="s">
        <v>38</v>
      </c>
      <c r="C29" s="12">
        <f>NPV(0.06,C27:V27)</f>
        <v>106882.46087520033</v>
      </c>
      <c r="D29" s="13" t="s">
        <v>11</v>
      </c>
    </row>
    <row r="30" spans="1:22" s="7" customFormat="1" ht="14.4" customHeight="1" x14ac:dyDescent="0.3">
      <c r="B30" s="7" t="s">
        <v>22</v>
      </c>
      <c r="C30" s="7">
        <f>V28/20</f>
        <v>9318.5</v>
      </c>
      <c r="D30" s="14"/>
    </row>
    <row r="31" spans="1:22" s="7" customFormat="1" ht="14.4" customHeight="1" x14ac:dyDescent="0.3">
      <c r="B31" s="7" t="s">
        <v>29</v>
      </c>
      <c r="C31" s="15">
        <f>NPV(0.08,C27:V27)</f>
        <v>91490.406616316206</v>
      </c>
      <c r="D31" s="14"/>
    </row>
    <row r="32" spans="1:22" s="7" customFormat="1" ht="14.4" customHeight="1" x14ac:dyDescent="0.3">
      <c r="B32" s="7" t="s">
        <v>30</v>
      </c>
      <c r="C32" s="15">
        <f>NPV(0.04,C27:V27)</f>
        <v>126641.45604558138</v>
      </c>
      <c r="D32" s="14"/>
    </row>
    <row r="33" spans="1:22" s="7" customFormat="1" ht="14.4" customHeight="1" x14ac:dyDescent="0.3"/>
    <row r="34" spans="1:22" s="7" customFormat="1" ht="14.4" customHeight="1" x14ac:dyDescent="0.3">
      <c r="A34" s="4"/>
      <c r="B34" s="5" t="s">
        <v>0</v>
      </c>
      <c r="C34" s="4">
        <v>1</v>
      </c>
      <c r="D34" s="4">
        <v>2</v>
      </c>
      <c r="E34" s="4">
        <v>3</v>
      </c>
      <c r="F34" s="4">
        <v>4</v>
      </c>
      <c r="G34" s="4">
        <v>5</v>
      </c>
      <c r="H34" s="4">
        <v>6</v>
      </c>
      <c r="I34" s="4">
        <v>7</v>
      </c>
      <c r="J34" s="4">
        <v>8</v>
      </c>
      <c r="K34" s="4">
        <v>9</v>
      </c>
      <c r="L34" s="4">
        <v>10</v>
      </c>
      <c r="M34" s="4">
        <v>11</v>
      </c>
      <c r="N34" s="4">
        <v>12</v>
      </c>
      <c r="O34" s="4">
        <v>13</v>
      </c>
      <c r="P34" s="4">
        <v>14</v>
      </c>
      <c r="Q34" s="4">
        <v>15</v>
      </c>
      <c r="R34" s="4">
        <v>16</v>
      </c>
      <c r="S34" s="4">
        <v>17</v>
      </c>
      <c r="T34" s="4">
        <v>18</v>
      </c>
      <c r="U34" s="4">
        <v>19</v>
      </c>
      <c r="V34" s="4">
        <v>20</v>
      </c>
    </row>
    <row r="35" spans="1:22" s="7" customFormat="1" ht="14.4" customHeight="1" x14ac:dyDescent="0.3">
      <c r="A35" s="6" t="s">
        <v>34</v>
      </c>
    </row>
    <row r="36" spans="1:22" s="7" customFormat="1" ht="14.4" customHeight="1" x14ac:dyDescent="0.3">
      <c r="A36" s="6"/>
    </row>
    <row r="37" spans="1:22" s="7" customFormat="1" ht="14.4" customHeight="1" x14ac:dyDescent="0.3">
      <c r="A37" s="7">
        <v>30</v>
      </c>
      <c r="B37" s="7" t="s">
        <v>46</v>
      </c>
      <c r="C37" s="7">
        <f>C17*(C13+C14)</f>
        <v>47000</v>
      </c>
    </row>
    <row r="38" spans="1:22" s="8" customFormat="1" ht="14.4" customHeight="1" x14ac:dyDescent="0.3">
      <c r="A38" s="8">
        <v>31</v>
      </c>
      <c r="B38" s="8" t="s">
        <v>28</v>
      </c>
      <c r="C38" s="8">
        <f>C17*C9*C8*C6/(100*1000)</f>
        <v>1785</v>
      </c>
      <c r="D38" s="8">
        <f>$C38</f>
        <v>1785</v>
      </c>
      <c r="E38" s="8">
        <f t="shared" ref="E38:V39" si="4">$C38</f>
        <v>1785</v>
      </c>
      <c r="F38" s="8">
        <f t="shared" si="4"/>
        <v>1785</v>
      </c>
      <c r="G38" s="8">
        <f t="shared" si="4"/>
        <v>1785</v>
      </c>
      <c r="H38" s="8">
        <f t="shared" si="4"/>
        <v>1785</v>
      </c>
      <c r="I38" s="8">
        <f t="shared" si="4"/>
        <v>1785</v>
      </c>
      <c r="J38" s="8">
        <f t="shared" si="4"/>
        <v>1785</v>
      </c>
      <c r="K38" s="8">
        <f t="shared" si="4"/>
        <v>1785</v>
      </c>
      <c r="L38" s="8">
        <f t="shared" si="4"/>
        <v>1785</v>
      </c>
      <c r="M38" s="8">
        <f t="shared" si="4"/>
        <v>1785</v>
      </c>
      <c r="N38" s="8">
        <f t="shared" si="4"/>
        <v>1785</v>
      </c>
      <c r="O38" s="8">
        <f t="shared" si="4"/>
        <v>1785</v>
      </c>
      <c r="P38" s="8">
        <f t="shared" si="4"/>
        <v>1785</v>
      </c>
      <c r="Q38" s="8">
        <f t="shared" si="4"/>
        <v>1785</v>
      </c>
      <c r="R38" s="8">
        <f t="shared" si="4"/>
        <v>1785</v>
      </c>
      <c r="S38" s="8">
        <f t="shared" si="4"/>
        <v>1785</v>
      </c>
      <c r="T38" s="8">
        <f t="shared" si="4"/>
        <v>1785</v>
      </c>
      <c r="U38" s="8">
        <f t="shared" si="4"/>
        <v>1785</v>
      </c>
      <c r="V38" s="8">
        <f t="shared" si="4"/>
        <v>1785</v>
      </c>
    </row>
    <row r="39" spans="1:22" s="8" customFormat="1" ht="14.4" customHeight="1" x14ac:dyDescent="0.3">
      <c r="A39" s="7">
        <v>32</v>
      </c>
      <c r="B39" s="16" t="s">
        <v>23</v>
      </c>
      <c r="C39" s="17">
        <f>-C17*C18</f>
        <v>0</v>
      </c>
      <c r="D39" s="17">
        <f>$C39</f>
        <v>0</v>
      </c>
      <c r="E39" s="17">
        <f t="shared" si="4"/>
        <v>0</v>
      </c>
      <c r="F39" s="17">
        <f t="shared" si="4"/>
        <v>0</v>
      </c>
      <c r="G39" s="17">
        <f t="shared" si="4"/>
        <v>0</v>
      </c>
      <c r="H39" s="17">
        <f t="shared" si="4"/>
        <v>0</v>
      </c>
      <c r="I39" s="17">
        <f t="shared" si="4"/>
        <v>0</v>
      </c>
      <c r="J39" s="17">
        <f t="shared" si="4"/>
        <v>0</v>
      </c>
      <c r="K39" s="17">
        <f t="shared" si="4"/>
        <v>0</v>
      </c>
      <c r="L39" s="17">
        <f t="shared" si="4"/>
        <v>0</v>
      </c>
      <c r="M39" s="17">
        <f t="shared" si="4"/>
        <v>0</v>
      </c>
      <c r="N39" s="17">
        <f t="shared" si="4"/>
        <v>0</v>
      </c>
      <c r="O39" s="17">
        <f t="shared" si="4"/>
        <v>0</v>
      </c>
      <c r="P39" s="17">
        <f t="shared" si="4"/>
        <v>0</v>
      </c>
      <c r="Q39" s="17">
        <f t="shared" si="4"/>
        <v>0</v>
      </c>
      <c r="R39" s="17">
        <f t="shared" si="4"/>
        <v>0</v>
      </c>
      <c r="S39" s="17">
        <f t="shared" si="4"/>
        <v>0</v>
      </c>
      <c r="T39" s="17">
        <f t="shared" si="4"/>
        <v>0</v>
      </c>
      <c r="U39" s="17">
        <f t="shared" si="4"/>
        <v>0</v>
      </c>
      <c r="V39" s="17">
        <f t="shared" si="4"/>
        <v>0</v>
      </c>
    </row>
    <row r="40" spans="1:22" s="8" customFormat="1" ht="14.4" customHeight="1" x14ac:dyDescent="0.3">
      <c r="A40" s="8">
        <v>33</v>
      </c>
      <c r="B40" s="8" t="s">
        <v>13</v>
      </c>
      <c r="H40" s="8">
        <f>$C17*$C15</f>
        <v>5000</v>
      </c>
      <c r="N40" s="8">
        <f>$C17*$C15</f>
        <v>5000</v>
      </c>
      <c r="T40" s="8">
        <f>$C17*$C15</f>
        <v>5000</v>
      </c>
    </row>
    <row r="41" spans="1:22" s="9" customFormat="1" ht="14.4" customHeight="1" x14ac:dyDescent="0.3">
      <c r="A41" s="8">
        <v>34</v>
      </c>
      <c r="B41" s="9" t="s">
        <v>25</v>
      </c>
      <c r="C41" s="18">
        <f>-C38*C19/100</f>
        <v>-267.75</v>
      </c>
      <c r="D41" s="18">
        <f>$C41</f>
        <v>-267.75</v>
      </c>
      <c r="E41" s="18">
        <f t="shared" ref="E41:V41" si="5">$C41</f>
        <v>-267.75</v>
      </c>
      <c r="F41" s="18">
        <f t="shared" si="5"/>
        <v>-267.75</v>
      </c>
      <c r="G41" s="18">
        <f t="shared" si="5"/>
        <v>-267.75</v>
      </c>
      <c r="H41" s="18">
        <f t="shared" si="5"/>
        <v>-267.75</v>
      </c>
      <c r="I41" s="18">
        <f t="shared" si="5"/>
        <v>-267.75</v>
      </c>
      <c r="J41" s="18">
        <f t="shared" si="5"/>
        <v>-267.75</v>
      </c>
      <c r="K41" s="18">
        <f t="shared" si="5"/>
        <v>-267.75</v>
      </c>
      <c r="L41" s="18">
        <f t="shared" si="5"/>
        <v>-267.75</v>
      </c>
      <c r="M41" s="18">
        <f t="shared" si="5"/>
        <v>-267.75</v>
      </c>
      <c r="N41" s="18">
        <f t="shared" si="5"/>
        <v>-267.75</v>
      </c>
      <c r="O41" s="18">
        <f t="shared" si="5"/>
        <v>-267.75</v>
      </c>
      <c r="P41" s="18">
        <f t="shared" si="5"/>
        <v>-267.75</v>
      </c>
      <c r="Q41" s="18">
        <f t="shared" si="5"/>
        <v>-267.75</v>
      </c>
      <c r="R41" s="18">
        <f t="shared" si="5"/>
        <v>-267.75</v>
      </c>
      <c r="S41" s="18">
        <f t="shared" si="5"/>
        <v>-267.75</v>
      </c>
      <c r="T41" s="18">
        <f t="shared" si="5"/>
        <v>-267.75</v>
      </c>
      <c r="U41" s="18">
        <f t="shared" si="5"/>
        <v>-267.75</v>
      </c>
      <c r="V41" s="18">
        <f t="shared" si="5"/>
        <v>-267.75</v>
      </c>
    </row>
    <row r="42" spans="1:22" s="7" customFormat="1" ht="14.4" customHeight="1" x14ac:dyDescent="0.3">
      <c r="B42" s="7" t="s">
        <v>9</v>
      </c>
      <c r="C42" s="7">
        <f t="shared" ref="C42:V42" si="6">SUM(C37:C41)</f>
        <v>48517.25</v>
      </c>
      <c r="D42" s="7">
        <f t="shared" si="6"/>
        <v>1517.25</v>
      </c>
      <c r="E42" s="7">
        <f t="shared" si="6"/>
        <v>1517.25</v>
      </c>
      <c r="F42" s="7">
        <f t="shared" si="6"/>
        <v>1517.25</v>
      </c>
      <c r="G42" s="7">
        <f t="shared" si="6"/>
        <v>1517.25</v>
      </c>
      <c r="H42" s="7">
        <f t="shared" si="6"/>
        <v>6517.25</v>
      </c>
      <c r="I42" s="7">
        <f t="shared" si="6"/>
        <v>1517.25</v>
      </c>
      <c r="J42" s="7">
        <f t="shared" si="6"/>
        <v>1517.25</v>
      </c>
      <c r="K42" s="7">
        <f t="shared" si="6"/>
        <v>1517.25</v>
      </c>
      <c r="L42" s="7">
        <f t="shared" si="6"/>
        <v>1517.25</v>
      </c>
      <c r="M42" s="7">
        <f t="shared" si="6"/>
        <v>1517.25</v>
      </c>
      <c r="N42" s="7">
        <f t="shared" si="6"/>
        <v>6517.25</v>
      </c>
      <c r="O42" s="7">
        <f t="shared" si="6"/>
        <v>1517.25</v>
      </c>
      <c r="P42" s="7">
        <f t="shared" si="6"/>
        <v>1517.25</v>
      </c>
      <c r="Q42" s="7">
        <f t="shared" si="6"/>
        <v>1517.25</v>
      </c>
      <c r="R42" s="7">
        <f t="shared" si="6"/>
        <v>1517.25</v>
      </c>
      <c r="S42" s="7">
        <f t="shared" si="6"/>
        <v>1517.25</v>
      </c>
      <c r="T42" s="7">
        <f t="shared" si="6"/>
        <v>6517.25</v>
      </c>
      <c r="U42" s="7">
        <f t="shared" si="6"/>
        <v>1517.25</v>
      </c>
      <c r="V42" s="7">
        <f t="shared" si="6"/>
        <v>1517.25</v>
      </c>
    </row>
    <row r="43" spans="1:22" s="7" customFormat="1" ht="14.4" customHeight="1" x14ac:dyDescent="0.3">
      <c r="A43" s="9"/>
      <c r="B43" s="9" t="s">
        <v>10</v>
      </c>
      <c r="C43" s="9">
        <f>C42</f>
        <v>48517.25</v>
      </c>
      <c r="D43" s="9">
        <f>C43+D42</f>
        <v>50034.5</v>
      </c>
      <c r="E43" s="9">
        <f t="shared" ref="E43:V43" si="7">D43+E42</f>
        <v>51551.75</v>
      </c>
      <c r="F43" s="10">
        <f t="shared" si="7"/>
        <v>53069</v>
      </c>
      <c r="G43" s="10">
        <f t="shared" si="7"/>
        <v>54586.25</v>
      </c>
      <c r="H43" s="9">
        <f t="shared" si="7"/>
        <v>61103.5</v>
      </c>
      <c r="I43" s="9">
        <f t="shared" si="7"/>
        <v>62620.75</v>
      </c>
      <c r="J43" s="10">
        <f t="shared" si="7"/>
        <v>64138</v>
      </c>
      <c r="K43" s="9">
        <f t="shared" si="7"/>
        <v>65655.25</v>
      </c>
      <c r="L43" s="9">
        <f t="shared" si="7"/>
        <v>67172.5</v>
      </c>
      <c r="M43" s="9">
        <f t="shared" si="7"/>
        <v>68689.75</v>
      </c>
      <c r="N43" s="9">
        <f t="shared" si="7"/>
        <v>75207</v>
      </c>
      <c r="O43" s="9">
        <f t="shared" si="7"/>
        <v>76724.25</v>
      </c>
      <c r="P43" s="9">
        <f t="shared" si="7"/>
        <v>78241.5</v>
      </c>
      <c r="Q43" s="9">
        <f t="shared" si="7"/>
        <v>79758.75</v>
      </c>
      <c r="R43" s="9">
        <f t="shared" si="7"/>
        <v>81276</v>
      </c>
      <c r="S43" s="9">
        <f t="shared" si="7"/>
        <v>82793.25</v>
      </c>
      <c r="T43" s="9">
        <f t="shared" si="7"/>
        <v>89310.5</v>
      </c>
      <c r="U43" s="9">
        <f t="shared" si="7"/>
        <v>90827.75</v>
      </c>
      <c r="V43" s="9">
        <f t="shared" si="7"/>
        <v>92345</v>
      </c>
    </row>
    <row r="44" spans="1:22" s="7" customFormat="1" ht="14.4" customHeight="1" x14ac:dyDescent="0.3">
      <c r="B44" s="11" t="s">
        <v>39</v>
      </c>
      <c r="C44" s="12">
        <f>NPV(0.06,C42:V42)</f>
        <v>69503.729086106963</v>
      </c>
      <c r="D44" s="13" t="s">
        <v>12</v>
      </c>
    </row>
    <row r="45" spans="1:22" s="7" customFormat="1" ht="14.4" customHeight="1" x14ac:dyDescent="0.3">
      <c r="B45" s="7" t="s">
        <v>22</v>
      </c>
      <c r="C45" s="7">
        <f>V43/20</f>
        <v>4617.25</v>
      </c>
    </row>
    <row r="46" spans="1:22" s="7" customFormat="1" ht="14.4" customHeight="1" x14ac:dyDescent="0.3">
      <c r="B46" s="7" t="s">
        <v>29</v>
      </c>
      <c r="C46" s="15">
        <f>NPV(0.08,C42:V42)</f>
        <v>64802.764745696884</v>
      </c>
    </row>
    <row r="47" spans="1:22" s="7" customFormat="1" ht="14.4" customHeight="1" x14ac:dyDescent="0.3">
      <c r="B47" s="7" t="s">
        <v>30</v>
      </c>
      <c r="C47" s="15">
        <f>NPV(0.04,C42:V42)</f>
        <v>75354.928820817557</v>
      </c>
    </row>
    <row r="48" spans="1:22" s="7" customFormat="1" ht="14.4" customHeight="1" x14ac:dyDescent="0.3">
      <c r="A48" s="7">
        <v>40</v>
      </c>
      <c r="B48" s="7" t="s">
        <v>26</v>
      </c>
      <c r="C48" s="7">
        <f>-NPV(0.06,C41:V41)</f>
        <v>3071.0714062708457</v>
      </c>
    </row>
    <row r="49" spans="1:22" s="9" customFormat="1" ht="14.4" customHeight="1" x14ac:dyDescent="0.3"/>
    <row r="50" spans="1:22" s="7" customFormat="1" ht="14.4" customHeight="1" x14ac:dyDescent="0.3">
      <c r="A50" s="6" t="s">
        <v>53</v>
      </c>
    </row>
    <row r="51" spans="1:22" s="7" customFormat="1" ht="14.4" customHeight="1" x14ac:dyDescent="0.3">
      <c r="A51" s="6"/>
    </row>
    <row r="52" spans="1:22" s="7" customFormat="1" ht="14.4" customHeight="1" x14ac:dyDescent="0.3">
      <c r="A52" s="7">
        <v>41</v>
      </c>
      <c r="B52" s="7" t="s">
        <v>71</v>
      </c>
      <c r="C52" s="15">
        <f ca="1">21-SUM(C53:V53)</f>
        <v>7</v>
      </c>
      <c r="D52" s="15" t="str">
        <f t="shared" ref="D52:V52" si="8">IF((D43&lt;D28),"Paid back","")</f>
        <v/>
      </c>
      <c r="E52" s="15" t="str">
        <f t="shared" si="8"/>
        <v/>
      </c>
      <c r="F52" s="15" t="str">
        <f t="shared" si="8"/>
        <v/>
      </c>
      <c r="G52" s="15" t="str">
        <f t="shared" si="8"/>
        <v/>
      </c>
      <c r="H52" s="15" t="str">
        <f t="shared" si="8"/>
        <v/>
      </c>
      <c r="I52" s="15" t="str">
        <f t="shared" si="8"/>
        <v>Paid back</v>
      </c>
      <c r="J52" s="15" t="str">
        <f t="shared" si="8"/>
        <v>Paid back</v>
      </c>
      <c r="K52" s="15" t="str">
        <f t="shared" si="8"/>
        <v>Paid back</v>
      </c>
      <c r="L52" s="15" t="str">
        <f t="shared" si="8"/>
        <v>Paid back</v>
      </c>
      <c r="M52" s="15" t="str">
        <f t="shared" si="8"/>
        <v>Paid back</v>
      </c>
      <c r="N52" s="15" t="str">
        <f t="shared" si="8"/>
        <v>Paid back</v>
      </c>
      <c r="O52" s="15" t="str">
        <f t="shared" si="8"/>
        <v>Paid back</v>
      </c>
      <c r="P52" s="15" t="str">
        <f t="shared" si="8"/>
        <v>Paid back</v>
      </c>
      <c r="Q52" s="15" t="str">
        <f t="shared" si="8"/>
        <v>Paid back</v>
      </c>
      <c r="R52" s="15" t="str">
        <f t="shared" si="8"/>
        <v>Paid back</v>
      </c>
      <c r="S52" s="15" t="str">
        <f t="shared" si="8"/>
        <v>Paid back</v>
      </c>
      <c r="T52" s="15" t="str">
        <f t="shared" si="8"/>
        <v>Paid back</v>
      </c>
      <c r="U52" s="15" t="str">
        <f t="shared" si="8"/>
        <v>Paid back</v>
      </c>
      <c r="V52" s="15" t="str">
        <f t="shared" si="8"/>
        <v>Paid back</v>
      </c>
    </row>
    <row r="53" spans="1:22" s="7" customFormat="1" ht="14.4" customHeight="1" x14ac:dyDescent="0.3">
      <c r="C53" s="15">
        <f t="shared" ref="C53:V53" ca="1" si="9">IF(C52="Paid back",1,0)</f>
        <v>0</v>
      </c>
      <c r="D53" s="15">
        <f t="shared" si="9"/>
        <v>0</v>
      </c>
      <c r="E53" s="15">
        <f t="shared" si="9"/>
        <v>0</v>
      </c>
      <c r="F53" s="15">
        <f t="shared" si="9"/>
        <v>0</v>
      </c>
      <c r="G53" s="15">
        <f t="shared" si="9"/>
        <v>0</v>
      </c>
      <c r="H53" s="15">
        <f t="shared" si="9"/>
        <v>0</v>
      </c>
      <c r="I53" s="15">
        <f t="shared" si="9"/>
        <v>1</v>
      </c>
      <c r="J53" s="15">
        <f t="shared" si="9"/>
        <v>1</v>
      </c>
      <c r="K53" s="15">
        <f t="shared" si="9"/>
        <v>1</v>
      </c>
      <c r="L53" s="15">
        <f t="shared" si="9"/>
        <v>1</v>
      </c>
      <c r="M53" s="15">
        <f t="shared" si="9"/>
        <v>1</v>
      </c>
      <c r="N53" s="15">
        <f t="shared" si="9"/>
        <v>1</v>
      </c>
      <c r="O53" s="15">
        <f t="shared" si="9"/>
        <v>1</v>
      </c>
      <c r="P53" s="15">
        <f t="shared" si="9"/>
        <v>1</v>
      </c>
      <c r="Q53" s="15">
        <f t="shared" si="9"/>
        <v>1</v>
      </c>
      <c r="R53" s="15">
        <f t="shared" si="9"/>
        <v>1</v>
      </c>
      <c r="S53" s="15">
        <f t="shared" si="9"/>
        <v>1</v>
      </c>
      <c r="T53" s="15">
        <f t="shared" si="9"/>
        <v>1</v>
      </c>
      <c r="U53" s="15">
        <f t="shared" si="9"/>
        <v>1</v>
      </c>
      <c r="V53" s="15">
        <f t="shared" si="9"/>
        <v>1</v>
      </c>
    </row>
    <row r="54" spans="1:22" s="16" customFormat="1" ht="14.4" customHeight="1" x14ac:dyDescent="0.3">
      <c r="A54" s="16">
        <v>42</v>
      </c>
      <c r="B54" s="6" t="s">
        <v>31</v>
      </c>
      <c r="C54" s="12">
        <f>C29-C44</f>
        <v>37378.731789093363</v>
      </c>
    </row>
    <row r="55" spans="1:22" s="7" customFormat="1" ht="14.4" customHeight="1" x14ac:dyDescent="0.3">
      <c r="A55" s="7">
        <v>43</v>
      </c>
      <c r="B55" s="15" t="s">
        <v>32</v>
      </c>
      <c r="C55" s="15">
        <f>C31-C46</f>
        <v>26687.641870619322</v>
      </c>
    </row>
    <row r="56" spans="1:22" s="7" customFormat="1" ht="14.4" customHeight="1" x14ac:dyDescent="0.3">
      <c r="A56" s="7">
        <v>44</v>
      </c>
      <c r="B56" s="15" t="s">
        <v>33</v>
      </c>
      <c r="C56" s="15">
        <f>C32-C47</f>
        <v>51286.52722476382</v>
      </c>
    </row>
    <row r="57" spans="1:22" s="7" customFormat="1" ht="14.4" customHeight="1" x14ac:dyDescent="0.3"/>
    <row r="58" spans="1:22" s="7" customFormat="1" ht="14.4" customHeight="1" x14ac:dyDescent="0.3">
      <c r="A58" s="7">
        <v>45</v>
      </c>
      <c r="B58" s="7" t="s">
        <v>69</v>
      </c>
      <c r="C58" s="7">
        <f>C30-C45</f>
        <v>4701.25</v>
      </c>
    </row>
    <row r="59" spans="1:22" s="7" customFormat="1" ht="14.4" customHeight="1" x14ac:dyDescent="0.3"/>
    <row r="60" spans="1:22" s="7" customFormat="1" ht="14.4" customHeight="1" x14ac:dyDescent="0.3"/>
    <row r="61" spans="1:22" s="7" customFormat="1" ht="14.4" customHeight="1" x14ac:dyDescent="0.3"/>
    <row r="62" spans="1:22" s="7" customFormat="1" ht="14.4" customHeight="1" x14ac:dyDescent="0.3"/>
    <row r="63" spans="1:22" s="7" customFormat="1" ht="14.4" customHeight="1" x14ac:dyDescent="0.3"/>
    <row r="64" spans="1:22" s="7" customFormat="1" ht="14.4" customHeight="1" x14ac:dyDescent="0.3"/>
    <row r="65" s="7" customFormat="1" ht="14.4" customHeight="1" x14ac:dyDescent="0.3"/>
    <row r="66" s="7" customFormat="1" ht="14.4" customHeight="1" x14ac:dyDescent="0.3"/>
    <row r="67" s="7" customFormat="1" ht="14.4" customHeight="1" x14ac:dyDescent="0.3"/>
    <row r="68" s="7" customFormat="1" ht="14.4" customHeight="1" x14ac:dyDescent="0.3"/>
    <row r="69" s="7" customFormat="1" ht="14.4" customHeight="1" x14ac:dyDescent="0.3"/>
    <row r="70" s="7" customFormat="1" ht="14.4" customHeight="1" x14ac:dyDescent="0.3"/>
    <row r="71" s="7" customFormat="1" ht="14.4" customHeight="1" x14ac:dyDescent="0.3"/>
    <row r="72" s="7" customFormat="1" ht="14.4" customHeight="1" x14ac:dyDescent="0.3"/>
    <row r="73" s="7" customFormat="1" ht="14.4" customHeight="1" x14ac:dyDescent="0.3"/>
    <row r="74" s="7" customFormat="1" ht="14.4" customHeight="1" x14ac:dyDescent="0.3"/>
    <row r="75" s="7" customFormat="1" ht="14.4" customHeight="1" x14ac:dyDescent="0.3"/>
    <row r="76" s="7" customFormat="1" ht="14.4" customHeight="1" x14ac:dyDescent="0.3"/>
    <row r="77" s="7" customFormat="1" ht="14.4" customHeight="1" x14ac:dyDescent="0.3"/>
    <row r="78" s="7" customFormat="1" ht="14.4" customHeight="1" x14ac:dyDescent="0.3"/>
    <row r="79" s="7" customFormat="1" ht="14.4" customHeight="1" x14ac:dyDescent="0.3"/>
    <row r="80" s="7" customFormat="1" ht="14.4" customHeight="1" x14ac:dyDescent="0.3"/>
    <row r="81" s="7" customFormat="1" ht="14.4" customHeight="1" x14ac:dyDescent="0.3"/>
    <row r="82" s="7" customFormat="1" ht="14.4" customHeight="1" x14ac:dyDescent="0.3"/>
    <row r="83" s="7" customFormat="1" ht="14.4" customHeight="1" x14ac:dyDescent="0.3"/>
    <row r="84" s="7" customFormat="1" ht="14.4" customHeight="1" x14ac:dyDescent="0.3"/>
    <row r="85" s="7" customFormat="1" ht="14.4" customHeight="1" x14ac:dyDescent="0.3"/>
    <row r="86" s="7" customFormat="1" ht="14.4" customHeight="1" x14ac:dyDescent="0.3"/>
    <row r="87" s="7" customFormat="1" ht="14.4" customHeight="1" x14ac:dyDescent="0.3"/>
    <row r="88" s="7" customFormat="1" ht="14.4" customHeight="1" x14ac:dyDescent="0.3"/>
    <row r="89" s="7" customFormat="1" ht="14.4" customHeight="1" x14ac:dyDescent="0.3"/>
    <row r="90" s="7" customFormat="1" ht="14.4" customHeight="1" x14ac:dyDescent="0.3"/>
    <row r="91" s="7" customFormat="1" ht="14.4" customHeight="1" x14ac:dyDescent="0.3"/>
    <row r="92" s="7" customFormat="1" ht="14.4" customHeight="1" x14ac:dyDescent="0.3"/>
    <row r="93" s="7" customFormat="1" ht="14.4" customHeight="1" x14ac:dyDescent="0.3"/>
    <row r="94" s="7" customFormat="1" ht="14.4" customHeight="1" x14ac:dyDescent="0.3"/>
    <row r="95" s="7" customFormat="1" ht="14.4" customHeight="1" x14ac:dyDescent="0.3"/>
    <row r="96" s="7" customFormat="1" ht="14.4" customHeight="1" x14ac:dyDescent="0.3"/>
    <row r="97" s="7" customFormat="1" ht="14.4" customHeight="1" x14ac:dyDescent="0.3"/>
    <row r="98" s="7" customFormat="1" ht="14.4" customHeight="1" x14ac:dyDescent="0.3"/>
    <row r="99" s="7" customFormat="1" ht="14.4" customHeight="1" x14ac:dyDescent="0.3"/>
    <row r="100" s="7" customFormat="1" ht="14.4" customHeight="1" x14ac:dyDescent="0.3"/>
    <row r="101" s="7" customFormat="1" ht="14.4" customHeight="1" x14ac:dyDescent="0.3"/>
    <row r="102" s="7" customFormat="1" ht="14.4" customHeight="1" x14ac:dyDescent="0.3"/>
    <row r="103" s="7" customFormat="1" ht="14.4" customHeight="1" x14ac:dyDescent="0.3"/>
    <row r="104" s="7" customFormat="1" ht="14.4" customHeight="1" x14ac:dyDescent="0.3"/>
    <row r="105" s="7" customFormat="1" ht="14.4" customHeight="1" x14ac:dyDescent="0.3"/>
    <row r="106" s="7" customFormat="1" ht="14.4" customHeight="1" x14ac:dyDescent="0.3"/>
    <row r="107" s="7" customFormat="1" ht="14.4" customHeight="1" x14ac:dyDescent="0.3"/>
    <row r="108" s="7" customFormat="1" ht="14.4" customHeight="1" x14ac:dyDescent="0.3"/>
    <row r="109" s="7" customFormat="1" ht="14.4" customHeight="1" x14ac:dyDescent="0.3"/>
    <row r="110" s="7" customFormat="1" ht="14.4" customHeight="1" x14ac:dyDescent="0.3"/>
    <row r="111" s="7" customFormat="1" ht="14.4" customHeight="1" x14ac:dyDescent="0.3"/>
    <row r="112" s="7" customFormat="1" ht="14.4" customHeight="1" x14ac:dyDescent="0.3"/>
    <row r="113" s="7" customFormat="1" ht="14.4" customHeight="1" x14ac:dyDescent="0.3"/>
    <row r="114" s="7" customFormat="1" ht="14.4" customHeight="1" x14ac:dyDescent="0.3"/>
    <row r="115" s="7" customFormat="1" ht="14.4" customHeight="1" x14ac:dyDescent="0.3"/>
    <row r="116" s="7" customFormat="1" ht="14.4" customHeight="1" x14ac:dyDescent="0.3"/>
    <row r="117" s="7" customFormat="1" ht="14.4" customHeight="1" x14ac:dyDescent="0.3"/>
    <row r="118" s="7" customFormat="1" ht="14.4" customHeight="1" x14ac:dyDescent="0.3"/>
    <row r="119" s="7" customFormat="1" ht="14.4" customHeight="1" x14ac:dyDescent="0.3"/>
    <row r="120" s="7" customFormat="1" ht="14.4" customHeight="1" x14ac:dyDescent="0.3"/>
    <row r="121" s="7" customFormat="1" ht="14.4" customHeight="1" x14ac:dyDescent="0.3"/>
    <row r="122" s="7" customFormat="1" ht="14.4" customHeight="1" x14ac:dyDescent="0.3"/>
    <row r="123" s="7" customFormat="1" ht="14.4" customHeight="1" x14ac:dyDescent="0.3"/>
    <row r="124" s="7" customFormat="1" ht="14.4" customHeight="1" x14ac:dyDescent="0.3"/>
    <row r="125" s="7" customFormat="1" ht="57.6" customHeight="1" x14ac:dyDescent="0.3"/>
    <row r="126" s="7" customFormat="1" ht="57.6" customHeight="1" x14ac:dyDescent="0.3"/>
    <row r="127" s="7" customFormat="1" ht="57.6" customHeight="1" x14ac:dyDescent="0.3"/>
    <row r="128" s="7" customFormat="1" ht="57.6" customHeight="1" x14ac:dyDescent="0.3"/>
    <row r="129" s="7" customFormat="1" ht="57.6" customHeight="1" x14ac:dyDescent="0.3"/>
    <row r="130" s="7" customFormat="1" ht="57.6" customHeight="1" x14ac:dyDescent="0.3"/>
    <row r="131" s="7" customFormat="1" ht="57.6" customHeight="1" x14ac:dyDescent="0.3"/>
    <row r="132" s="7" customFormat="1" ht="57.6" customHeight="1" x14ac:dyDescent="0.3"/>
    <row r="133" s="7" customFormat="1" ht="57.6" customHeight="1" x14ac:dyDescent="0.3"/>
    <row r="134" s="7" customFormat="1" ht="57.6" customHeight="1" x14ac:dyDescent="0.3"/>
    <row r="135" s="7" customFormat="1" ht="57.6" customHeight="1" x14ac:dyDescent="0.3"/>
    <row r="136" s="7" customFormat="1" ht="57.6" customHeight="1" x14ac:dyDescent="0.3"/>
    <row r="137" s="7" customFormat="1" ht="57.6" customHeight="1" x14ac:dyDescent="0.3"/>
    <row r="138" s="7" customFormat="1" ht="57.6" customHeight="1" x14ac:dyDescent="0.3"/>
    <row r="139" s="7" customFormat="1" ht="57.6" customHeight="1" x14ac:dyDescent="0.3"/>
    <row r="140" s="7" customFormat="1" ht="57.6" customHeight="1" x14ac:dyDescent="0.3"/>
    <row r="141" s="7" customFormat="1" ht="57.6" customHeight="1" x14ac:dyDescent="0.3"/>
    <row r="142" s="7" customFormat="1" ht="57.6" customHeight="1" x14ac:dyDescent="0.3"/>
    <row r="143" s="7" customFormat="1" ht="57.6" customHeight="1" x14ac:dyDescent="0.3"/>
    <row r="144" s="7" customFormat="1" ht="57.6" customHeight="1" x14ac:dyDescent="0.3"/>
    <row r="145" s="7" customFormat="1" ht="57.6" customHeight="1" x14ac:dyDescent="0.3"/>
    <row r="146" s="7" customFormat="1" ht="57.6" customHeight="1" x14ac:dyDescent="0.3"/>
    <row r="147" s="7" customFormat="1" ht="57.6" customHeight="1" x14ac:dyDescent="0.3"/>
    <row r="148" s="2" customFormat="1" ht="57.6" customHeight="1" x14ac:dyDescent="0.3"/>
    <row r="149" s="2" customFormat="1" ht="57.6" customHeight="1" x14ac:dyDescent="0.3"/>
    <row r="150" s="2" customFormat="1" ht="57.6" customHeight="1" x14ac:dyDescent="0.3"/>
    <row r="151" s="2" customFormat="1" ht="57.6" customHeight="1" x14ac:dyDescent="0.3"/>
    <row r="152" s="2" customFormat="1" ht="57.6" customHeight="1" x14ac:dyDescent="0.3"/>
    <row r="153" s="2" customFormat="1" ht="57.6" customHeight="1" x14ac:dyDescent="0.3"/>
    <row r="154" s="2" customFormat="1" ht="57.6" customHeight="1" x14ac:dyDescent="0.3"/>
    <row r="155" s="2" customFormat="1" ht="57.6" customHeight="1" x14ac:dyDescent="0.3"/>
    <row r="156" s="2" customFormat="1" ht="57.6" customHeight="1" x14ac:dyDescent="0.3"/>
    <row r="157" s="2" customFormat="1" ht="57.6" customHeight="1" x14ac:dyDescent="0.3"/>
    <row r="158" s="2" customFormat="1" ht="57.6" customHeight="1" x14ac:dyDescent="0.3"/>
    <row r="159" s="2" customFormat="1" ht="57.6" customHeight="1" x14ac:dyDescent="0.3"/>
    <row r="160" s="2" customFormat="1" ht="57.6" customHeight="1" x14ac:dyDescent="0.3"/>
    <row r="161" s="2" customFormat="1" x14ac:dyDescent="0.3"/>
    <row r="162" s="2" customFormat="1" x14ac:dyDescent="0.3"/>
    <row r="163" s="2" customFormat="1" x14ac:dyDescent="0.3"/>
    <row r="164" s="2" customFormat="1" x14ac:dyDescent="0.3"/>
    <row r="165" s="2" customFormat="1" x14ac:dyDescent="0.3"/>
    <row r="166" s="2" customFormat="1" x14ac:dyDescent="0.3"/>
    <row r="167" s="2" customFormat="1" x14ac:dyDescent="0.3"/>
    <row r="168" s="2" customFormat="1" x14ac:dyDescent="0.3"/>
    <row r="169" s="2" customFormat="1" x14ac:dyDescent="0.3"/>
    <row r="170" s="2" customFormat="1" x14ac:dyDescent="0.3"/>
    <row r="171" s="2" customFormat="1" x14ac:dyDescent="0.3"/>
    <row r="172" s="2" customFormat="1" x14ac:dyDescent="0.3"/>
    <row r="173" s="2" customFormat="1" x14ac:dyDescent="0.3"/>
    <row r="174" s="2" customFormat="1" x14ac:dyDescent="0.3"/>
    <row r="175" s="2" customFormat="1" x14ac:dyDescent="0.3"/>
    <row r="176" s="2" customFormat="1" x14ac:dyDescent="0.3"/>
    <row r="177" s="2" customFormat="1" x14ac:dyDescent="0.3"/>
    <row r="178" s="2" customFormat="1" x14ac:dyDescent="0.3"/>
    <row r="179" s="2" customFormat="1" x14ac:dyDescent="0.3"/>
    <row r="180" s="2" customFormat="1" x14ac:dyDescent="0.3"/>
    <row r="181" s="2" customFormat="1" x14ac:dyDescent="0.3"/>
    <row r="182" s="2" customFormat="1" x14ac:dyDescent="0.3"/>
    <row r="183" s="2" customFormat="1" x14ac:dyDescent="0.3"/>
    <row r="184" s="2" customFormat="1" x14ac:dyDescent="0.3"/>
    <row r="185" s="2" customFormat="1" x14ac:dyDescent="0.3"/>
    <row r="186" s="2" customFormat="1" x14ac:dyDescent="0.3"/>
    <row r="187" s="2" customFormat="1" x14ac:dyDescent="0.3"/>
    <row r="188" s="2" customFormat="1" x14ac:dyDescent="0.3"/>
    <row r="189" s="2" customFormat="1" x14ac:dyDescent="0.3"/>
    <row r="190" s="2" customFormat="1" x14ac:dyDescent="0.3"/>
    <row r="191" s="2" customFormat="1" x14ac:dyDescent="0.3"/>
    <row r="192" s="2" customFormat="1" x14ac:dyDescent="0.3"/>
    <row r="193" s="2" customFormat="1" x14ac:dyDescent="0.3"/>
    <row r="194" s="2" customFormat="1" x14ac:dyDescent="0.3"/>
    <row r="195" s="2" customFormat="1" x14ac:dyDescent="0.3"/>
    <row r="196" s="2" customFormat="1" x14ac:dyDescent="0.3"/>
    <row r="197" s="2" customFormat="1" x14ac:dyDescent="0.3"/>
    <row r="198" s="2" customFormat="1" x14ac:dyDescent="0.3"/>
    <row r="199" s="2" customFormat="1" x14ac:dyDescent="0.3"/>
    <row r="200" s="2" customFormat="1" x14ac:dyDescent="0.3"/>
    <row r="201" s="2" customFormat="1" x14ac:dyDescent="0.3"/>
    <row r="202" s="2" customFormat="1" x14ac:dyDescent="0.3"/>
    <row r="203" s="2" customFormat="1" x14ac:dyDescent="0.3"/>
    <row r="204" s="2" customFormat="1" x14ac:dyDescent="0.3"/>
    <row r="205" s="2" customFormat="1" x14ac:dyDescent="0.3"/>
    <row r="206" s="2" customFormat="1" x14ac:dyDescent="0.3"/>
    <row r="207" s="2" customFormat="1" x14ac:dyDescent="0.3"/>
    <row r="208" s="2" customFormat="1" x14ac:dyDescent="0.3"/>
    <row r="209" s="2" customFormat="1" x14ac:dyDescent="0.3"/>
    <row r="210" s="2" customFormat="1" x14ac:dyDescent="0.3"/>
    <row r="211" s="2" customFormat="1" x14ac:dyDescent="0.3"/>
    <row r="212" s="2" customFormat="1" x14ac:dyDescent="0.3"/>
    <row r="213" s="2" customFormat="1" x14ac:dyDescent="0.3"/>
    <row r="214" s="2" customFormat="1" x14ac:dyDescent="0.3"/>
    <row r="215" s="2" customFormat="1" x14ac:dyDescent="0.3"/>
    <row r="216" s="2" customFormat="1" x14ac:dyDescent="0.3"/>
    <row r="217" s="2" customFormat="1" x14ac:dyDescent="0.3"/>
    <row r="218" s="2" customFormat="1" x14ac:dyDescent="0.3"/>
    <row r="219" s="2" customFormat="1" x14ac:dyDescent="0.3"/>
    <row r="220" s="2" customFormat="1" x14ac:dyDescent="0.3"/>
    <row r="221" s="2" customFormat="1" x14ac:dyDescent="0.3"/>
    <row r="222" s="2" customFormat="1" x14ac:dyDescent="0.3"/>
    <row r="223" s="2" customFormat="1" x14ac:dyDescent="0.3"/>
    <row r="224" s="2" customFormat="1" x14ac:dyDescent="0.3"/>
    <row r="225" s="2" customFormat="1" x14ac:dyDescent="0.3"/>
    <row r="226" s="2" customFormat="1" x14ac:dyDescent="0.3"/>
    <row r="227" s="2" customFormat="1" x14ac:dyDescent="0.3"/>
    <row r="228" s="2" customFormat="1" x14ac:dyDescent="0.3"/>
    <row r="229" s="2" customFormat="1" x14ac:dyDescent="0.3"/>
    <row r="230" s="2" customFormat="1" x14ac:dyDescent="0.3"/>
    <row r="231" s="2" customFormat="1" x14ac:dyDescent="0.3"/>
    <row r="232" s="2" customFormat="1" x14ac:dyDescent="0.3"/>
    <row r="233" s="2" customFormat="1" x14ac:dyDescent="0.3"/>
    <row r="234" s="2" customFormat="1" x14ac:dyDescent="0.3"/>
    <row r="235" s="2" customFormat="1" x14ac:dyDescent="0.3"/>
    <row r="236" s="2" customFormat="1" x14ac:dyDescent="0.3"/>
    <row r="237" s="2" customFormat="1" x14ac:dyDescent="0.3"/>
    <row r="238" s="2" customFormat="1" x14ac:dyDescent="0.3"/>
    <row r="239" s="2" customFormat="1" x14ac:dyDescent="0.3"/>
    <row r="240" s="2" customFormat="1" x14ac:dyDescent="0.3"/>
    <row r="241" s="2" customFormat="1" x14ac:dyDescent="0.3"/>
    <row r="242" s="2" customFormat="1" x14ac:dyDescent="0.3"/>
    <row r="243" s="2" customFormat="1" x14ac:dyDescent="0.3"/>
    <row r="244" s="2" customFormat="1" x14ac:dyDescent="0.3"/>
    <row r="245" s="2" customFormat="1" x14ac:dyDescent="0.3"/>
    <row r="246" s="2" customFormat="1" x14ac:dyDescent="0.3"/>
    <row r="247" s="2" customFormat="1" x14ac:dyDescent="0.3"/>
    <row r="248" s="2" customFormat="1" x14ac:dyDescent="0.3"/>
    <row r="249" s="2" customFormat="1" x14ac:dyDescent="0.3"/>
    <row r="250" s="2" customFormat="1" x14ac:dyDescent="0.3"/>
    <row r="251" s="2" customFormat="1" x14ac:dyDescent="0.3"/>
    <row r="252" s="2" customFormat="1" x14ac:dyDescent="0.3"/>
    <row r="253" s="2" customFormat="1" x14ac:dyDescent="0.3"/>
    <row r="254" s="2" customFormat="1" x14ac:dyDescent="0.3"/>
    <row r="255" s="2" customFormat="1" x14ac:dyDescent="0.3"/>
    <row r="256" s="2" customFormat="1" x14ac:dyDescent="0.3"/>
    <row r="257" s="2" customFormat="1" x14ac:dyDescent="0.3"/>
    <row r="258" s="2" customFormat="1" x14ac:dyDescent="0.3"/>
    <row r="259" s="2" customFormat="1" x14ac:dyDescent="0.3"/>
    <row r="260" s="2" customFormat="1" x14ac:dyDescent="0.3"/>
    <row r="261" s="2" customFormat="1" x14ac:dyDescent="0.3"/>
    <row r="262" s="2" customFormat="1" x14ac:dyDescent="0.3"/>
    <row r="263" s="2" customFormat="1" x14ac:dyDescent="0.3"/>
    <row r="264" s="2" customFormat="1" x14ac:dyDescent="0.3"/>
    <row r="265" s="2" customFormat="1" x14ac:dyDescent="0.3"/>
    <row r="266" s="2" customFormat="1" x14ac:dyDescent="0.3"/>
    <row r="267" s="2" customFormat="1" x14ac:dyDescent="0.3"/>
    <row r="268" s="2" customFormat="1" x14ac:dyDescent="0.3"/>
    <row r="269" s="2" customFormat="1" x14ac:dyDescent="0.3"/>
    <row r="270" s="2" customFormat="1" x14ac:dyDescent="0.3"/>
    <row r="271" s="2" customFormat="1" x14ac:dyDescent="0.3"/>
    <row r="272" s="2" customFormat="1" x14ac:dyDescent="0.3"/>
    <row r="273" s="2" customFormat="1" x14ac:dyDescent="0.3"/>
    <row r="274" s="2" customFormat="1" x14ac:dyDescent="0.3"/>
    <row r="275" s="2" customFormat="1" x14ac:dyDescent="0.3"/>
    <row r="276" s="2" customFormat="1" x14ac:dyDescent="0.3"/>
    <row r="277" s="2" customFormat="1" x14ac:dyDescent="0.3"/>
    <row r="278" s="2" customFormat="1" x14ac:dyDescent="0.3"/>
    <row r="279" s="2" customFormat="1" x14ac:dyDescent="0.3"/>
    <row r="280" s="2" customFormat="1" x14ac:dyDescent="0.3"/>
    <row r="281" s="2" customFormat="1" x14ac:dyDescent="0.3"/>
    <row r="282" s="2" customFormat="1" x14ac:dyDescent="0.3"/>
    <row r="283" s="2" customFormat="1" x14ac:dyDescent="0.3"/>
    <row r="284" s="2" customFormat="1" x14ac:dyDescent="0.3"/>
    <row r="285" s="2" customFormat="1" x14ac:dyDescent="0.3"/>
    <row r="286" s="2" customFormat="1" x14ac:dyDescent="0.3"/>
    <row r="287" s="2" customFormat="1" x14ac:dyDescent="0.3"/>
    <row r="288" s="2" customFormat="1" x14ac:dyDescent="0.3"/>
    <row r="289" s="2" customFormat="1" x14ac:dyDescent="0.3"/>
    <row r="290" s="2" customFormat="1" x14ac:dyDescent="0.3"/>
    <row r="291" s="2" customFormat="1" x14ac:dyDescent="0.3"/>
    <row r="292" s="2" customFormat="1" x14ac:dyDescent="0.3"/>
    <row r="293" s="2" customFormat="1" x14ac:dyDescent="0.3"/>
    <row r="294" s="2" customFormat="1" x14ac:dyDescent="0.3"/>
    <row r="295" s="2" customFormat="1" x14ac:dyDescent="0.3"/>
    <row r="296" s="2" customFormat="1" x14ac:dyDescent="0.3"/>
    <row r="297" s="2" customFormat="1" x14ac:dyDescent="0.3"/>
    <row r="298" s="2" customFormat="1" x14ac:dyDescent="0.3"/>
    <row r="299" s="2" customFormat="1" x14ac:dyDescent="0.3"/>
    <row r="300" s="2" customFormat="1" x14ac:dyDescent="0.3"/>
    <row r="301" s="2" customFormat="1" x14ac:dyDescent="0.3"/>
    <row r="302" s="2" customFormat="1" x14ac:dyDescent="0.3"/>
    <row r="303" s="2" customFormat="1" x14ac:dyDescent="0.3"/>
    <row r="304" s="2" customFormat="1" x14ac:dyDescent="0.3"/>
    <row r="305" s="2" customFormat="1" x14ac:dyDescent="0.3"/>
    <row r="306" s="2" customFormat="1" x14ac:dyDescent="0.3"/>
    <row r="307" s="2" customFormat="1" x14ac:dyDescent="0.3"/>
    <row r="308" s="2" customFormat="1" x14ac:dyDescent="0.3"/>
    <row r="309" s="2" customFormat="1" x14ac:dyDescent="0.3"/>
    <row r="310" s="2" customFormat="1" x14ac:dyDescent="0.3"/>
    <row r="311" s="2" customFormat="1" x14ac:dyDescent="0.3"/>
    <row r="312" s="2" customFormat="1" x14ac:dyDescent="0.3"/>
    <row r="313" s="2" customFormat="1" x14ac:dyDescent="0.3"/>
    <row r="314" s="2" customFormat="1" x14ac:dyDescent="0.3"/>
    <row r="315" s="2" customFormat="1" x14ac:dyDescent="0.3"/>
    <row r="316" s="2" customFormat="1" x14ac:dyDescent="0.3"/>
    <row r="317" s="2" customFormat="1" x14ac:dyDescent="0.3"/>
    <row r="318" s="2" customFormat="1" x14ac:dyDescent="0.3"/>
    <row r="319" s="2" customFormat="1" x14ac:dyDescent="0.3"/>
    <row r="320" s="2" customFormat="1" x14ac:dyDescent="0.3"/>
    <row r="321" s="2" customFormat="1" x14ac:dyDescent="0.3"/>
    <row r="322" s="2" customFormat="1" x14ac:dyDescent="0.3"/>
    <row r="323" s="2" customFormat="1" x14ac:dyDescent="0.3"/>
    <row r="324" s="2" customFormat="1" x14ac:dyDescent="0.3"/>
    <row r="325" s="2" customFormat="1" x14ac:dyDescent="0.3"/>
    <row r="326" s="2" customFormat="1" x14ac:dyDescent="0.3"/>
    <row r="327" s="2" customFormat="1" x14ac:dyDescent="0.3"/>
    <row r="328" s="2" customFormat="1" x14ac:dyDescent="0.3"/>
    <row r="329" s="2" customFormat="1" x14ac:dyDescent="0.3"/>
    <row r="330" s="2" customFormat="1" x14ac:dyDescent="0.3"/>
    <row r="331" s="2" customFormat="1" x14ac:dyDescent="0.3"/>
    <row r="332" s="2" customFormat="1" x14ac:dyDescent="0.3"/>
    <row r="333" s="2" customFormat="1" x14ac:dyDescent="0.3"/>
    <row r="334" s="2" customFormat="1" x14ac:dyDescent="0.3"/>
    <row r="335" s="2" customFormat="1" x14ac:dyDescent="0.3"/>
    <row r="336" s="2" customFormat="1" x14ac:dyDescent="0.3"/>
    <row r="337" s="2" customFormat="1" x14ac:dyDescent="0.3"/>
    <row r="338" s="2" customFormat="1" x14ac:dyDescent="0.3"/>
    <row r="339" s="2" customFormat="1" x14ac:dyDescent="0.3"/>
    <row r="340" s="2" customFormat="1" x14ac:dyDescent="0.3"/>
    <row r="341" s="2" customFormat="1" x14ac:dyDescent="0.3"/>
    <row r="342" s="2" customFormat="1" x14ac:dyDescent="0.3"/>
    <row r="343" s="2" customFormat="1" x14ac:dyDescent="0.3"/>
    <row r="344" s="2" customFormat="1" x14ac:dyDescent="0.3"/>
    <row r="345" s="2" customFormat="1" x14ac:dyDescent="0.3"/>
    <row r="346" s="2" customFormat="1" x14ac:dyDescent="0.3"/>
    <row r="347" s="2" customFormat="1" x14ac:dyDescent="0.3"/>
    <row r="348" s="2" customFormat="1" x14ac:dyDescent="0.3"/>
    <row r="349" s="2" customFormat="1" x14ac:dyDescent="0.3"/>
    <row r="350" s="2" customFormat="1" x14ac:dyDescent="0.3"/>
    <row r="351" s="2" customFormat="1" x14ac:dyDescent="0.3"/>
    <row r="352" s="2" customFormat="1" x14ac:dyDescent="0.3"/>
    <row r="353" s="2" customFormat="1" x14ac:dyDescent="0.3"/>
    <row r="354" s="2" customFormat="1" x14ac:dyDescent="0.3"/>
    <row r="355" s="2" customFormat="1" x14ac:dyDescent="0.3"/>
    <row r="356" s="2" customFormat="1" x14ac:dyDescent="0.3"/>
    <row r="357" s="2" customFormat="1" x14ac:dyDescent="0.3"/>
    <row r="358" s="2" customFormat="1" x14ac:dyDescent="0.3"/>
    <row r="359" s="2" customFormat="1" x14ac:dyDescent="0.3"/>
    <row r="360" s="2" customFormat="1" x14ac:dyDescent="0.3"/>
    <row r="361" s="2" customFormat="1" x14ac:dyDescent="0.3"/>
    <row r="362" s="2" customFormat="1" x14ac:dyDescent="0.3"/>
    <row r="363" s="2" customFormat="1" x14ac:dyDescent="0.3"/>
    <row r="364" s="2" customFormat="1" x14ac:dyDescent="0.3"/>
    <row r="365" s="2" customFormat="1" x14ac:dyDescent="0.3"/>
    <row r="366" s="2" customFormat="1" x14ac:dyDescent="0.3"/>
    <row r="367" s="2" customFormat="1" x14ac:dyDescent="0.3"/>
    <row r="368" s="2" customFormat="1" x14ac:dyDescent="0.3"/>
    <row r="369" s="2" customFormat="1" x14ac:dyDescent="0.3"/>
    <row r="370" s="2" customFormat="1" x14ac:dyDescent="0.3"/>
    <row r="371" s="2" customFormat="1" x14ac:dyDescent="0.3"/>
    <row r="372" s="2" customFormat="1" x14ac:dyDescent="0.3"/>
    <row r="373" s="2" customFormat="1" x14ac:dyDescent="0.3"/>
    <row r="374" s="2" customFormat="1" x14ac:dyDescent="0.3"/>
    <row r="375" s="2" customFormat="1" x14ac:dyDescent="0.3"/>
    <row r="376" s="2" customFormat="1" x14ac:dyDescent="0.3"/>
    <row r="377" s="2" customFormat="1" x14ac:dyDescent="0.3"/>
    <row r="378" s="2" customFormat="1" x14ac:dyDescent="0.3"/>
    <row r="379" s="2" customFormat="1" x14ac:dyDescent="0.3"/>
    <row r="380" s="2" customFormat="1" x14ac:dyDescent="0.3"/>
    <row r="381" s="2" customFormat="1" x14ac:dyDescent="0.3"/>
    <row r="382" s="2" customFormat="1" x14ac:dyDescent="0.3"/>
    <row r="383" s="2" customFormat="1" x14ac:dyDescent="0.3"/>
    <row r="384" s="2" customFormat="1" x14ac:dyDescent="0.3"/>
    <row r="385" s="2" customFormat="1" x14ac:dyDescent="0.3"/>
    <row r="386" s="2" customFormat="1" x14ac:dyDescent="0.3"/>
    <row r="387" s="2" customFormat="1" x14ac:dyDescent="0.3"/>
    <row r="388" s="2" customFormat="1" x14ac:dyDescent="0.3"/>
    <row r="389" s="2" customFormat="1" x14ac:dyDescent="0.3"/>
    <row r="390" s="2" customFormat="1" x14ac:dyDescent="0.3"/>
    <row r="391" s="2" customFormat="1" x14ac:dyDescent="0.3"/>
    <row r="392" s="2" customFormat="1" x14ac:dyDescent="0.3"/>
    <row r="393" s="2" customFormat="1" x14ac:dyDescent="0.3"/>
    <row r="394" s="2" customFormat="1" x14ac:dyDescent="0.3"/>
    <row r="395" s="2" customFormat="1" x14ac:dyDescent="0.3"/>
    <row r="396" s="2" customFormat="1" x14ac:dyDescent="0.3"/>
    <row r="397" s="2" customFormat="1" x14ac:dyDescent="0.3"/>
    <row r="398" s="2" customFormat="1" x14ac:dyDescent="0.3"/>
    <row r="399" s="2" customFormat="1" x14ac:dyDescent="0.3"/>
    <row r="400" s="2" customFormat="1" x14ac:dyDescent="0.3"/>
    <row r="401" s="2" customFormat="1" x14ac:dyDescent="0.3"/>
    <row r="402" s="2" customFormat="1" x14ac:dyDescent="0.3"/>
    <row r="403" s="2" customFormat="1" x14ac:dyDescent="0.3"/>
    <row r="404" s="2" customFormat="1" x14ac:dyDescent="0.3"/>
    <row r="405" s="2" customFormat="1" x14ac:dyDescent="0.3"/>
    <row r="406" s="2" customFormat="1" x14ac:dyDescent="0.3"/>
    <row r="407" s="2" customFormat="1" x14ac:dyDescent="0.3"/>
    <row r="408" s="2" customFormat="1" x14ac:dyDescent="0.3"/>
    <row r="409" s="2" customFormat="1" x14ac:dyDescent="0.3"/>
    <row r="410" s="2" customFormat="1" x14ac:dyDescent="0.3"/>
    <row r="411" s="2" customFormat="1" x14ac:dyDescent="0.3"/>
    <row r="412" s="2" customFormat="1" x14ac:dyDescent="0.3"/>
    <row r="413" s="2" customFormat="1" x14ac:dyDescent="0.3"/>
    <row r="414" s="2" customFormat="1" x14ac:dyDescent="0.3"/>
    <row r="415" s="2" customFormat="1" x14ac:dyDescent="0.3"/>
    <row r="416" s="2" customFormat="1" x14ac:dyDescent="0.3"/>
    <row r="417" s="2" customFormat="1" x14ac:dyDescent="0.3"/>
    <row r="418" s="2" customFormat="1" x14ac:dyDescent="0.3"/>
    <row r="419" s="2" customFormat="1" x14ac:dyDescent="0.3"/>
    <row r="420" s="2" customFormat="1" x14ac:dyDescent="0.3"/>
    <row r="421" s="2" customFormat="1" x14ac:dyDescent="0.3"/>
    <row r="422" s="2" customFormat="1" x14ac:dyDescent="0.3"/>
    <row r="423" s="2" customFormat="1" x14ac:dyDescent="0.3"/>
    <row r="424" s="2" customFormat="1" x14ac:dyDescent="0.3"/>
    <row r="425" s="2" customFormat="1" x14ac:dyDescent="0.3"/>
    <row r="426" s="2" customFormat="1" x14ac:dyDescent="0.3"/>
    <row r="427" s="2" customFormat="1" x14ac:dyDescent="0.3"/>
    <row r="428" s="2" customFormat="1" x14ac:dyDescent="0.3"/>
    <row r="429" s="2" customFormat="1" x14ac:dyDescent="0.3"/>
    <row r="430" s="2" customFormat="1" x14ac:dyDescent="0.3"/>
    <row r="431" s="2" customFormat="1" x14ac:dyDescent="0.3"/>
    <row r="432" s="2" customFormat="1" x14ac:dyDescent="0.3"/>
    <row r="433" s="2" customFormat="1" x14ac:dyDescent="0.3"/>
    <row r="434" s="2" customFormat="1" x14ac:dyDescent="0.3"/>
    <row r="435" s="2" customFormat="1" x14ac:dyDescent="0.3"/>
    <row r="436" s="2" customFormat="1" x14ac:dyDescent="0.3"/>
    <row r="437" s="2" customFormat="1" x14ac:dyDescent="0.3"/>
    <row r="438" s="2" customFormat="1" x14ac:dyDescent="0.3"/>
    <row r="439" s="2" customFormat="1" x14ac:dyDescent="0.3"/>
    <row r="440" s="2" customFormat="1" x14ac:dyDescent="0.3"/>
    <row r="441" s="2" customFormat="1" x14ac:dyDescent="0.3"/>
    <row r="442" s="2" customFormat="1" x14ac:dyDescent="0.3"/>
    <row r="443" s="2" customFormat="1" x14ac:dyDescent="0.3"/>
    <row r="444" s="2" customFormat="1" x14ac:dyDescent="0.3"/>
    <row r="445" s="2" customFormat="1" x14ac:dyDescent="0.3"/>
    <row r="446" s="2" customFormat="1" x14ac:dyDescent="0.3"/>
    <row r="447" s="2" customFormat="1" x14ac:dyDescent="0.3"/>
    <row r="448" s="2" customFormat="1" x14ac:dyDescent="0.3"/>
    <row r="449" s="2" customFormat="1" x14ac:dyDescent="0.3"/>
    <row r="450" s="2" customFormat="1" x14ac:dyDescent="0.3"/>
    <row r="451" s="2" customFormat="1" x14ac:dyDescent="0.3"/>
    <row r="452" s="2" customFormat="1" x14ac:dyDescent="0.3"/>
    <row r="453" s="2" customFormat="1" x14ac:dyDescent="0.3"/>
    <row r="454" s="2" customFormat="1" x14ac:dyDescent="0.3"/>
    <row r="455" s="2" customFormat="1" x14ac:dyDescent="0.3"/>
    <row r="456" s="2" customFormat="1" x14ac:dyDescent="0.3"/>
    <row r="457" s="2" customFormat="1" x14ac:dyDescent="0.3"/>
    <row r="458" s="2" customFormat="1" x14ac:dyDescent="0.3"/>
    <row r="459" s="2" customFormat="1" x14ac:dyDescent="0.3"/>
    <row r="460" s="2" customFormat="1" x14ac:dyDescent="0.3"/>
    <row r="461" s="2" customFormat="1" x14ac:dyDescent="0.3"/>
    <row r="462" s="2" customFormat="1" x14ac:dyDescent="0.3"/>
    <row r="463" s="2" customFormat="1" x14ac:dyDescent="0.3"/>
    <row r="464" s="2" customFormat="1" x14ac:dyDescent="0.3"/>
    <row r="465" s="2" customFormat="1" x14ac:dyDescent="0.3"/>
    <row r="466" s="2" customFormat="1" x14ac:dyDescent="0.3"/>
    <row r="467" s="2" customFormat="1" x14ac:dyDescent="0.3"/>
    <row r="468" s="2" customFormat="1" x14ac:dyDescent="0.3"/>
    <row r="469" s="2" customFormat="1" x14ac:dyDescent="0.3"/>
    <row r="470" s="2" customFormat="1" x14ac:dyDescent="0.3"/>
    <row r="471" s="2" customFormat="1" x14ac:dyDescent="0.3"/>
    <row r="472" s="2" customFormat="1" x14ac:dyDescent="0.3"/>
    <row r="473" s="2" customFormat="1" x14ac:dyDescent="0.3"/>
    <row r="474" s="2" customFormat="1" x14ac:dyDescent="0.3"/>
    <row r="475" s="2" customFormat="1" x14ac:dyDescent="0.3"/>
    <row r="476" s="2" customFormat="1" x14ac:dyDescent="0.3"/>
    <row r="477" s="2" customFormat="1" x14ac:dyDescent="0.3"/>
    <row r="478" s="2" customFormat="1" x14ac:dyDescent="0.3"/>
    <row r="479" s="2" customFormat="1" x14ac:dyDescent="0.3"/>
    <row r="480" s="2" customFormat="1" x14ac:dyDescent="0.3"/>
    <row r="481" s="2" customFormat="1" x14ac:dyDescent="0.3"/>
    <row r="482" s="2" customFormat="1" x14ac:dyDescent="0.3"/>
    <row r="483" s="2" customFormat="1" x14ac:dyDescent="0.3"/>
    <row r="484" s="2" customFormat="1" x14ac:dyDescent="0.3"/>
    <row r="485" s="2" customFormat="1" x14ac:dyDescent="0.3"/>
    <row r="486" s="2" customFormat="1" x14ac:dyDescent="0.3"/>
    <row r="487" s="2" customFormat="1" x14ac:dyDescent="0.3"/>
    <row r="488" s="2" customFormat="1" x14ac:dyDescent="0.3"/>
    <row r="489" s="2" customFormat="1" x14ac:dyDescent="0.3"/>
    <row r="490" s="2" customFormat="1" x14ac:dyDescent="0.3"/>
    <row r="491" s="2" customFormat="1" x14ac:dyDescent="0.3"/>
    <row r="492" s="2" customFormat="1" x14ac:dyDescent="0.3"/>
    <row r="493" s="2" customFormat="1" x14ac:dyDescent="0.3"/>
    <row r="494" s="2" customFormat="1" x14ac:dyDescent="0.3"/>
    <row r="495" s="2" customFormat="1" x14ac:dyDescent="0.3"/>
    <row r="496" s="2" customFormat="1" x14ac:dyDescent="0.3"/>
    <row r="497" s="2" customFormat="1" x14ac:dyDescent="0.3"/>
    <row r="498" s="2" customFormat="1" x14ac:dyDescent="0.3"/>
    <row r="499" s="2" customFormat="1" x14ac:dyDescent="0.3"/>
    <row r="500" s="2" customFormat="1" x14ac:dyDescent="0.3"/>
    <row r="501" s="2" customFormat="1" x14ac:dyDescent="0.3"/>
    <row r="502" s="2" customFormat="1" x14ac:dyDescent="0.3"/>
    <row r="503" s="2" customFormat="1" x14ac:dyDescent="0.3"/>
    <row r="504" s="2" customFormat="1" x14ac:dyDescent="0.3"/>
    <row r="505" s="2" customFormat="1" x14ac:dyDescent="0.3"/>
    <row r="506" s="2" customFormat="1" x14ac:dyDescent="0.3"/>
    <row r="507" s="2" customFormat="1" x14ac:dyDescent="0.3"/>
    <row r="508" s="2" customFormat="1" x14ac:dyDescent="0.3"/>
    <row r="509" s="2" customFormat="1" x14ac:dyDescent="0.3"/>
    <row r="510" s="2" customFormat="1" x14ac:dyDescent="0.3"/>
    <row r="511" s="2" customFormat="1" x14ac:dyDescent="0.3"/>
    <row r="512" s="2" customFormat="1" x14ac:dyDescent="0.3"/>
    <row r="513" s="2" customFormat="1" x14ac:dyDescent="0.3"/>
    <row r="514" s="2" customFormat="1" x14ac:dyDescent="0.3"/>
    <row r="515" s="2" customFormat="1" x14ac:dyDescent="0.3"/>
    <row r="516" s="2" customFormat="1" x14ac:dyDescent="0.3"/>
    <row r="517" s="2" customFormat="1" x14ac:dyDescent="0.3"/>
    <row r="518" s="2" customFormat="1" x14ac:dyDescent="0.3"/>
    <row r="519" s="2" customFormat="1" x14ac:dyDescent="0.3"/>
    <row r="520" s="2" customFormat="1" x14ac:dyDescent="0.3"/>
    <row r="521" s="2" customFormat="1" x14ac:dyDescent="0.3"/>
    <row r="522" s="2" customFormat="1" x14ac:dyDescent="0.3"/>
    <row r="523" s="2" customFormat="1" x14ac:dyDescent="0.3"/>
    <row r="524" s="2" customFormat="1" x14ac:dyDescent="0.3"/>
    <row r="525" s="2" customFormat="1" x14ac:dyDescent="0.3"/>
    <row r="526" s="2" customFormat="1" x14ac:dyDescent="0.3"/>
    <row r="527" s="2" customFormat="1" x14ac:dyDescent="0.3"/>
    <row r="528" s="2" customFormat="1" x14ac:dyDescent="0.3"/>
    <row r="529" s="2" customFormat="1" x14ac:dyDescent="0.3"/>
    <row r="530" s="2" customFormat="1" x14ac:dyDescent="0.3"/>
    <row r="531" s="2" customFormat="1" x14ac:dyDescent="0.3"/>
    <row r="532" s="2" customFormat="1" x14ac:dyDescent="0.3"/>
    <row r="533" s="2" customFormat="1" x14ac:dyDescent="0.3"/>
    <row r="534" s="2" customFormat="1" x14ac:dyDescent="0.3"/>
    <row r="535" s="2" customFormat="1" x14ac:dyDescent="0.3"/>
    <row r="536" s="2" customFormat="1" x14ac:dyDescent="0.3"/>
    <row r="537" s="2" customFormat="1" x14ac:dyDescent="0.3"/>
    <row r="538" s="2" customFormat="1" x14ac:dyDescent="0.3"/>
    <row r="539" s="2" customFormat="1" x14ac:dyDescent="0.3"/>
    <row r="540" s="2" customFormat="1" x14ac:dyDescent="0.3"/>
    <row r="541" s="2" customFormat="1" x14ac:dyDescent="0.3"/>
    <row r="542" s="2" customFormat="1" x14ac:dyDescent="0.3"/>
    <row r="543" s="2" customFormat="1" x14ac:dyDescent="0.3"/>
    <row r="544" s="2" customFormat="1" x14ac:dyDescent="0.3"/>
    <row r="545" s="2" customFormat="1" x14ac:dyDescent="0.3"/>
    <row r="546" s="2" customFormat="1" x14ac:dyDescent="0.3"/>
    <row r="547" s="2" customFormat="1" x14ac:dyDescent="0.3"/>
    <row r="548" s="2" customFormat="1" x14ac:dyDescent="0.3"/>
    <row r="549" s="2" customFormat="1" x14ac:dyDescent="0.3"/>
    <row r="550" s="2" customFormat="1" x14ac:dyDescent="0.3"/>
    <row r="551" s="2" customFormat="1" x14ac:dyDescent="0.3"/>
    <row r="552" s="2" customFormat="1" x14ac:dyDescent="0.3"/>
    <row r="553" s="2" customFormat="1" x14ac:dyDescent="0.3"/>
    <row r="554" s="2" customFormat="1" x14ac:dyDescent="0.3"/>
    <row r="555" s="2" customFormat="1" x14ac:dyDescent="0.3"/>
    <row r="556" s="2" customFormat="1" x14ac:dyDescent="0.3"/>
    <row r="557" s="2" customFormat="1" x14ac:dyDescent="0.3"/>
    <row r="558" s="2" customFormat="1" x14ac:dyDescent="0.3"/>
    <row r="559" s="2" customFormat="1" x14ac:dyDescent="0.3"/>
    <row r="560" s="2" customFormat="1" x14ac:dyDescent="0.3"/>
    <row r="561" s="2" customFormat="1" x14ac:dyDescent="0.3"/>
    <row r="562" s="2" customFormat="1" x14ac:dyDescent="0.3"/>
    <row r="563" s="2" customFormat="1" x14ac:dyDescent="0.3"/>
    <row r="564" s="2" customFormat="1" x14ac:dyDescent="0.3"/>
    <row r="565" s="2" customFormat="1" x14ac:dyDescent="0.3"/>
    <row r="566" s="2" customFormat="1" x14ac:dyDescent="0.3"/>
    <row r="567" s="2" customFormat="1" x14ac:dyDescent="0.3"/>
    <row r="568" s="2" customFormat="1" x14ac:dyDescent="0.3"/>
    <row r="569" s="2" customFormat="1" x14ac:dyDescent="0.3"/>
    <row r="570" s="2" customFormat="1" x14ac:dyDescent="0.3"/>
    <row r="571" s="2" customFormat="1" x14ac:dyDescent="0.3"/>
    <row r="572" s="2" customFormat="1" x14ac:dyDescent="0.3"/>
    <row r="573" s="2" customFormat="1" x14ac:dyDescent="0.3"/>
    <row r="574" s="2" customFormat="1" x14ac:dyDescent="0.3"/>
    <row r="575" s="2" customFormat="1" x14ac:dyDescent="0.3"/>
    <row r="576" s="2" customFormat="1" x14ac:dyDescent="0.3"/>
    <row r="577" s="2" customFormat="1" x14ac:dyDescent="0.3"/>
    <row r="578" s="2" customFormat="1" x14ac:dyDescent="0.3"/>
    <row r="579" s="2" customFormat="1" x14ac:dyDescent="0.3"/>
    <row r="580" s="2" customFormat="1" x14ac:dyDescent="0.3"/>
    <row r="581" s="2" customFormat="1" x14ac:dyDescent="0.3"/>
    <row r="582" s="2" customFormat="1" x14ac:dyDescent="0.3"/>
    <row r="583" s="2" customFormat="1" x14ac:dyDescent="0.3"/>
    <row r="584" s="2" customFormat="1" x14ac:dyDescent="0.3"/>
    <row r="585" s="2" customFormat="1" x14ac:dyDescent="0.3"/>
    <row r="586" s="2" customFormat="1" x14ac:dyDescent="0.3"/>
    <row r="587" s="2" customFormat="1" x14ac:dyDescent="0.3"/>
    <row r="588" s="2" customFormat="1" x14ac:dyDescent="0.3"/>
    <row r="589" s="2" customFormat="1" x14ac:dyDescent="0.3"/>
    <row r="590" s="2" customFormat="1" x14ac:dyDescent="0.3"/>
    <row r="591" s="2" customFormat="1" x14ac:dyDescent="0.3"/>
    <row r="592" s="2" customFormat="1" x14ac:dyDescent="0.3"/>
    <row r="593" s="2" customFormat="1" x14ac:dyDescent="0.3"/>
    <row r="594" s="2" customFormat="1" x14ac:dyDescent="0.3"/>
    <row r="595" s="2" customFormat="1" x14ac:dyDescent="0.3"/>
    <row r="596" s="2" customFormat="1" x14ac:dyDescent="0.3"/>
    <row r="597" s="2" customFormat="1" x14ac:dyDescent="0.3"/>
    <row r="598" s="2" customFormat="1" x14ac:dyDescent="0.3"/>
    <row r="599" s="2" customFormat="1" x14ac:dyDescent="0.3"/>
    <row r="600" s="2" customFormat="1" x14ac:dyDescent="0.3"/>
    <row r="601" s="2" customFormat="1" x14ac:dyDescent="0.3"/>
    <row r="602" s="2" customFormat="1" x14ac:dyDescent="0.3"/>
    <row r="603" s="2" customFormat="1" x14ac:dyDescent="0.3"/>
    <row r="604" s="2" customFormat="1" x14ac:dyDescent="0.3"/>
    <row r="605" s="2" customFormat="1" x14ac:dyDescent="0.3"/>
    <row r="606" s="2" customFormat="1" x14ac:dyDescent="0.3"/>
    <row r="607" s="2" customFormat="1" x14ac:dyDescent="0.3"/>
    <row r="608" s="2" customFormat="1" x14ac:dyDescent="0.3"/>
    <row r="609" s="2" customFormat="1" x14ac:dyDescent="0.3"/>
    <row r="610" s="2" customFormat="1" x14ac:dyDescent="0.3"/>
    <row r="611" s="2" customFormat="1" x14ac:dyDescent="0.3"/>
    <row r="612" s="2" customFormat="1" x14ac:dyDescent="0.3"/>
    <row r="613" s="2" customFormat="1" x14ac:dyDescent="0.3"/>
    <row r="614" s="2" customFormat="1" x14ac:dyDescent="0.3"/>
    <row r="615" s="2" customFormat="1" x14ac:dyDescent="0.3"/>
    <row r="616" s="2" customFormat="1" x14ac:dyDescent="0.3"/>
    <row r="617" s="2" customFormat="1" x14ac:dyDescent="0.3"/>
    <row r="618" s="2" customFormat="1" x14ac:dyDescent="0.3"/>
    <row r="619" s="2" customFormat="1" x14ac:dyDescent="0.3"/>
    <row r="620" s="2" customFormat="1" x14ac:dyDescent="0.3"/>
    <row r="621" s="2" customFormat="1" x14ac:dyDescent="0.3"/>
    <row r="622" s="2" customFormat="1" x14ac:dyDescent="0.3"/>
    <row r="623" s="2" customFormat="1" x14ac:dyDescent="0.3"/>
    <row r="624" s="2" customFormat="1" x14ac:dyDescent="0.3"/>
    <row r="625" s="2" customFormat="1" x14ac:dyDescent="0.3"/>
    <row r="626" s="2" customFormat="1" x14ac:dyDescent="0.3"/>
    <row r="627" s="2" customFormat="1" x14ac:dyDescent="0.3"/>
    <row r="628" s="2" customFormat="1" x14ac:dyDescent="0.3"/>
    <row r="629" s="2" customFormat="1" x14ac:dyDescent="0.3"/>
    <row r="630" s="2" customFormat="1" x14ac:dyDescent="0.3"/>
    <row r="631" s="2" customFormat="1" x14ac:dyDescent="0.3"/>
    <row r="632" s="2" customFormat="1" x14ac:dyDescent="0.3"/>
    <row r="633" s="2" customFormat="1" x14ac:dyDescent="0.3"/>
    <row r="634" s="2" customFormat="1" x14ac:dyDescent="0.3"/>
    <row r="635" s="2" customFormat="1" x14ac:dyDescent="0.3"/>
    <row r="636" s="2" customFormat="1" x14ac:dyDescent="0.3"/>
    <row r="637" s="2" customFormat="1" x14ac:dyDescent="0.3"/>
    <row r="638" s="2" customFormat="1" x14ac:dyDescent="0.3"/>
    <row r="639" s="2" customFormat="1" x14ac:dyDescent="0.3"/>
    <row r="640" s="2" customFormat="1" x14ac:dyDescent="0.3"/>
    <row r="641" s="2" customFormat="1" x14ac:dyDescent="0.3"/>
    <row r="642" s="2" customFormat="1" x14ac:dyDescent="0.3"/>
    <row r="643" s="2" customFormat="1" x14ac:dyDescent="0.3"/>
    <row r="644" s="2" customFormat="1" x14ac:dyDescent="0.3"/>
    <row r="645" s="2" customFormat="1" x14ac:dyDescent="0.3"/>
    <row r="646" s="2" customFormat="1" x14ac:dyDescent="0.3"/>
  </sheetData>
  <sheetProtection sheet="1" objects="1" scenarios="1"/>
  <mergeCells count="4">
    <mergeCell ref="A1:H1"/>
    <mergeCell ref="A2:H2"/>
    <mergeCell ref="A3:H3"/>
    <mergeCell ref="A4:H4"/>
  </mergeCells>
  <pageMargins left="0.7" right="0.7" top="0.75" bottom="0.75" header="0.3" footer="0.3"/>
  <pageSetup orientation="portrait" horizontalDpi="0" verticalDpi="0" r:id="rId1"/>
  <headerFooter>
    <oddHeader>&amp;L&amp;16&amp;F&amp;R&amp;G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46"/>
  <sheetViews>
    <sheetView zoomScaleNormal="100" workbookViewId="0">
      <selection sqref="A1:H1"/>
    </sheetView>
  </sheetViews>
  <sheetFormatPr defaultRowHeight="14.4" x14ac:dyDescent="0.3"/>
  <cols>
    <col min="1" max="1" width="6" style="3" customWidth="1"/>
    <col min="2" max="2" width="53.5546875" style="3" customWidth="1"/>
    <col min="3" max="3" width="12.44140625" style="3" customWidth="1"/>
    <col min="4" max="9" width="8.88671875" style="3"/>
    <col min="10" max="21" width="8.6640625" style="3" customWidth="1"/>
    <col min="22" max="16384" width="8.88671875" style="3"/>
  </cols>
  <sheetData>
    <row r="1" spans="1:8" s="19" customFormat="1" ht="21.6" customHeight="1" x14ac:dyDescent="0.4">
      <c r="A1" s="41" t="s">
        <v>48</v>
      </c>
      <c r="B1" s="41"/>
      <c r="C1" s="41"/>
      <c r="D1" s="41"/>
      <c r="E1" s="41"/>
      <c r="F1" s="41"/>
      <c r="G1" s="41"/>
      <c r="H1" s="41"/>
    </row>
    <row r="2" spans="1:8" s="20" customFormat="1" ht="20.399999999999999" customHeight="1" x14ac:dyDescent="0.3">
      <c r="A2" s="42" t="s">
        <v>49</v>
      </c>
      <c r="B2" s="42"/>
      <c r="C2" s="42"/>
      <c r="D2" s="42"/>
      <c r="E2" s="42"/>
      <c r="F2" s="42"/>
      <c r="G2" s="42"/>
      <c r="H2" s="42"/>
    </row>
    <row r="3" spans="1:8" s="19" customFormat="1" ht="33" customHeight="1" x14ac:dyDescent="0.4">
      <c r="A3" s="39" t="s">
        <v>67</v>
      </c>
      <c r="B3" s="39"/>
      <c r="C3" s="39"/>
      <c r="D3" s="39"/>
      <c r="E3" s="39"/>
      <c r="F3" s="39"/>
      <c r="G3" s="39"/>
      <c r="H3" s="39"/>
    </row>
    <row r="4" spans="1:8" ht="51.6" customHeight="1" x14ac:dyDescent="0.3">
      <c r="A4" s="40" t="s">
        <v>52</v>
      </c>
      <c r="B4" s="40"/>
      <c r="C4" s="40"/>
      <c r="D4" s="40"/>
      <c r="E4" s="40"/>
      <c r="F4" s="40"/>
      <c r="G4" s="40"/>
      <c r="H4" s="40"/>
    </row>
    <row r="5" spans="1:8" ht="14.4" customHeight="1" x14ac:dyDescent="0.3">
      <c r="A5" s="21" t="s">
        <v>20</v>
      </c>
      <c r="B5" s="21" t="s">
        <v>19</v>
      </c>
      <c r="C5" s="21" t="s">
        <v>18</v>
      </c>
      <c r="D5" s="21" t="s">
        <v>1</v>
      </c>
      <c r="E5" s="1"/>
    </row>
    <row r="6" spans="1:8" ht="14.4" customHeight="1" x14ac:dyDescent="0.3">
      <c r="A6" s="3">
        <v>1</v>
      </c>
      <c r="B6" s="3" t="s">
        <v>24</v>
      </c>
      <c r="C6" s="22">
        <v>14</v>
      </c>
      <c r="D6" s="3" t="s">
        <v>2</v>
      </c>
    </row>
    <row r="7" spans="1:8" ht="14.4" customHeight="1" x14ac:dyDescent="0.3">
      <c r="A7" s="3">
        <v>2</v>
      </c>
      <c r="B7" s="3" t="s">
        <v>35</v>
      </c>
      <c r="C7" s="22">
        <v>83</v>
      </c>
      <c r="D7" s="3" t="s">
        <v>3</v>
      </c>
    </row>
    <row r="8" spans="1:8" ht="14.4" customHeight="1" x14ac:dyDescent="0.3">
      <c r="A8" s="3">
        <v>3</v>
      </c>
      <c r="B8" s="3" t="s">
        <v>27</v>
      </c>
      <c r="C8" s="22">
        <v>30</v>
      </c>
      <c r="D8" s="3" t="s">
        <v>3</v>
      </c>
    </row>
    <row r="9" spans="1:8" ht="14.4" customHeight="1" x14ac:dyDescent="0.3">
      <c r="A9" s="3">
        <v>4</v>
      </c>
      <c r="B9" s="3" t="s">
        <v>4</v>
      </c>
      <c r="C9" s="22">
        <v>4250</v>
      </c>
      <c r="D9" s="3" t="s">
        <v>5</v>
      </c>
    </row>
    <row r="10" spans="1:8" ht="14.4" customHeight="1" x14ac:dyDescent="0.3">
      <c r="A10" s="3">
        <v>5</v>
      </c>
      <c r="B10" s="3" t="s">
        <v>42</v>
      </c>
      <c r="C10" s="22">
        <v>100</v>
      </c>
      <c r="D10" s="3" t="s">
        <v>77</v>
      </c>
    </row>
    <row r="11" spans="1:8" ht="14.4" customHeight="1" x14ac:dyDescent="0.3">
      <c r="A11" s="3">
        <v>6</v>
      </c>
      <c r="B11" s="3" t="s">
        <v>43</v>
      </c>
      <c r="C11" s="22">
        <v>4</v>
      </c>
      <c r="D11" s="3" t="s">
        <v>6</v>
      </c>
    </row>
    <row r="12" spans="1:8" ht="14.4" customHeight="1" x14ac:dyDescent="0.3">
      <c r="A12" s="3">
        <v>7</v>
      </c>
      <c r="B12" s="3" t="s">
        <v>74</v>
      </c>
      <c r="C12" s="22">
        <v>4</v>
      </c>
      <c r="D12" s="3" t="s">
        <v>21</v>
      </c>
    </row>
    <row r="13" spans="1:8" ht="14.4" customHeight="1" x14ac:dyDescent="0.3">
      <c r="A13" s="3">
        <v>8</v>
      </c>
      <c r="B13" s="3" t="s">
        <v>44</v>
      </c>
      <c r="C13" s="22">
        <v>350</v>
      </c>
      <c r="D13" s="3" t="s">
        <v>7</v>
      </c>
    </row>
    <row r="14" spans="1:8" ht="14.4" customHeight="1" x14ac:dyDescent="0.3">
      <c r="A14" s="3">
        <v>9</v>
      </c>
      <c r="B14" s="3" t="s">
        <v>45</v>
      </c>
      <c r="C14" s="22">
        <v>120</v>
      </c>
      <c r="D14" s="3" t="s">
        <v>86</v>
      </c>
    </row>
    <row r="15" spans="1:8" ht="14.4" customHeight="1" x14ac:dyDescent="0.3">
      <c r="A15" s="3">
        <v>10</v>
      </c>
      <c r="B15" s="3" t="s">
        <v>14</v>
      </c>
      <c r="C15" s="22">
        <v>50</v>
      </c>
      <c r="D15" s="3" t="s">
        <v>78</v>
      </c>
    </row>
    <row r="16" spans="1:8" ht="14.4" customHeight="1" x14ac:dyDescent="0.3">
      <c r="A16" s="3">
        <v>11</v>
      </c>
      <c r="B16" s="3" t="s">
        <v>36</v>
      </c>
      <c r="C16" s="22">
        <v>100</v>
      </c>
      <c r="D16" s="3" t="s">
        <v>17</v>
      </c>
    </row>
    <row r="17" spans="1:22" ht="14.4" customHeight="1" x14ac:dyDescent="0.3">
      <c r="A17" s="3">
        <v>12</v>
      </c>
      <c r="B17" s="3" t="s">
        <v>16</v>
      </c>
      <c r="C17" s="22">
        <v>100</v>
      </c>
      <c r="D17" s="3" t="s">
        <v>17</v>
      </c>
    </row>
    <row r="18" spans="1:22" ht="14.4" customHeight="1" x14ac:dyDescent="0.3">
      <c r="A18" s="3">
        <v>13</v>
      </c>
      <c r="B18" s="3" t="s">
        <v>73</v>
      </c>
      <c r="C18" s="22">
        <v>0</v>
      </c>
      <c r="D18" s="3" t="s">
        <v>15</v>
      </c>
    </row>
    <row r="19" spans="1:22" ht="14.4" customHeight="1" x14ac:dyDescent="0.3">
      <c r="A19" s="3">
        <v>14</v>
      </c>
      <c r="B19" s="3" t="s">
        <v>41</v>
      </c>
      <c r="C19" s="22">
        <v>15</v>
      </c>
      <c r="D19" s="3" t="s">
        <v>21</v>
      </c>
    </row>
    <row r="20" spans="1:22" s="16" customFormat="1" ht="14.4" customHeight="1" x14ac:dyDescent="0.3"/>
    <row r="21" spans="1:22" s="4" customFormat="1" ht="14.4" customHeight="1" x14ac:dyDescent="0.3">
      <c r="B21" s="5" t="s">
        <v>0</v>
      </c>
      <c r="C21" s="4">
        <v>1</v>
      </c>
      <c r="D21" s="4">
        <v>2</v>
      </c>
      <c r="E21" s="4">
        <v>3</v>
      </c>
      <c r="F21" s="4">
        <v>4</v>
      </c>
      <c r="G21" s="4">
        <v>5</v>
      </c>
      <c r="H21" s="4">
        <v>6</v>
      </c>
      <c r="I21" s="4">
        <v>7</v>
      </c>
      <c r="J21" s="4">
        <v>8</v>
      </c>
      <c r="K21" s="4">
        <v>9</v>
      </c>
      <c r="L21" s="4">
        <v>10</v>
      </c>
      <c r="M21" s="4">
        <v>11</v>
      </c>
      <c r="N21" s="4">
        <v>12</v>
      </c>
      <c r="O21" s="4">
        <v>13</v>
      </c>
      <c r="P21" s="4">
        <v>14</v>
      </c>
      <c r="Q21" s="4">
        <v>15</v>
      </c>
      <c r="R21" s="4">
        <v>16</v>
      </c>
      <c r="S21" s="4">
        <v>17</v>
      </c>
      <c r="T21" s="4">
        <v>18</v>
      </c>
      <c r="U21" s="4">
        <v>19</v>
      </c>
      <c r="V21" s="4">
        <v>20</v>
      </c>
    </row>
    <row r="22" spans="1:22" s="7" customFormat="1" ht="14.4" customHeight="1" x14ac:dyDescent="0.3">
      <c r="A22" s="6" t="s">
        <v>37</v>
      </c>
    </row>
    <row r="23" spans="1:22" s="7" customFormat="1" ht="14.4" customHeight="1" x14ac:dyDescent="0.3"/>
    <row r="24" spans="1:22" s="7" customFormat="1" ht="14.4" customHeight="1" x14ac:dyDescent="0.3">
      <c r="A24" s="7">
        <v>20</v>
      </c>
      <c r="B24" s="7" t="s">
        <v>8</v>
      </c>
      <c r="C24" s="7">
        <f>C16*C6*C7*C9 /(100*1000)</f>
        <v>4938.5</v>
      </c>
      <c r="D24" s="7">
        <f>C$24</f>
        <v>4938.5</v>
      </c>
      <c r="E24" s="7">
        <f t="shared" ref="E24:V24" si="0">D$24</f>
        <v>4938.5</v>
      </c>
      <c r="F24" s="7">
        <f t="shared" si="0"/>
        <v>4938.5</v>
      </c>
      <c r="G24" s="7">
        <f t="shared" si="0"/>
        <v>4938.5</v>
      </c>
      <c r="H24" s="7">
        <f t="shared" si="0"/>
        <v>4938.5</v>
      </c>
      <c r="I24" s="7">
        <f t="shared" si="0"/>
        <v>4938.5</v>
      </c>
      <c r="J24" s="7">
        <f t="shared" si="0"/>
        <v>4938.5</v>
      </c>
      <c r="K24" s="7">
        <f t="shared" si="0"/>
        <v>4938.5</v>
      </c>
      <c r="L24" s="7">
        <f t="shared" si="0"/>
        <v>4938.5</v>
      </c>
      <c r="M24" s="7">
        <f t="shared" si="0"/>
        <v>4938.5</v>
      </c>
      <c r="N24" s="7">
        <f t="shared" si="0"/>
        <v>4938.5</v>
      </c>
      <c r="O24" s="7">
        <f t="shared" si="0"/>
        <v>4938.5</v>
      </c>
      <c r="P24" s="7">
        <f t="shared" si="0"/>
        <v>4938.5</v>
      </c>
      <c r="Q24" s="7">
        <f t="shared" si="0"/>
        <v>4938.5</v>
      </c>
      <c r="R24" s="7">
        <f t="shared" si="0"/>
        <v>4938.5</v>
      </c>
      <c r="S24" s="7">
        <f t="shared" si="0"/>
        <v>4938.5</v>
      </c>
      <c r="T24" s="7">
        <f t="shared" si="0"/>
        <v>4938.5</v>
      </c>
      <c r="U24" s="7">
        <f t="shared" si="0"/>
        <v>4938.5</v>
      </c>
      <c r="V24" s="7">
        <f t="shared" si="0"/>
        <v>4938.5</v>
      </c>
    </row>
    <row r="25" spans="1:22" s="8" customFormat="1" ht="14.4" customHeight="1" x14ac:dyDescent="0.3">
      <c r="A25" s="8">
        <v>21</v>
      </c>
      <c r="B25" s="8" t="s">
        <v>40</v>
      </c>
      <c r="C25" s="8">
        <f>C16*C10/C11</f>
        <v>2500</v>
      </c>
      <c r="D25" s="8">
        <f>$C25</f>
        <v>2500</v>
      </c>
      <c r="E25" s="8">
        <f t="shared" ref="E25:V26" si="1">$C25</f>
        <v>2500</v>
      </c>
      <c r="F25" s="8">
        <f t="shared" si="1"/>
        <v>2500</v>
      </c>
      <c r="G25" s="8">
        <f t="shared" si="1"/>
        <v>2500</v>
      </c>
      <c r="H25" s="8">
        <f t="shared" si="1"/>
        <v>2500</v>
      </c>
      <c r="I25" s="8">
        <f t="shared" si="1"/>
        <v>2500</v>
      </c>
      <c r="J25" s="8">
        <f t="shared" si="1"/>
        <v>2500</v>
      </c>
      <c r="K25" s="8">
        <f t="shared" si="1"/>
        <v>2500</v>
      </c>
      <c r="L25" s="8">
        <f t="shared" si="1"/>
        <v>2500</v>
      </c>
      <c r="M25" s="8">
        <f t="shared" si="1"/>
        <v>2500</v>
      </c>
      <c r="N25" s="8">
        <f t="shared" si="1"/>
        <v>2500</v>
      </c>
      <c r="O25" s="8">
        <f t="shared" si="1"/>
        <v>2500</v>
      </c>
      <c r="P25" s="8">
        <f t="shared" si="1"/>
        <v>2500</v>
      </c>
      <c r="Q25" s="8">
        <f t="shared" si="1"/>
        <v>2500</v>
      </c>
      <c r="R25" s="8">
        <f t="shared" si="1"/>
        <v>2500</v>
      </c>
      <c r="S25" s="8">
        <f t="shared" si="1"/>
        <v>2500</v>
      </c>
      <c r="T25" s="8">
        <f t="shared" si="1"/>
        <v>2500</v>
      </c>
      <c r="U25" s="8">
        <f t="shared" si="1"/>
        <v>2500</v>
      </c>
      <c r="V25" s="8">
        <f t="shared" si="1"/>
        <v>2500</v>
      </c>
    </row>
    <row r="26" spans="1:22" s="9" customFormat="1" ht="14.4" customHeight="1" x14ac:dyDescent="0.3">
      <c r="A26" s="9">
        <v>22</v>
      </c>
      <c r="B26" s="9" t="s">
        <v>76</v>
      </c>
      <c r="C26" s="9">
        <f>C16*(C13+C14)*(C12/100)</f>
        <v>1880</v>
      </c>
      <c r="D26" s="9">
        <f>$C26</f>
        <v>1880</v>
      </c>
      <c r="E26" s="9">
        <f t="shared" si="1"/>
        <v>1880</v>
      </c>
      <c r="F26" s="9">
        <f t="shared" si="1"/>
        <v>1880</v>
      </c>
      <c r="G26" s="9">
        <f t="shared" si="1"/>
        <v>1880</v>
      </c>
      <c r="H26" s="9">
        <f t="shared" si="1"/>
        <v>1880</v>
      </c>
      <c r="I26" s="9">
        <f t="shared" si="1"/>
        <v>1880</v>
      </c>
      <c r="J26" s="9">
        <f t="shared" si="1"/>
        <v>1880</v>
      </c>
      <c r="K26" s="9">
        <f t="shared" si="1"/>
        <v>1880</v>
      </c>
      <c r="L26" s="9">
        <f t="shared" si="1"/>
        <v>1880</v>
      </c>
      <c r="M26" s="9">
        <f t="shared" si="1"/>
        <v>1880</v>
      </c>
      <c r="N26" s="9">
        <f t="shared" si="1"/>
        <v>1880</v>
      </c>
      <c r="O26" s="9">
        <f t="shared" si="1"/>
        <v>1880</v>
      </c>
      <c r="P26" s="9">
        <f t="shared" si="1"/>
        <v>1880</v>
      </c>
      <c r="Q26" s="9">
        <f t="shared" si="1"/>
        <v>1880</v>
      </c>
      <c r="R26" s="9">
        <f t="shared" si="1"/>
        <v>1880</v>
      </c>
      <c r="S26" s="9">
        <f t="shared" si="1"/>
        <v>1880</v>
      </c>
      <c r="T26" s="9">
        <f t="shared" si="1"/>
        <v>1880</v>
      </c>
      <c r="U26" s="9">
        <f t="shared" si="1"/>
        <v>1880</v>
      </c>
      <c r="V26" s="9">
        <f t="shared" si="1"/>
        <v>1880</v>
      </c>
    </row>
    <row r="27" spans="1:22" s="7" customFormat="1" ht="14.4" customHeight="1" x14ac:dyDescent="0.3">
      <c r="B27" s="7" t="s">
        <v>9</v>
      </c>
      <c r="C27" s="7">
        <f>SUM(C24:C26)</f>
        <v>9318.5</v>
      </c>
      <c r="D27" s="7">
        <f>SUM(D24:D26)</f>
        <v>9318.5</v>
      </c>
      <c r="E27" s="7">
        <f t="shared" ref="E27:V27" si="2">SUM(E24:E26)</f>
        <v>9318.5</v>
      </c>
      <c r="F27" s="7">
        <f t="shared" si="2"/>
        <v>9318.5</v>
      </c>
      <c r="G27" s="7">
        <f t="shared" si="2"/>
        <v>9318.5</v>
      </c>
      <c r="H27" s="7">
        <f t="shared" si="2"/>
        <v>9318.5</v>
      </c>
      <c r="I27" s="7">
        <f t="shared" si="2"/>
        <v>9318.5</v>
      </c>
      <c r="J27" s="7">
        <f t="shared" si="2"/>
        <v>9318.5</v>
      </c>
      <c r="K27" s="7">
        <f t="shared" si="2"/>
        <v>9318.5</v>
      </c>
      <c r="L27" s="7">
        <f t="shared" si="2"/>
        <v>9318.5</v>
      </c>
      <c r="M27" s="7">
        <f t="shared" si="2"/>
        <v>9318.5</v>
      </c>
      <c r="N27" s="7">
        <f t="shared" si="2"/>
        <v>9318.5</v>
      </c>
      <c r="O27" s="7">
        <f t="shared" si="2"/>
        <v>9318.5</v>
      </c>
      <c r="P27" s="7">
        <f t="shared" si="2"/>
        <v>9318.5</v>
      </c>
      <c r="Q27" s="7">
        <f t="shared" si="2"/>
        <v>9318.5</v>
      </c>
      <c r="R27" s="7">
        <f t="shared" si="2"/>
        <v>9318.5</v>
      </c>
      <c r="S27" s="7">
        <f t="shared" si="2"/>
        <v>9318.5</v>
      </c>
      <c r="T27" s="7">
        <f t="shared" si="2"/>
        <v>9318.5</v>
      </c>
      <c r="U27" s="7">
        <f t="shared" si="2"/>
        <v>9318.5</v>
      </c>
      <c r="V27" s="7">
        <f t="shared" si="2"/>
        <v>9318.5</v>
      </c>
    </row>
    <row r="28" spans="1:22" s="9" customFormat="1" ht="14.4" customHeight="1" x14ac:dyDescent="0.3">
      <c r="B28" s="9" t="s">
        <v>10</v>
      </c>
      <c r="C28" s="9">
        <f>C27</f>
        <v>9318.5</v>
      </c>
      <c r="D28" s="9">
        <f>C28+D27</f>
        <v>18637</v>
      </c>
      <c r="E28" s="9">
        <f t="shared" ref="E28:V28" si="3">D28+E27</f>
        <v>27955.5</v>
      </c>
      <c r="F28" s="10">
        <f t="shared" si="3"/>
        <v>37274</v>
      </c>
      <c r="G28" s="10">
        <f t="shared" si="3"/>
        <v>46592.5</v>
      </c>
      <c r="H28" s="9">
        <f t="shared" si="3"/>
        <v>55911</v>
      </c>
      <c r="I28" s="9">
        <f t="shared" si="3"/>
        <v>65229.5</v>
      </c>
      <c r="J28" s="10">
        <f t="shared" si="3"/>
        <v>74548</v>
      </c>
      <c r="K28" s="9">
        <f t="shared" si="3"/>
        <v>83866.5</v>
      </c>
      <c r="L28" s="9">
        <f t="shared" si="3"/>
        <v>93185</v>
      </c>
      <c r="M28" s="9">
        <f t="shared" si="3"/>
        <v>102503.5</v>
      </c>
      <c r="N28" s="9">
        <f t="shared" si="3"/>
        <v>111822</v>
      </c>
      <c r="O28" s="9">
        <f t="shared" si="3"/>
        <v>121140.5</v>
      </c>
      <c r="P28" s="9">
        <f t="shared" si="3"/>
        <v>130459</v>
      </c>
      <c r="Q28" s="9">
        <f t="shared" si="3"/>
        <v>139777.5</v>
      </c>
      <c r="R28" s="9">
        <f t="shared" si="3"/>
        <v>149096</v>
      </c>
      <c r="S28" s="9">
        <f t="shared" si="3"/>
        <v>158414.5</v>
      </c>
      <c r="T28" s="9">
        <f t="shared" si="3"/>
        <v>167733</v>
      </c>
      <c r="U28" s="9">
        <f t="shared" si="3"/>
        <v>177051.5</v>
      </c>
      <c r="V28" s="9">
        <f t="shared" si="3"/>
        <v>186370</v>
      </c>
    </row>
    <row r="29" spans="1:22" s="7" customFormat="1" ht="14.4" customHeight="1" x14ac:dyDescent="0.3">
      <c r="B29" s="11" t="s">
        <v>38</v>
      </c>
      <c r="C29" s="12">
        <f>NPV(0.06,C27:V27)</f>
        <v>106882.46087520033</v>
      </c>
      <c r="D29" s="13" t="s">
        <v>11</v>
      </c>
    </row>
    <row r="30" spans="1:22" s="7" customFormat="1" ht="14.4" customHeight="1" x14ac:dyDescent="0.3">
      <c r="B30" s="7" t="s">
        <v>22</v>
      </c>
      <c r="C30" s="7">
        <f>V28/20</f>
        <v>9318.5</v>
      </c>
      <c r="D30" s="14"/>
    </row>
    <row r="31" spans="1:22" s="7" customFormat="1" ht="14.4" customHeight="1" x14ac:dyDescent="0.3">
      <c r="B31" s="7" t="s">
        <v>29</v>
      </c>
      <c r="C31" s="15">
        <f>NPV(0.08,C27:V27)</f>
        <v>91490.406616316206</v>
      </c>
      <c r="D31" s="14"/>
    </row>
    <row r="32" spans="1:22" s="7" customFormat="1" ht="14.4" customHeight="1" x14ac:dyDescent="0.3">
      <c r="B32" s="7" t="s">
        <v>30</v>
      </c>
      <c r="C32" s="15">
        <f>NPV(0.04,C27:V27)</f>
        <v>126641.45604558138</v>
      </c>
      <c r="D32" s="14"/>
    </row>
    <row r="33" spans="1:22" s="7" customFormat="1" ht="14.4" customHeight="1" x14ac:dyDescent="0.3"/>
    <row r="34" spans="1:22" s="7" customFormat="1" ht="14.4" customHeight="1" x14ac:dyDescent="0.3">
      <c r="A34" s="4"/>
      <c r="B34" s="5" t="s">
        <v>0</v>
      </c>
      <c r="C34" s="4">
        <v>1</v>
      </c>
      <c r="D34" s="4">
        <v>2</v>
      </c>
      <c r="E34" s="4">
        <v>3</v>
      </c>
      <c r="F34" s="4">
        <v>4</v>
      </c>
      <c r="G34" s="4">
        <v>5</v>
      </c>
      <c r="H34" s="4">
        <v>6</v>
      </c>
      <c r="I34" s="4">
        <v>7</v>
      </c>
      <c r="J34" s="4">
        <v>8</v>
      </c>
      <c r="K34" s="4">
        <v>9</v>
      </c>
      <c r="L34" s="4">
        <v>10</v>
      </c>
      <c r="M34" s="4">
        <v>11</v>
      </c>
      <c r="N34" s="4">
        <v>12</v>
      </c>
      <c r="O34" s="4">
        <v>13</v>
      </c>
      <c r="P34" s="4">
        <v>14</v>
      </c>
      <c r="Q34" s="4">
        <v>15</v>
      </c>
      <c r="R34" s="4">
        <v>16</v>
      </c>
      <c r="S34" s="4">
        <v>17</v>
      </c>
      <c r="T34" s="4">
        <v>18</v>
      </c>
      <c r="U34" s="4">
        <v>19</v>
      </c>
      <c r="V34" s="4">
        <v>20</v>
      </c>
    </row>
    <row r="35" spans="1:22" s="7" customFormat="1" ht="14.4" customHeight="1" x14ac:dyDescent="0.3">
      <c r="A35" s="6" t="s">
        <v>34</v>
      </c>
    </row>
    <row r="36" spans="1:22" s="7" customFormat="1" ht="14.4" customHeight="1" x14ac:dyDescent="0.3">
      <c r="A36" s="6"/>
    </row>
    <row r="37" spans="1:22" s="7" customFormat="1" ht="14.4" customHeight="1" x14ac:dyDescent="0.3">
      <c r="A37" s="7">
        <v>30</v>
      </c>
      <c r="B37" s="7" t="s">
        <v>46</v>
      </c>
      <c r="C37" s="7">
        <f>C17*(C13+C14)</f>
        <v>47000</v>
      </c>
    </row>
    <row r="38" spans="1:22" s="8" customFormat="1" ht="14.4" customHeight="1" x14ac:dyDescent="0.3">
      <c r="A38" s="8">
        <v>31</v>
      </c>
      <c r="B38" s="8" t="s">
        <v>28</v>
      </c>
      <c r="C38" s="8">
        <f>C17*C9*C8*C6/(100*1000)</f>
        <v>1785</v>
      </c>
      <c r="D38" s="8">
        <f>$C38</f>
        <v>1785</v>
      </c>
      <c r="E38" s="8">
        <f t="shared" ref="E38:V39" si="4">$C38</f>
        <v>1785</v>
      </c>
      <c r="F38" s="8">
        <f t="shared" si="4"/>
        <v>1785</v>
      </c>
      <c r="G38" s="8">
        <f t="shared" si="4"/>
        <v>1785</v>
      </c>
      <c r="H38" s="8">
        <f t="shared" si="4"/>
        <v>1785</v>
      </c>
      <c r="I38" s="8">
        <f t="shared" si="4"/>
        <v>1785</v>
      </c>
      <c r="J38" s="8">
        <f t="shared" si="4"/>
        <v>1785</v>
      </c>
      <c r="K38" s="8">
        <f t="shared" si="4"/>
        <v>1785</v>
      </c>
      <c r="L38" s="8">
        <f t="shared" si="4"/>
        <v>1785</v>
      </c>
      <c r="M38" s="8">
        <f t="shared" si="4"/>
        <v>1785</v>
      </c>
      <c r="N38" s="8">
        <f t="shared" si="4"/>
        <v>1785</v>
      </c>
      <c r="O38" s="8">
        <f t="shared" si="4"/>
        <v>1785</v>
      </c>
      <c r="P38" s="8">
        <f t="shared" si="4"/>
        <v>1785</v>
      </c>
      <c r="Q38" s="8">
        <f t="shared" si="4"/>
        <v>1785</v>
      </c>
      <c r="R38" s="8">
        <f t="shared" si="4"/>
        <v>1785</v>
      </c>
      <c r="S38" s="8">
        <f t="shared" si="4"/>
        <v>1785</v>
      </c>
      <c r="T38" s="8">
        <f t="shared" si="4"/>
        <v>1785</v>
      </c>
      <c r="U38" s="8">
        <f t="shared" si="4"/>
        <v>1785</v>
      </c>
      <c r="V38" s="8">
        <f t="shared" si="4"/>
        <v>1785</v>
      </c>
    </row>
    <row r="39" spans="1:22" s="8" customFormat="1" ht="14.4" customHeight="1" x14ac:dyDescent="0.3">
      <c r="A39" s="7">
        <v>32</v>
      </c>
      <c r="B39" s="16" t="s">
        <v>23</v>
      </c>
      <c r="C39" s="17">
        <f>-C17*C18</f>
        <v>0</v>
      </c>
      <c r="D39" s="17">
        <f>$C39</f>
        <v>0</v>
      </c>
      <c r="E39" s="17">
        <f t="shared" si="4"/>
        <v>0</v>
      </c>
      <c r="F39" s="17">
        <f t="shared" si="4"/>
        <v>0</v>
      </c>
      <c r="G39" s="17">
        <f t="shared" si="4"/>
        <v>0</v>
      </c>
      <c r="H39" s="17">
        <f t="shared" si="4"/>
        <v>0</v>
      </c>
      <c r="I39" s="17">
        <f t="shared" si="4"/>
        <v>0</v>
      </c>
      <c r="J39" s="17">
        <f t="shared" si="4"/>
        <v>0</v>
      </c>
      <c r="K39" s="17">
        <f t="shared" si="4"/>
        <v>0</v>
      </c>
      <c r="L39" s="17">
        <f t="shared" si="4"/>
        <v>0</v>
      </c>
      <c r="M39" s="17">
        <f t="shared" si="4"/>
        <v>0</v>
      </c>
      <c r="N39" s="17">
        <f t="shared" si="4"/>
        <v>0</v>
      </c>
      <c r="O39" s="17">
        <f t="shared" si="4"/>
        <v>0</v>
      </c>
      <c r="P39" s="17">
        <f t="shared" si="4"/>
        <v>0</v>
      </c>
      <c r="Q39" s="17">
        <f t="shared" si="4"/>
        <v>0</v>
      </c>
      <c r="R39" s="17">
        <f t="shared" si="4"/>
        <v>0</v>
      </c>
      <c r="S39" s="17">
        <f t="shared" si="4"/>
        <v>0</v>
      </c>
      <c r="T39" s="17">
        <f t="shared" si="4"/>
        <v>0</v>
      </c>
      <c r="U39" s="17">
        <f t="shared" si="4"/>
        <v>0</v>
      </c>
      <c r="V39" s="17">
        <f t="shared" si="4"/>
        <v>0</v>
      </c>
    </row>
    <row r="40" spans="1:22" s="8" customFormat="1" ht="14.4" customHeight="1" x14ac:dyDescent="0.3">
      <c r="A40" s="8">
        <v>33</v>
      </c>
      <c r="B40" s="8" t="s">
        <v>13</v>
      </c>
      <c r="H40" s="8">
        <f>$C17*$C15</f>
        <v>5000</v>
      </c>
      <c r="N40" s="8">
        <f>$C17*$C15</f>
        <v>5000</v>
      </c>
      <c r="T40" s="8">
        <f>$C17*$C15</f>
        <v>5000</v>
      </c>
    </row>
    <row r="41" spans="1:22" s="9" customFormat="1" ht="14.4" customHeight="1" x14ac:dyDescent="0.3">
      <c r="A41" s="8">
        <v>34</v>
      </c>
      <c r="B41" s="9" t="s">
        <v>25</v>
      </c>
      <c r="C41" s="18">
        <f>-C38*C19/100</f>
        <v>-267.75</v>
      </c>
      <c r="D41" s="18">
        <f>$C41</f>
        <v>-267.75</v>
      </c>
      <c r="E41" s="18">
        <f t="shared" ref="E41:V41" si="5">$C41</f>
        <v>-267.75</v>
      </c>
      <c r="F41" s="18">
        <f t="shared" si="5"/>
        <v>-267.75</v>
      </c>
      <c r="G41" s="18">
        <f t="shared" si="5"/>
        <v>-267.75</v>
      </c>
      <c r="H41" s="18">
        <f t="shared" si="5"/>
        <v>-267.75</v>
      </c>
      <c r="I41" s="18">
        <f t="shared" si="5"/>
        <v>-267.75</v>
      </c>
      <c r="J41" s="18">
        <f t="shared" si="5"/>
        <v>-267.75</v>
      </c>
      <c r="K41" s="18">
        <f t="shared" si="5"/>
        <v>-267.75</v>
      </c>
      <c r="L41" s="18">
        <f t="shared" si="5"/>
        <v>-267.75</v>
      </c>
      <c r="M41" s="18">
        <f t="shared" si="5"/>
        <v>-267.75</v>
      </c>
      <c r="N41" s="18">
        <f t="shared" si="5"/>
        <v>-267.75</v>
      </c>
      <c r="O41" s="18">
        <f t="shared" si="5"/>
        <v>-267.75</v>
      </c>
      <c r="P41" s="18">
        <f t="shared" si="5"/>
        <v>-267.75</v>
      </c>
      <c r="Q41" s="18">
        <f t="shared" si="5"/>
        <v>-267.75</v>
      </c>
      <c r="R41" s="18">
        <f t="shared" si="5"/>
        <v>-267.75</v>
      </c>
      <c r="S41" s="18">
        <f t="shared" si="5"/>
        <v>-267.75</v>
      </c>
      <c r="T41" s="18">
        <f t="shared" si="5"/>
        <v>-267.75</v>
      </c>
      <c r="U41" s="18">
        <f t="shared" si="5"/>
        <v>-267.75</v>
      </c>
      <c r="V41" s="18">
        <f t="shared" si="5"/>
        <v>-267.75</v>
      </c>
    </row>
    <row r="42" spans="1:22" s="7" customFormat="1" ht="14.4" customHeight="1" x14ac:dyDescent="0.3">
      <c r="B42" s="7" t="s">
        <v>9</v>
      </c>
      <c r="C42" s="7">
        <f t="shared" ref="C42:V42" si="6">SUM(C37:C41)</f>
        <v>48517.25</v>
      </c>
      <c r="D42" s="7">
        <f t="shared" si="6"/>
        <v>1517.25</v>
      </c>
      <c r="E42" s="7">
        <f t="shared" si="6"/>
        <v>1517.25</v>
      </c>
      <c r="F42" s="7">
        <f t="shared" si="6"/>
        <v>1517.25</v>
      </c>
      <c r="G42" s="7">
        <f t="shared" si="6"/>
        <v>1517.25</v>
      </c>
      <c r="H42" s="7">
        <f t="shared" si="6"/>
        <v>6517.25</v>
      </c>
      <c r="I42" s="7">
        <f t="shared" si="6"/>
        <v>1517.25</v>
      </c>
      <c r="J42" s="7">
        <f t="shared" si="6"/>
        <v>1517.25</v>
      </c>
      <c r="K42" s="7">
        <f t="shared" si="6"/>
        <v>1517.25</v>
      </c>
      <c r="L42" s="7">
        <f t="shared" si="6"/>
        <v>1517.25</v>
      </c>
      <c r="M42" s="7">
        <f t="shared" si="6"/>
        <v>1517.25</v>
      </c>
      <c r="N42" s="7">
        <f t="shared" si="6"/>
        <v>6517.25</v>
      </c>
      <c r="O42" s="7">
        <f t="shared" si="6"/>
        <v>1517.25</v>
      </c>
      <c r="P42" s="7">
        <f t="shared" si="6"/>
        <v>1517.25</v>
      </c>
      <c r="Q42" s="7">
        <f t="shared" si="6"/>
        <v>1517.25</v>
      </c>
      <c r="R42" s="7">
        <f t="shared" si="6"/>
        <v>1517.25</v>
      </c>
      <c r="S42" s="7">
        <f t="shared" si="6"/>
        <v>1517.25</v>
      </c>
      <c r="T42" s="7">
        <f t="shared" si="6"/>
        <v>6517.25</v>
      </c>
      <c r="U42" s="7">
        <f t="shared" si="6"/>
        <v>1517.25</v>
      </c>
      <c r="V42" s="7">
        <f t="shared" si="6"/>
        <v>1517.25</v>
      </c>
    </row>
    <row r="43" spans="1:22" s="7" customFormat="1" ht="14.4" customHeight="1" x14ac:dyDescent="0.3">
      <c r="A43" s="9"/>
      <c r="B43" s="9" t="s">
        <v>10</v>
      </c>
      <c r="C43" s="9">
        <f>C42</f>
        <v>48517.25</v>
      </c>
      <c r="D43" s="9">
        <f>C43+D42</f>
        <v>50034.5</v>
      </c>
      <c r="E43" s="9">
        <f t="shared" ref="E43:V43" si="7">D43+E42</f>
        <v>51551.75</v>
      </c>
      <c r="F43" s="10">
        <f t="shared" si="7"/>
        <v>53069</v>
      </c>
      <c r="G43" s="10">
        <f t="shared" si="7"/>
        <v>54586.25</v>
      </c>
      <c r="H43" s="9">
        <f t="shared" si="7"/>
        <v>61103.5</v>
      </c>
      <c r="I43" s="9">
        <f t="shared" si="7"/>
        <v>62620.75</v>
      </c>
      <c r="J43" s="10">
        <f t="shared" si="7"/>
        <v>64138</v>
      </c>
      <c r="K43" s="9">
        <f t="shared" si="7"/>
        <v>65655.25</v>
      </c>
      <c r="L43" s="9">
        <f t="shared" si="7"/>
        <v>67172.5</v>
      </c>
      <c r="M43" s="9">
        <f t="shared" si="7"/>
        <v>68689.75</v>
      </c>
      <c r="N43" s="9">
        <f t="shared" si="7"/>
        <v>75207</v>
      </c>
      <c r="O43" s="9">
        <f t="shared" si="7"/>
        <v>76724.25</v>
      </c>
      <c r="P43" s="9">
        <f t="shared" si="7"/>
        <v>78241.5</v>
      </c>
      <c r="Q43" s="9">
        <f t="shared" si="7"/>
        <v>79758.75</v>
      </c>
      <c r="R43" s="9">
        <f t="shared" si="7"/>
        <v>81276</v>
      </c>
      <c r="S43" s="9">
        <f t="shared" si="7"/>
        <v>82793.25</v>
      </c>
      <c r="T43" s="9">
        <f t="shared" si="7"/>
        <v>89310.5</v>
      </c>
      <c r="U43" s="9">
        <f t="shared" si="7"/>
        <v>90827.75</v>
      </c>
      <c r="V43" s="9">
        <f t="shared" si="7"/>
        <v>92345</v>
      </c>
    </row>
    <row r="44" spans="1:22" s="7" customFormat="1" ht="14.4" customHeight="1" x14ac:dyDescent="0.3">
      <c r="B44" s="11" t="s">
        <v>39</v>
      </c>
      <c r="C44" s="12">
        <f>NPV(0.06,C42:V42)</f>
        <v>69503.729086106963</v>
      </c>
      <c r="D44" s="13" t="s">
        <v>12</v>
      </c>
    </row>
    <row r="45" spans="1:22" s="7" customFormat="1" ht="14.4" customHeight="1" x14ac:dyDescent="0.3">
      <c r="B45" s="7" t="s">
        <v>22</v>
      </c>
      <c r="C45" s="7">
        <f>V43/20</f>
        <v>4617.25</v>
      </c>
    </row>
    <row r="46" spans="1:22" s="7" customFormat="1" ht="14.4" customHeight="1" x14ac:dyDescent="0.3">
      <c r="B46" s="7" t="s">
        <v>29</v>
      </c>
      <c r="C46" s="15">
        <f>NPV(0.08,C42:V42)</f>
        <v>64802.764745696884</v>
      </c>
    </row>
    <row r="47" spans="1:22" s="7" customFormat="1" ht="14.4" customHeight="1" x14ac:dyDescent="0.3">
      <c r="B47" s="7" t="s">
        <v>30</v>
      </c>
      <c r="C47" s="15">
        <f>NPV(0.04,C42:V42)</f>
        <v>75354.928820817557</v>
      </c>
    </row>
    <row r="48" spans="1:22" s="7" customFormat="1" ht="14.4" customHeight="1" x14ac:dyDescent="0.3">
      <c r="A48" s="7">
        <v>40</v>
      </c>
      <c r="B48" s="7" t="s">
        <v>26</v>
      </c>
      <c r="C48" s="7">
        <f>-NPV(0.06,C41:V41)</f>
        <v>3071.0714062708457</v>
      </c>
    </row>
    <row r="49" spans="1:22" s="9" customFormat="1" ht="14.4" customHeight="1" x14ac:dyDescent="0.3"/>
    <row r="50" spans="1:22" s="7" customFormat="1" ht="14.4" customHeight="1" x14ac:dyDescent="0.3">
      <c r="A50" s="6" t="s">
        <v>53</v>
      </c>
    </row>
    <row r="51" spans="1:22" s="7" customFormat="1" ht="14.4" customHeight="1" x14ac:dyDescent="0.3">
      <c r="A51" s="6"/>
    </row>
    <row r="52" spans="1:22" s="7" customFormat="1" ht="14.4" customHeight="1" x14ac:dyDescent="0.3">
      <c r="A52" s="7">
        <v>41</v>
      </c>
      <c r="B52" s="7" t="s">
        <v>71</v>
      </c>
      <c r="C52" s="15">
        <f ca="1">21-SUM(C53:V53)</f>
        <v>7</v>
      </c>
      <c r="D52" s="15" t="str">
        <f t="shared" ref="D52:V52" si="8">IF((D43&lt;D28),"Paid back","")</f>
        <v/>
      </c>
      <c r="E52" s="15" t="str">
        <f t="shared" si="8"/>
        <v/>
      </c>
      <c r="F52" s="15" t="str">
        <f t="shared" si="8"/>
        <v/>
      </c>
      <c r="G52" s="15" t="str">
        <f t="shared" si="8"/>
        <v/>
      </c>
      <c r="H52" s="15" t="str">
        <f t="shared" si="8"/>
        <v/>
      </c>
      <c r="I52" s="15" t="str">
        <f t="shared" si="8"/>
        <v>Paid back</v>
      </c>
      <c r="J52" s="15" t="str">
        <f t="shared" si="8"/>
        <v>Paid back</v>
      </c>
      <c r="K52" s="15" t="str">
        <f t="shared" si="8"/>
        <v>Paid back</v>
      </c>
      <c r="L52" s="15" t="str">
        <f t="shared" si="8"/>
        <v>Paid back</v>
      </c>
      <c r="M52" s="15" t="str">
        <f t="shared" si="8"/>
        <v>Paid back</v>
      </c>
      <c r="N52" s="15" t="str">
        <f t="shared" si="8"/>
        <v>Paid back</v>
      </c>
      <c r="O52" s="15" t="str">
        <f t="shared" si="8"/>
        <v>Paid back</v>
      </c>
      <c r="P52" s="15" t="str">
        <f t="shared" si="8"/>
        <v>Paid back</v>
      </c>
      <c r="Q52" s="15" t="str">
        <f t="shared" si="8"/>
        <v>Paid back</v>
      </c>
      <c r="R52" s="15" t="str">
        <f t="shared" si="8"/>
        <v>Paid back</v>
      </c>
      <c r="S52" s="15" t="str">
        <f t="shared" si="8"/>
        <v>Paid back</v>
      </c>
      <c r="T52" s="15" t="str">
        <f t="shared" si="8"/>
        <v>Paid back</v>
      </c>
      <c r="U52" s="15" t="str">
        <f t="shared" si="8"/>
        <v>Paid back</v>
      </c>
      <c r="V52" s="15" t="str">
        <f t="shared" si="8"/>
        <v>Paid back</v>
      </c>
    </row>
    <row r="53" spans="1:22" s="7" customFormat="1" ht="14.4" customHeight="1" x14ac:dyDescent="0.3">
      <c r="C53" s="15">
        <f t="shared" ref="C53:V53" ca="1" si="9">IF(C52="Paid back",1,0)</f>
        <v>0</v>
      </c>
      <c r="D53" s="15">
        <f t="shared" si="9"/>
        <v>0</v>
      </c>
      <c r="E53" s="15">
        <f t="shared" si="9"/>
        <v>0</v>
      </c>
      <c r="F53" s="15">
        <f t="shared" si="9"/>
        <v>0</v>
      </c>
      <c r="G53" s="15">
        <f t="shared" si="9"/>
        <v>0</v>
      </c>
      <c r="H53" s="15">
        <f t="shared" si="9"/>
        <v>0</v>
      </c>
      <c r="I53" s="15">
        <f t="shared" si="9"/>
        <v>1</v>
      </c>
      <c r="J53" s="15">
        <f t="shared" si="9"/>
        <v>1</v>
      </c>
      <c r="K53" s="15">
        <f t="shared" si="9"/>
        <v>1</v>
      </c>
      <c r="L53" s="15">
        <f t="shared" si="9"/>
        <v>1</v>
      </c>
      <c r="M53" s="15">
        <f t="shared" si="9"/>
        <v>1</v>
      </c>
      <c r="N53" s="15">
        <f t="shared" si="9"/>
        <v>1</v>
      </c>
      <c r="O53" s="15">
        <f t="shared" si="9"/>
        <v>1</v>
      </c>
      <c r="P53" s="15">
        <f t="shared" si="9"/>
        <v>1</v>
      </c>
      <c r="Q53" s="15">
        <f t="shared" si="9"/>
        <v>1</v>
      </c>
      <c r="R53" s="15">
        <f t="shared" si="9"/>
        <v>1</v>
      </c>
      <c r="S53" s="15">
        <f t="shared" si="9"/>
        <v>1</v>
      </c>
      <c r="T53" s="15">
        <f t="shared" si="9"/>
        <v>1</v>
      </c>
      <c r="U53" s="15">
        <f t="shared" si="9"/>
        <v>1</v>
      </c>
      <c r="V53" s="15">
        <f t="shared" si="9"/>
        <v>1</v>
      </c>
    </row>
    <row r="54" spans="1:22" s="16" customFormat="1" ht="14.4" customHeight="1" x14ac:dyDescent="0.3">
      <c r="A54" s="16">
        <v>42</v>
      </c>
      <c r="B54" s="6" t="s">
        <v>31</v>
      </c>
      <c r="C54" s="12">
        <f>C29-C44</f>
        <v>37378.731789093363</v>
      </c>
    </row>
    <row r="55" spans="1:22" s="7" customFormat="1" ht="14.4" customHeight="1" x14ac:dyDescent="0.3">
      <c r="A55" s="7">
        <v>43</v>
      </c>
      <c r="B55" s="15" t="s">
        <v>32</v>
      </c>
      <c r="C55" s="15">
        <f>C31-C46</f>
        <v>26687.641870619322</v>
      </c>
    </row>
    <row r="56" spans="1:22" s="7" customFormat="1" ht="14.4" customHeight="1" x14ac:dyDescent="0.3">
      <c r="A56" s="7">
        <v>44</v>
      </c>
      <c r="B56" s="15" t="s">
        <v>33</v>
      </c>
      <c r="C56" s="15">
        <f>C32-C47</f>
        <v>51286.52722476382</v>
      </c>
    </row>
    <row r="57" spans="1:22" s="7" customFormat="1" ht="14.4" customHeight="1" x14ac:dyDescent="0.3"/>
    <row r="58" spans="1:22" s="7" customFormat="1" ht="14.4" customHeight="1" x14ac:dyDescent="0.3">
      <c r="A58" s="7">
        <v>45</v>
      </c>
      <c r="B58" s="7" t="s">
        <v>69</v>
      </c>
      <c r="C58" s="7">
        <f>C30-C45</f>
        <v>4701.25</v>
      </c>
    </row>
    <row r="59" spans="1:22" s="7" customFormat="1" ht="14.4" customHeight="1" x14ac:dyDescent="0.3"/>
    <row r="60" spans="1:22" s="7" customFormat="1" ht="14.4" customHeight="1" x14ac:dyDescent="0.3"/>
    <row r="61" spans="1:22" s="7" customFormat="1" ht="14.4" customHeight="1" x14ac:dyDescent="0.3"/>
    <row r="62" spans="1:22" s="7" customFormat="1" ht="14.4" customHeight="1" x14ac:dyDescent="0.3"/>
    <row r="63" spans="1:22" s="7" customFormat="1" ht="14.4" customHeight="1" x14ac:dyDescent="0.3"/>
    <row r="64" spans="1:22" s="7" customFormat="1" ht="14.4" customHeight="1" x14ac:dyDescent="0.3"/>
    <row r="65" s="7" customFormat="1" ht="14.4" customHeight="1" x14ac:dyDescent="0.3"/>
    <row r="66" s="7" customFormat="1" ht="14.4" customHeight="1" x14ac:dyDescent="0.3"/>
    <row r="67" s="7" customFormat="1" ht="14.4" customHeight="1" x14ac:dyDescent="0.3"/>
    <row r="68" s="7" customFormat="1" ht="14.4" customHeight="1" x14ac:dyDescent="0.3"/>
    <row r="69" s="7" customFormat="1" ht="14.4" customHeight="1" x14ac:dyDescent="0.3"/>
    <row r="70" s="7" customFormat="1" ht="14.4" customHeight="1" x14ac:dyDescent="0.3"/>
    <row r="71" s="7" customFormat="1" ht="14.4" customHeight="1" x14ac:dyDescent="0.3"/>
    <row r="72" s="2" customFormat="1" ht="14.4" customHeight="1" x14ac:dyDescent="0.3"/>
    <row r="73" s="2" customFormat="1" ht="14.4" customHeight="1" x14ac:dyDescent="0.3"/>
    <row r="74" s="2" customFormat="1" ht="14.4" customHeight="1" x14ac:dyDescent="0.3"/>
    <row r="75" s="2" customFormat="1" ht="14.4" customHeight="1" x14ac:dyDescent="0.3"/>
    <row r="76" s="2" customFormat="1" ht="14.4" customHeight="1" x14ac:dyDescent="0.3"/>
    <row r="77" s="2" customFormat="1" ht="14.4" customHeight="1" x14ac:dyDescent="0.3"/>
    <row r="78" s="2" customFormat="1" ht="14.4" customHeight="1" x14ac:dyDescent="0.3"/>
    <row r="79" s="2" customFormat="1" ht="14.4" customHeight="1" x14ac:dyDescent="0.3"/>
    <row r="80" s="2" customFormat="1" ht="14.4" customHeight="1" x14ac:dyDescent="0.3"/>
    <row r="81" s="2" customFormat="1" ht="14.4" customHeight="1" x14ac:dyDescent="0.3"/>
    <row r="82" s="2" customFormat="1" ht="14.4" customHeight="1" x14ac:dyDescent="0.3"/>
    <row r="83" s="2" customFormat="1" ht="14.4" customHeight="1" x14ac:dyDescent="0.3"/>
    <row r="84" s="2" customFormat="1" ht="14.4" customHeight="1" x14ac:dyDescent="0.3"/>
    <row r="85" s="2" customFormat="1" ht="14.4" customHeight="1" x14ac:dyDescent="0.3"/>
    <row r="86" s="2" customFormat="1" ht="14.4" customHeight="1" x14ac:dyDescent="0.3"/>
    <row r="87" s="2" customFormat="1" ht="14.4" customHeight="1" x14ac:dyDescent="0.3"/>
    <row r="88" s="2" customFormat="1" ht="14.4" customHeight="1" x14ac:dyDescent="0.3"/>
    <row r="89" s="2" customFormat="1" ht="14.4" customHeight="1" x14ac:dyDescent="0.3"/>
    <row r="90" s="2" customFormat="1" ht="14.4" customHeight="1" x14ac:dyDescent="0.3"/>
    <row r="91" s="2" customFormat="1" ht="14.4" customHeight="1" x14ac:dyDescent="0.3"/>
    <row r="92" s="2" customFormat="1" ht="14.4" customHeight="1" x14ac:dyDescent="0.3"/>
    <row r="93" s="2" customFormat="1" ht="14.4" customHeight="1" x14ac:dyDescent="0.3"/>
    <row r="94" s="2" customFormat="1" ht="14.4" customHeight="1" x14ac:dyDescent="0.3"/>
    <row r="95" s="2" customFormat="1" ht="14.4" customHeight="1" x14ac:dyDescent="0.3"/>
    <row r="96" s="2" customFormat="1" ht="14.4" customHeight="1" x14ac:dyDescent="0.3"/>
    <row r="97" s="2" customFormat="1" ht="14.4" customHeight="1" x14ac:dyDescent="0.3"/>
    <row r="98" s="2" customFormat="1" ht="14.4" customHeight="1" x14ac:dyDescent="0.3"/>
    <row r="99" s="2" customFormat="1" ht="14.4" customHeight="1" x14ac:dyDescent="0.3"/>
    <row r="100" s="2" customFormat="1" ht="14.4" customHeight="1" x14ac:dyDescent="0.3"/>
    <row r="101" s="2" customFormat="1" ht="14.4" customHeight="1" x14ac:dyDescent="0.3"/>
    <row r="102" s="2" customFormat="1" ht="14.4" customHeight="1" x14ac:dyDescent="0.3"/>
    <row r="103" s="2" customFormat="1" ht="14.4" customHeight="1" x14ac:dyDescent="0.3"/>
    <row r="104" s="2" customFormat="1" ht="14.4" customHeight="1" x14ac:dyDescent="0.3"/>
    <row r="105" s="2" customFormat="1" ht="14.4" customHeight="1" x14ac:dyDescent="0.3"/>
    <row r="106" s="2" customFormat="1" ht="14.4" customHeight="1" x14ac:dyDescent="0.3"/>
    <row r="107" s="2" customFormat="1" ht="14.4" customHeight="1" x14ac:dyDescent="0.3"/>
    <row r="108" s="2" customFormat="1" ht="14.4" customHeight="1" x14ac:dyDescent="0.3"/>
    <row r="109" s="2" customFormat="1" ht="14.4" customHeight="1" x14ac:dyDescent="0.3"/>
    <row r="110" s="2" customFormat="1" ht="14.4" customHeight="1" x14ac:dyDescent="0.3"/>
    <row r="111" s="2" customFormat="1" ht="14.4" customHeight="1" x14ac:dyDescent="0.3"/>
    <row r="112" s="2" customFormat="1" ht="14.4" customHeight="1" x14ac:dyDescent="0.3"/>
    <row r="113" s="2" customFormat="1" ht="14.4" customHeight="1" x14ac:dyDescent="0.3"/>
    <row r="114" s="2" customFormat="1" ht="14.4" customHeight="1" x14ac:dyDescent="0.3"/>
    <row r="115" s="2" customFormat="1" ht="14.4" customHeight="1" x14ac:dyDescent="0.3"/>
    <row r="116" s="2" customFormat="1" ht="14.4" customHeight="1" x14ac:dyDescent="0.3"/>
    <row r="117" s="2" customFormat="1" ht="14.4" customHeight="1" x14ac:dyDescent="0.3"/>
    <row r="118" s="2" customFormat="1" ht="14.4" customHeight="1" x14ac:dyDescent="0.3"/>
    <row r="119" s="2" customFormat="1" ht="14.4" customHeight="1" x14ac:dyDescent="0.3"/>
    <row r="120" s="2" customFormat="1" ht="14.4" customHeight="1" x14ac:dyDescent="0.3"/>
    <row r="121" s="2" customFormat="1" ht="14.4" customHeight="1" x14ac:dyDescent="0.3"/>
    <row r="122" s="2" customFormat="1" ht="14.4" customHeight="1" x14ac:dyDescent="0.3"/>
    <row r="123" s="2" customFormat="1" ht="14.4" customHeight="1" x14ac:dyDescent="0.3"/>
    <row r="124" s="2" customFormat="1" ht="14.4" customHeight="1" x14ac:dyDescent="0.3"/>
    <row r="125" s="2" customFormat="1" ht="57.6" customHeight="1" x14ac:dyDescent="0.3"/>
    <row r="126" s="2" customFormat="1" ht="57.6" customHeight="1" x14ac:dyDescent="0.3"/>
    <row r="127" s="2" customFormat="1" ht="57.6" customHeight="1" x14ac:dyDescent="0.3"/>
    <row r="128" s="2" customFormat="1" ht="57.6" customHeight="1" x14ac:dyDescent="0.3"/>
    <row r="129" s="2" customFormat="1" ht="57.6" customHeight="1" x14ac:dyDescent="0.3"/>
    <row r="130" s="2" customFormat="1" ht="57.6" customHeight="1" x14ac:dyDescent="0.3"/>
    <row r="131" s="2" customFormat="1" ht="57.6" customHeight="1" x14ac:dyDescent="0.3"/>
    <row r="132" s="2" customFormat="1" ht="57.6" customHeight="1" x14ac:dyDescent="0.3"/>
    <row r="133" s="2" customFormat="1" ht="57.6" customHeight="1" x14ac:dyDescent="0.3"/>
    <row r="134" s="2" customFormat="1" ht="57.6" customHeight="1" x14ac:dyDescent="0.3"/>
    <row r="135" s="2" customFormat="1" ht="57.6" customHeight="1" x14ac:dyDescent="0.3"/>
    <row r="136" s="2" customFormat="1" ht="57.6" customHeight="1" x14ac:dyDescent="0.3"/>
    <row r="137" s="2" customFormat="1" ht="57.6" customHeight="1" x14ac:dyDescent="0.3"/>
    <row r="138" s="2" customFormat="1" ht="57.6" customHeight="1" x14ac:dyDescent="0.3"/>
    <row r="139" s="2" customFormat="1" ht="57.6" customHeight="1" x14ac:dyDescent="0.3"/>
    <row r="140" s="2" customFormat="1" ht="57.6" customHeight="1" x14ac:dyDescent="0.3"/>
    <row r="141" s="2" customFormat="1" ht="57.6" customHeight="1" x14ac:dyDescent="0.3"/>
    <row r="142" s="2" customFormat="1" ht="57.6" customHeight="1" x14ac:dyDescent="0.3"/>
    <row r="143" s="2" customFormat="1" ht="57.6" customHeight="1" x14ac:dyDescent="0.3"/>
    <row r="144" s="2" customFormat="1" ht="57.6" customHeight="1" x14ac:dyDescent="0.3"/>
    <row r="145" s="2" customFormat="1" ht="57.6" customHeight="1" x14ac:dyDescent="0.3"/>
    <row r="146" s="2" customFormat="1" ht="57.6" customHeight="1" x14ac:dyDescent="0.3"/>
    <row r="147" s="2" customFormat="1" ht="57.6" customHeight="1" x14ac:dyDescent="0.3"/>
    <row r="148" s="2" customFormat="1" ht="57.6" customHeight="1" x14ac:dyDescent="0.3"/>
    <row r="149" s="2" customFormat="1" ht="57.6" customHeight="1" x14ac:dyDescent="0.3"/>
    <row r="150" s="2" customFormat="1" ht="57.6" customHeight="1" x14ac:dyDescent="0.3"/>
    <row r="151" s="2" customFormat="1" ht="57.6" customHeight="1" x14ac:dyDescent="0.3"/>
    <row r="152" s="2" customFormat="1" ht="57.6" customHeight="1" x14ac:dyDescent="0.3"/>
    <row r="153" s="2" customFormat="1" ht="57.6" customHeight="1" x14ac:dyDescent="0.3"/>
    <row r="154" s="2" customFormat="1" ht="57.6" customHeight="1" x14ac:dyDescent="0.3"/>
    <row r="155" s="2" customFormat="1" ht="57.6" customHeight="1" x14ac:dyDescent="0.3"/>
    <row r="156" s="2" customFormat="1" ht="57.6" customHeight="1" x14ac:dyDescent="0.3"/>
    <row r="157" s="2" customFormat="1" ht="57.6" customHeight="1" x14ac:dyDescent="0.3"/>
    <row r="158" s="2" customFormat="1" ht="57.6" customHeight="1" x14ac:dyDescent="0.3"/>
    <row r="159" s="2" customFormat="1" ht="57.6" customHeight="1" x14ac:dyDescent="0.3"/>
    <row r="160" s="2" customFormat="1" ht="57.6" customHeight="1" x14ac:dyDescent="0.3"/>
    <row r="161" s="2" customFormat="1" x14ac:dyDescent="0.3"/>
    <row r="162" s="2" customFormat="1" x14ac:dyDescent="0.3"/>
    <row r="163" s="2" customFormat="1" x14ac:dyDescent="0.3"/>
    <row r="164" s="2" customFormat="1" x14ac:dyDescent="0.3"/>
    <row r="165" s="2" customFormat="1" x14ac:dyDescent="0.3"/>
    <row r="166" s="2" customFormat="1" x14ac:dyDescent="0.3"/>
    <row r="167" s="2" customFormat="1" x14ac:dyDescent="0.3"/>
    <row r="168" s="2" customFormat="1" x14ac:dyDescent="0.3"/>
    <row r="169" s="2" customFormat="1" x14ac:dyDescent="0.3"/>
    <row r="170" s="2" customFormat="1" x14ac:dyDescent="0.3"/>
    <row r="171" s="2" customFormat="1" x14ac:dyDescent="0.3"/>
    <row r="172" s="2" customFormat="1" x14ac:dyDescent="0.3"/>
    <row r="173" s="2" customFormat="1" x14ac:dyDescent="0.3"/>
    <row r="174" s="2" customFormat="1" x14ac:dyDescent="0.3"/>
    <row r="175" s="2" customFormat="1" x14ac:dyDescent="0.3"/>
    <row r="176" s="2" customFormat="1" x14ac:dyDescent="0.3"/>
    <row r="177" s="2" customFormat="1" x14ac:dyDescent="0.3"/>
    <row r="178" s="2" customFormat="1" x14ac:dyDescent="0.3"/>
    <row r="179" s="2" customFormat="1" x14ac:dyDescent="0.3"/>
    <row r="180" s="2" customFormat="1" x14ac:dyDescent="0.3"/>
    <row r="181" s="2" customFormat="1" x14ac:dyDescent="0.3"/>
    <row r="182" s="2" customFormat="1" x14ac:dyDescent="0.3"/>
    <row r="183" s="2" customFormat="1" x14ac:dyDescent="0.3"/>
    <row r="184" s="2" customFormat="1" x14ac:dyDescent="0.3"/>
    <row r="185" s="2" customFormat="1" x14ac:dyDescent="0.3"/>
    <row r="186" s="2" customFormat="1" x14ac:dyDescent="0.3"/>
    <row r="187" s="2" customFormat="1" x14ac:dyDescent="0.3"/>
    <row r="188" s="2" customFormat="1" x14ac:dyDescent="0.3"/>
    <row r="189" s="2" customFormat="1" x14ac:dyDescent="0.3"/>
    <row r="190" s="2" customFormat="1" x14ac:dyDescent="0.3"/>
    <row r="191" s="2" customFormat="1" x14ac:dyDescent="0.3"/>
    <row r="192" s="2" customFormat="1" x14ac:dyDescent="0.3"/>
    <row r="193" s="2" customFormat="1" x14ac:dyDescent="0.3"/>
    <row r="194" s="2" customFormat="1" x14ac:dyDescent="0.3"/>
    <row r="195" s="2" customFormat="1" x14ac:dyDescent="0.3"/>
    <row r="196" s="2" customFormat="1" x14ac:dyDescent="0.3"/>
    <row r="197" s="2" customFormat="1" x14ac:dyDescent="0.3"/>
    <row r="198" s="2" customFormat="1" x14ac:dyDescent="0.3"/>
    <row r="199" s="2" customFormat="1" x14ac:dyDescent="0.3"/>
    <row r="200" s="2" customFormat="1" x14ac:dyDescent="0.3"/>
    <row r="201" s="2" customFormat="1" x14ac:dyDescent="0.3"/>
    <row r="202" s="2" customFormat="1" x14ac:dyDescent="0.3"/>
    <row r="203" s="2" customFormat="1" x14ac:dyDescent="0.3"/>
    <row r="204" s="2" customFormat="1" x14ac:dyDescent="0.3"/>
    <row r="205" s="2" customFormat="1" x14ac:dyDescent="0.3"/>
    <row r="206" s="2" customFormat="1" x14ac:dyDescent="0.3"/>
    <row r="207" s="2" customFormat="1" x14ac:dyDescent="0.3"/>
    <row r="208" s="2" customFormat="1" x14ac:dyDescent="0.3"/>
    <row r="209" s="2" customFormat="1" x14ac:dyDescent="0.3"/>
    <row r="210" s="2" customFormat="1" x14ac:dyDescent="0.3"/>
    <row r="211" s="2" customFormat="1" x14ac:dyDescent="0.3"/>
    <row r="212" s="2" customFormat="1" x14ac:dyDescent="0.3"/>
    <row r="213" s="2" customFormat="1" x14ac:dyDescent="0.3"/>
    <row r="214" s="2" customFormat="1" x14ac:dyDescent="0.3"/>
    <row r="215" s="2" customFormat="1" x14ac:dyDescent="0.3"/>
    <row r="216" s="2" customFormat="1" x14ac:dyDescent="0.3"/>
    <row r="217" s="2" customFormat="1" x14ac:dyDescent="0.3"/>
    <row r="218" s="2" customFormat="1" x14ac:dyDescent="0.3"/>
    <row r="219" s="2" customFormat="1" x14ac:dyDescent="0.3"/>
    <row r="220" s="2" customFormat="1" x14ac:dyDescent="0.3"/>
    <row r="221" s="2" customFormat="1" x14ac:dyDescent="0.3"/>
    <row r="222" s="2" customFormat="1" x14ac:dyDescent="0.3"/>
    <row r="223" s="2" customFormat="1" x14ac:dyDescent="0.3"/>
    <row r="224" s="2" customFormat="1" x14ac:dyDescent="0.3"/>
    <row r="225" s="2" customFormat="1" x14ac:dyDescent="0.3"/>
    <row r="226" s="2" customFormat="1" x14ac:dyDescent="0.3"/>
    <row r="227" s="2" customFormat="1" x14ac:dyDescent="0.3"/>
    <row r="228" s="2" customFormat="1" x14ac:dyDescent="0.3"/>
    <row r="229" s="2" customFormat="1" x14ac:dyDescent="0.3"/>
    <row r="230" s="2" customFormat="1" x14ac:dyDescent="0.3"/>
    <row r="231" s="2" customFormat="1" x14ac:dyDescent="0.3"/>
    <row r="232" s="2" customFormat="1" x14ac:dyDescent="0.3"/>
    <row r="233" s="2" customFormat="1" x14ac:dyDescent="0.3"/>
    <row r="234" s="2" customFormat="1" x14ac:dyDescent="0.3"/>
    <row r="235" s="2" customFormat="1" x14ac:dyDescent="0.3"/>
    <row r="236" s="2" customFormat="1" x14ac:dyDescent="0.3"/>
    <row r="237" s="2" customFormat="1" x14ac:dyDescent="0.3"/>
    <row r="238" s="2" customFormat="1" x14ac:dyDescent="0.3"/>
    <row r="239" s="2" customFormat="1" x14ac:dyDescent="0.3"/>
    <row r="240" s="2" customFormat="1" x14ac:dyDescent="0.3"/>
    <row r="241" s="2" customFormat="1" x14ac:dyDescent="0.3"/>
    <row r="242" s="2" customFormat="1" x14ac:dyDescent="0.3"/>
    <row r="243" s="2" customFormat="1" x14ac:dyDescent="0.3"/>
    <row r="244" s="2" customFormat="1" x14ac:dyDescent="0.3"/>
    <row r="245" s="2" customFormat="1" x14ac:dyDescent="0.3"/>
    <row r="246" s="2" customFormat="1" x14ac:dyDescent="0.3"/>
    <row r="247" s="2" customFormat="1" x14ac:dyDescent="0.3"/>
    <row r="248" s="2" customFormat="1" x14ac:dyDescent="0.3"/>
    <row r="249" s="2" customFormat="1" x14ac:dyDescent="0.3"/>
    <row r="250" s="2" customFormat="1" x14ac:dyDescent="0.3"/>
    <row r="251" s="2" customFormat="1" x14ac:dyDescent="0.3"/>
    <row r="252" s="2" customFormat="1" x14ac:dyDescent="0.3"/>
    <row r="253" s="2" customFormat="1" x14ac:dyDescent="0.3"/>
    <row r="254" s="2" customFormat="1" x14ac:dyDescent="0.3"/>
    <row r="255" s="2" customFormat="1" x14ac:dyDescent="0.3"/>
    <row r="256" s="2" customFormat="1" x14ac:dyDescent="0.3"/>
    <row r="257" s="2" customFormat="1" x14ac:dyDescent="0.3"/>
    <row r="258" s="2" customFormat="1" x14ac:dyDescent="0.3"/>
    <row r="259" s="2" customFormat="1" x14ac:dyDescent="0.3"/>
    <row r="260" s="2" customFormat="1" x14ac:dyDescent="0.3"/>
    <row r="261" s="2" customFormat="1" x14ac:dyDescent="0.3"/>
    <row r="262" s="2" customFormat="1" x14ac:dyDescent="0.3"/>
    <row r="263" s="2" customFormat="1" x14ac:dyDescent="0.3"/>
    <row r="264" s="2" customFormat="1" x14ac:dyDescent="0.3"/>
    <row r="265" s="2" customFormat="1" x14ac:dyDescent="0.3"/>
    <row r="266" s="2" customFormat="1" x14ac:dyDescent="0.3"/>
    <row r="267" s="2" customFormat="1" x14ac:dyDescent="0.3"/>
    <row r="268" s="2" customFormat="1" x14ac:dyDescent="0.3"/>
    <row r="269" s="2" customFormat="1" x14ac:dyDescent="0.3"/>
    <row r="270" s="2" customFormat="1" x14ac:dyDescent="0.3"/>
    <row r="271" s="2" customFormat="1" x14ac:dyDescent="0.3"/>
    <row r="272" s="2" customFormat="1" x14ac:dyDescent="0.3"/>
    <row r="273" s="2" customFormat="1" x14ac:dyDescent="0.3"/>
    <row r="274" s="2" customFormat="1" x14ac:dyDescent="0.3"/>
    <row r="275" s="2" customFormat="1" x14ac:dyDescent="0.3"/>
    <row r="276" s="2" customFormat="1" x14ac:dyDescent="0.3"/>
    <row r="277" s="2" customFormat="1" x14ac:dyDescent="0.3"/>
    <row r="278" s="2" customFormat="1" x14ac:dyDescent="0.3"/>
    <row r="279" s="2" customFormat="1" x14ac:dyDescent="0.3"/>
    <row r="280" s="2" customFormat="1" x14ac:dyDescent="0.3"/>
    <row r="281" s="2" customFormat="1" x14ac:dyDescent="0.3"/>
    <row r="282" s="2" customFormat="1" x14ac:dyDescent="0.3"/>
    <row r="283" s="2" customFormat="1" x14ac:dyDescent="0.3"/>
    <row r="284" s="2" customFormat="1" x14ac:dyDescent="0.3"/>
    <row r="285" s="2" customFormat="1" x14ac:dyDescent="0.3"/>
    <row r="286" s="2" customFormat="1" x14ac:dyDescent="0.3"/>
    <row r="287" s="2" customFormat="1" x14ac:dyDescent="0.3"/>
    <row r="288" s="2" customFormat="1" x14ac:dyDescent="0.3"/>
    <row r="289" s="2" customFormat="1" x14ac:dyDescent="0.3"/>
    <row r="290" s="2" customFormat="1" x14ac:dyDescent="0.3"/>
    <row r="291" s="2" customFormat="1" x14ac:dyDescent="0.3"/>
    <row r="292" s="2" customFormat="1" x14ac:dyDescent="0.3"/>
    <row r="293" s="2" customFormat="1" x14ac:dyDescent="0.3"/>
    <row r="294" s="2" customFormat="1" x14ac:dyDescent="0.3"/>
    <row r="295" s="2" customFormat="1" x14ac:dyDescent="0.3"/>
    <row r="296" s="2" customFormat="1" x14ac:dyDescent="0.3"/>
    <row r="297" s="2" customFormat="1" x14ac:dyDescent="0.3"/>
    <row r="298" s="2" customFormat="1" x14ac:dyDescent="0.3"/>
    <row r="299" s="2" customFormat="1" x14ac:dyDescent="0.3"/>
    <row r="300" s="2" customFormat="1" x14ac:dyDescent="0.3"/>
    <row r="301" s="2" customFormat="1" x14ac:dyDescent="0.3"/>
    <row r="302" s="2" customFormat="1" x14ac:dyDescent="0.3"/>
    <row r="303" s="2" customFormat="1" x14ac:dyDescent="0.3"/>
    <row r="304" s="2" customFormat="1" x14ac:dyDescent="0.3"/>
    <row r="305" s="2" customFormat="1" x14ac:dyDescent="0.3"/>
    <row r="306" s="2" customFormat="1" x14ac:dyDescent="0.3"/>
    <row r="307" s="2" customFormat="1" x14ac:dyDescent="0.3"/>
    <row r="308" s="2" customFormat="1" x14ac:dyDescent="0.3"/>
    <row r="309" s="2" customFormat="1" x14ac:dyDescent="0.3"/>
    <row r="310" s="2" customFormat="1" x14ac:dyDescent="0.3"/>
    <row r="311" s="2" customFormat="1" x14ac:dyDescent="0.3"/>
    <row r="312" s="2" customFormat="1" x14ac:dyDescent="0.3"/>
    <row r="313" s="2" customFormat="1" x14ac:dyDescent="0.3"/>
    <row r="314" s="2" customFormat="1" x14ac:dyDescent="0.3"/>
    <row r="315" s="2" customFormat="1" x14ac:dyDescent="0.3"/>
    <row r="316" s="2" customFormat="1" x14ac:dyDescent="0.3"/>
    <row r="317" s="2" customFormat="1" x14ac:dyDescent="0.3"/>
    <row r="318" s="2" customFormat="1" x14ac:dyDescent="0.3"/>
    <row r="319" s="2" customFormat="1" x14ac:dyDescent="0.3"/>
    <row r="320" s="2" customFormat="1" x14ac:dyDescent="0.3"/>
    <row r="321" s="2" customFormat="1" x14ac:dyDescent="0.3"/>
    <row r="322" s="2" customFormat="1" x14ac:dyDescent="0.3"/>
    <row r="323" s="2" customFormat="1" x14ac:dyDescent="0.3"/>
    <row r="324" s="2" customFormat="1" x14ac:dyDescent="0.3"/>
    <row r="325" s="2" customFormat="1" x14ac:dyDescent="0.3"/>
    <row r="326" s="2" customFormat="1" x14ac:dyDescent="0.3"/>
    <row r="327" s="2" customFormat="1" x14ac:dyDescent="0.3"/>
    <row r="328" s="2" customFormat="1" x14ac:dyDescent="0.3"/>
    <row r="329" s="2" customFormat="1" x14ac:dyDescent="0.3"/>
    <row r="330" s="2" customFormat="1" x14ac:dyDescent="0.3"/>
    <row r="331" s="2" customFormat="1" x14ac:dyDescent="0.3"/>
    <row r="332" s="2" customFormat="1" x14ac:dyDescent="0.3"/>
    <row r="333" s="2" customFormat="1" x14ac:dyDescent="0.3"/>
    <row r="334" s="2" customFormat="1" x14ac:dyDescent="0.3"/>
    <row r="335" s="2" customFormat="1" x14ac:dyDescent="0.3"/>
    <row r="336" s="2" customFormat="1" x14ac:dyDescent="0.3"/>
    <row r="337" s="2" customFormat="1" x14ac:dyDescent="0.3"/>
    <row r="338" s="2" customFormat="1" x14ac:dyDescent="0.3"/>
    <row r="339" s="2" customFormat="1" x14ac:dyDescent="0.3"/>
    <row r="340" s="2" customFormat="1" x14ac:dyDescent="0.3"/>
    <row r="341" s="2" customFormat="1" x14ac:dyDescent="0.3"/>
    <row r="342" s="2" customFormat="1" x14ac:dyDescent="0.3"/>
    <row r="343" s="2" customFormat="1" x14ac:dyDescent="0.3"/>
    <row r="344" s="2" customFormat="1" x14ac:dyDescent="0.3"/>
    <row r="345" s="2" customFormat="1" x14ac:dyDescent="0.3"/>
    <row r="346" s="2" customFormat="1" x14ac:dyDescent="0.3"/>
    <row r="347" s="2" customFormat="1" x14ac:dyDescent="0.3"/>
    <row r="348" s="2" customFormat="1" x14ac:dyDescent="0.3"/>
    <row r="349" s="2" customFormat="1" x14ac:dyDescent="0.3"/>
    <row r="350" s="2" customFormat="1" x14ac:dyDescent="0.3"/>
    <row r="351" s="2" customFormat="1" x14ac:dyDescent="0.3"/>
    <row r="352" s="2" customFormat="1" x14ac:dyDescent="0.3"/>
    <row r="353" s="2" customFormat="1" x14ac:dyDescent="0.3"/>
    <row r="354" s="2" customFormat="1" x14ac:dyDescent="0.3"/>
    <row r="355" s="2" customFormat="1" x14ac:dyDescent="0.3"/>
    <row r="356" s="2" customFormat="1" x14ac:dyDescent="0.3"/>
    <row r="357" s="2" customFormat="1" x14ac:dyDescent="0.3"/>
    <row r="358" s="2" customFormat="1" x14ac:dyDescent="0.3"/>
    <row r="359" s="2" customFormat="1" x14ac:dyDescent="0.3"/>
    <row r="360" s="2" customFormat="1" x14ac:dyDescent="0.3"/>
    <row r="361" s="2" customFormat="1" x14ac:dyDescent="0.3"/>
    <row r="362" s="2" customFormat="1" x14ac:dyDescent="0.3"/>
    <row r="363" s="2" customFormat="1" x14ac:dyDescent="0.3"/>
    <row r="364" s="2" customFormat="1" x14ac:dyDescent="0.3"/>
    <row r="365" s="2" customFormat="1" x14ac:dyDescent="0.3"/>
    <row r="366" s="2" customFormat="1" x14ac:dyDescent="0.3"/>
    <row r="367" s="2" customFormat="1" x14ac:dyDescent="0.3"/>
    <row r="368" s="2" customFormat="1" x14ac:dyDescent="0.3"/>
    <row r="369" s="2" customFormat="1" x14ac:dyDescent="0.3"/>
    <row r="370" s="2" customFormat="1" x14ac:dyDescent="0.3"/>
    <row r="371" s="2" customFormat="1" x14ac:dyDescent="0.3"/>
    <row r="372" s="2" customFormat="1" x14ac:dyDescent="0.3"/>
    <row r="373" s="2" customFormat="1" x14ac:dyDescent="0.3"/>
    <row r="374" s="2" customFormat="1" x14ac:dyDescent="0.3"/>
    <row r="375" s="2" customFormat="1" x14ac:dyDescent="0.3"/>
    <row r="376" s="2" customFormat="1" x14ac:dyDescent="0.3"/>
    <row r="377" s="2" customFormat="1" x14ac:dyDescent="0.3"/>
    <row r="378" s="2" customFormat="1" x14ac:dyDescent="0.3"/>
    <row r="379" s="2" customFormat="1" x14ac:dyDescent="0.3"/>
    <row r="380" s="2" customFormat="1" x14ac:dyDescent="0.3"/>
    <row r="381" s="2" customFormat="1" x14ac:dyDescent="0.3"/>
    <row r="382" s="2" customFormat="1" x14ac:dyDescent="0.3"/>
    <row r="383" s="2" customFormat="1" x14ac:dyDescent="0.3"/>
    <row r="384" s="2" customFormat="1" x14ac:dyDescent="0.3"/>
    <row r="385" s="2" customFormat="1" x14ac:dyDescent="0.3"/>
    <row r="386" s="2" customFormat="1" x14ac:dyDescent="0.3"/>
    <row r="387" s="2" customFormat="1" x14ac:dyDescent="0.3"/>
    <row r="388" s="2" customFormat="1" x14ac:dyDescent="0.3"/>
    <row r="389" s="2" customFormat="1" x14ac:dyDescent="0.3"/>
    <row r="390" s="2" customFormat="1" x14ac:dyDescent="0.3"/>
    <row r="391" s="2" customFormat="1" x14ac:dyDescent="0.3"/>
    <row r="392" s="2" customFormat="1" x14ac:dyDescent="0.3"/>
    <row r="393" s="2" customFormat="1" x14ac:dyDescent="0.3"/>
    <row r="394" s="2" customFormat="1" x14ac:dyDescent="0.3"/>
    <row r="395" s="2" customFormat="1" x14ac:dyDescent="0.3"/>
    <row r="396" s="2" customFormat="1" x14ac:dyDescent="0.3"/>
    <row r="397" s="2" customFormat="1" x14ac:dyDescent="0.3"/>
    <row r="398" s="2" customFormat="1" x14ac:dyDescent="0.3"/>
    <row r="399" s="2" customFormat="1" x14ac:dyDescent="0.3"/>
    <row r="400" s="2" customFormat="1" x14ac:dyDescent="0.3"/>
    <row r="401" s="2" customFormat="1" x14ac:dyDescent="0.3"/>
    <row r="402" s="2" customFormat="1" x14ac:dyDescent="0.3"/>
    <row r="403" s="2" customFormat="1" x14ac:dyDescent="0.3"/>
    <row r="404" s="2" customFormat="1" x14ac:dyDescent="0.3"/>
    <row r="405" s="2" customFormat="1" x14ac:dyDescent="0.3"/>
    <row r="406" s="2" customFormat="1" x14ac:dyDescent="0.3"/>
    <row r="407" s="2" customFormat="1" x14ac:dyDescent="0.3"/>
    <row r="408" s="2" customFormat="1" x14ac:dyDescent="0.3"/>
    <row r="409" s="2" customFormat="1" x14ac:dyDescent="0.3"/>
    <row r="410" s="2" customFormat="1" x14ac:dyDescent="0.3"/>
    <row r="411" s="2" customFormat="1" x14ac:dyDescent="0.3"/>
    <row r="412" s="2" customFormat="1" x14ac:dyDescent="0.3"/>
    <row r="413" s="2" customFormat="1" x14ac:dyDescent="0.3"/>
    <row r="414" s="2" customFormat="1" x14ac:dyDescent="0.3"/>
    <row r="415" s="2" customFormat="1" x14ac:dyDescent="0.3"/>
    <row r="416" s="2" customFormat="1" x14ac:dyDescent="0.3"/>
    <row r="417" s="2" customFormat="1" x14ac:dyDescent="0.3"/>
    <row r="418" s="2" customFormat="1" x14ac:dyDescent="0.3"/>
    <row r="419" s="2" customFormat="1" x14ac:dyDescent="0.3"/>
    <row r="420" s="2" customFormat="1" x14ac:dyDescent="0.3"/>
    <row r="421" s="2" customFormat="1" x14ac:dyDescent="0.3"/>
    <row r="422" s="2" customFormat="1" x14ac:dyDescent="0.3"/>
    <row r="423" s="2" customFormat="1" x14ac:dyDescent="0.3"/>
    <row r="424" s="2" customFormat="1" x14ac:dyDescent="0.3"/>
    <row r="425" s="2" customFormat="1" x14ac:dyDescent="0.3"/>
    <row r="426" s="2" customFormat="1" x14ac:dyDescent="0.3"/>
    <row r="427" s="2" customFormat="1" x14ac:dyDescent="0.3"/>
    <row r="428" s="2" customFormat="1" x14ac:dyDescent="0.3"/>
    <row r="429" s="2" customFormat="1" x14ac:dyDescent="0.3"/>
    <row r="430" s="2" customFormat="1" x14ac:dyDescent="0.3"/>
    <row r="431" s="2" customFormat="1" x14ac:dyDescent="0.3"/>
    <row r="432" s="2" customFormat="1" x14ac:dyDescent="0.3"/>
    <row r="433" s="2" customFormat="1" x14ac:dyDescent="0.3"/>
    <row r="434" s="2" customFormat="1" x14ac:dyDescent="0.3"/>
    <row r="435" s="2" customFormat="1" x14ac:dyDescent="0.3"/>
    <row r="436" s="2" customFormat="1" x14ac:dyDescent="0.3"/>
    <row r="437" s="2" customFormat="1" x14ac:dyDescent="0.3"/>
    <row r="438" s="2" customFormat="1" x14ac:dyDescent="0.3"/>
    <row r="439" s="2" customFormat="1" x14ac:dyDescent="0.3"/>
    <row r="440" s="2" customFormat="1" x14ac:dyDescent="0.3"/>
    <row r="441" s="2" customFormat="1" x14ac:dyDescent="0.3"/>
    <row r="442" s="2" customFormat="1" x14ac:dyDescent="0.3"/>
    <row r="443" s="2" customFormat="1" x14ac:dyDescent="0.3"/>
    <row r="444" s="2" customFormat="1" x14ac:dyDescent="0.3"/>
    <row r="445" s="2" customFormat="1" x14ac:dyDescent="0.3"/>
    <row r="446" s="2" customFormat="1" x14ac:dyDescent="0.3"/>
    <row r="447" s="2" customFormat="1" x14ac:dyDescent="0.3"/>
    <row r="448" s="2" customFormat="1" x14ac:dyDescent="0.3"/>
    <row r="449" s="2" customFormat="1" x14ac:dyDescent="0.3"/>
    <row r="450" s="2" customFormat="1" x14ac:dyDescent="0.3"/>
    <row r="451" s="2" customFormat="1" x14ac:dyDescent="0.3"/>
    <row r="452" s="2" customFormat="1" x14ac:dyDescent="0.3"/>
    <row r="453" s="2" customFormat="1" x14ac:dyDescent="0.3"/>
    <row r="454" s="2" customFormat="1" x14ac:dyDescent="0.3"/>
    <row r="455" s="2" customFormat="1" x14ac:dyDescent="0.3"/>
    <row r="456" s="2" customFormat="1" x14ac:dyDescent="0.3"/>
    <row r="457" s="2" customFormat="1" x14ac:dyDescent="0.3"/>
    <row r="458" s="2" customFormat="1" x14ac:dyDescent="0.3"/>
    <row r="459" s="2" customFormat="1" x14ac:dyDescent="0.3"/>
    <row r="460" s="2" customFormat="1" x14ac:dyDescent="0.3"/>
    <row r="461" s="2" customFormat="1" x14ac:dyDescent="0.3"/>
    <row r="462" s="2" customFormat="1" x14ac:dyDescent="0.3"/>
    <row r="463" s="2" customFormat="1" x14ac:dyDescent="0.3"/>
    <row r="464" s="2" customFormat="1" x14ac:dyDescent="0.3"/>
    <row r="465" s="2" customFormat="1" x14ac:dyDescent="0.3"/>
    <row r="466" s="2" customFormat="1" x14ac:dyDescent="0.3"/>
    <row r="467" s="2" customFormat="1" x14ac:dyDescent="0.3"/>
    <row r="468" s="2" customFormat="1" x14ac:dyDescent="0.3"/>
    <row r="469" s="2" customFormat="1" x14ac:dyDescent="0.3"/>
    <row r="470" s="2" customFormat="1" x14ac:dyDescent="0.3"/>
    <row r="471" s="2" customFormat="1" x14ac:dyDescent="0.3"/>
    <row r="472" s="2" customFormat="1" x14ac:dyDescent="0.3"/>
    <row r="473" s="2" customFormat="1" x14ac:dyDescent="0.3"/>
    <row r="474" s="2" customFormat="1" x14ac:dyDescent="0.3"/>
    <row r="475" s="2" customFormat="1" x14ac:dyDescent="0.3"/>
    <row r="476" s="2" customFormat="1" x14ac:dyDescent="0.3"/>
    <row r="477" s="2" customFormat="1" x14ac:dyDescent="0.3"/>
    <row r="478" s="2" customFormat="1" x14ac:dyDescent="0.3"/>
    <row r="479" s="2" customFormat="1" x14ac:dyDescent="0.3"/>
    <row r="480" s="2" customFormat="1" x14ac:dyDescent="0.3"/>
    <row r="481" s="2" customFormat="1" x14ac:dyDescent="0.3"/>
    <row r="482" s="2" customFormat="1" x14ac:dyDescent="0.3"/>
    <row r="483" s="2" customFormat="1" x14ac:dyDescent="0.3"/>
    <row r="484" s="2" customFormat="1" x14ac:dyDescent="0.3"/>
    <row r="485" s="2" customFormat="1" x14ac:dyDescent="0.3"/>
    <row r="486" s="2" customFormat="1" x14ac:dyDescent="0.3"/>
    <row r="487" s="2" customFormat="1" x14ac:dyDescent="0.3"/>
    <row r="488" s="2" customFormat="1" x14ac:dyDescent="0.3"/>
    <row r="489" s="2" customFormat="1" x14ac:dyDescent="0.3"/>
    <row r="490" s="2" customFormat="1" x14ac:dyDescent="0.3"/>
    <row r="491" s="2" customFormat="1" x14ac:dyDescent="0.3"/>
    <row r="492" s="2" customFormat="1" x14ac:dyDescent="0.3"/>
    <row r="493" s="2" customFormat="1" x14ac:dyDescent="0.3"/>
    <row r="494" s="2" customFormat="1" x14ac:dyDescent="0.3"/>
    <row r="495" s="2" customFormat="1" x14ac:dyDescent="0.3"/>
    <row r="496" s="2" customFormat="1" x14ac:dyDescent="0.3"/>
    <row r="497" s="2" customFormat="1" x14ac:dyDescent="0.3"/>
    <row r="498" s="2" customFormat="1" x14ac:dyDescent="0.3"/>
    <row r="499" s="2" customFormat="1" x14ac:dyDescent="0.3"/>
    <row r="500" s="2" customFormat="1" x14ac:dyDescent="0.3"/>
    <row r="501" s="2" customFormat="1" x14ac:dyDescent="0.3"/>
    <row r="502" s="2" customFormat="1" x14ac:dyDescent="0.3"/>
    <row r="503" s="2" customFormat="1" x14ac:dyDescent="0.3"/>
    <row r="504" s="2" customFormat="1" x14ac:dyDescent="0.3"/>
    <row r="505" s="2" customFormat="1" x14ac:dyDescent="0.3"/>
    <row r="506" s="2" customFormat="1" x14ac:dyDescent="0.3"/>
    <row r="507" s="2" customFormat="1" x14ac:dyDescent="0.3"/>
    <row r="508" s="2" customFormat="1" x14ac:dyDescent="0.3"/>
    <row r="509" s="2" customFormat="1" x14ac:dyDescent="0.3"/>
    <row r="510" s="2" customFormat="1" x14ac:dyDescent="0.3"/>
    <row r="511" s="2" customFormat="1" x14ac:dyDescent="0.3"/>
    <row r="512" s="2" customFormat="1" x14ac:dyDescent="0.3"/>
    <row r="513" s="2" customFormat="1" x14ac:dyDescent="0.3"/>
    <row r="514" s="2" customFormat="1" x14ac:dyDescent="0.3"/>
    <row r="515" s="2" customFormat="1" x14ac:dyDescent="0.3"/>
    <row r="516" s="2" customFormat="1" x14ac:dyDescent="0.3"/>
    <row r="517" s="2" customFormat="1" x14ac:dyDescent="0.3"/>
    <row r="518" s="2" customFormat="1" x14ac:dyDescent="0.3"/>
    <row r="519" s="2" customFormat="1" x14ac:dyDescent="0.3"/>
    <row r="520" s="2" customFormat="1" x14ac:dyDescent="0.3"/>
    <row r="521" s="2" customFormat="1" x14ac:dyDescent="0.3"/>
    <row r="522" s="2" customFormat="1" x14ac:dyDescent="0.3"/>
    <row r="523" s="2" customFormat="1" x14ac:dyDescent="0.3"/>
    <row r="524" s="2" customFormat="1" x14ac:dyDescent="0.3"/>
    <row r="525" s="2" customFormat="1" x14ac:dyDescent="0.3"/>
    <row r="526" s="2" customFormat="1" x14ac:dyDescent="0.3"/>
    <row r="527" s="2" customFormat="1" x14ac:dyDescent="0.3"/>
    <row r="528" s="2" customFormat="1" x14ac:dyDescent="0.3"/>
    <row r="529" s="2" customFormat="1" x14ac:dyDescent="0.3"/>
    <row r="530" s="2" customFormat="1" x14ac:dyDescent="0.3"/>
    <row r="531" s="2" customFormat="1" x14ac:dyDescent="0.3"/>
    <row r="532" s="2" customFormat="1" x14ac:dyDescent="0.3"/>
    <row r="533" s="2" customFormat="1" x14ac:dyDescent="0.3"/>
    <row r="534" s="2" customFormat="1" x14ac:dyDescent="0.3"/>
    <row r="535" s="2" customFormat="1" x14ac:dyDescent="0.3"/>
    <row r="536" s="2" customFormat="1" x14ac:dyDescent="0.3"/>
    <row r="537" s="2" customFormat="1" x14ac:dyDescent="0.3"/>
    <row r="538" s="2" customFormat="1" x14ac:dyDescent="0.3"/>
    <row r="539" s="2" customFormat="1" x14ac:dyDescent="0.3"/>
    <row r="540" s="2" customFormat="1" x14ac:dyDescent="0.3"/>
    <row r="541" s="2" customFormat="1" x14ac:dyDescent="0.3"/>
    <row r="542" s="2" customFormat="1" x14ac:dyDescent="0.3"/>
    <row r="543" s="2" customFormat="1" x14ac:dyDescent="0.3"/>
    <row r="544" s="2" customFormat="1" x14ac:dyDescent="0.3"/>
    <row r="545" s="2" customFormat="1" x14ac:dyDescent="0.3"/>
    <row r="546" s="2" customFormat="1" x14ac:dyDescent="0.3"/>
    <row r="547" s="2" customFormat="1" x14ac:dyDescent="0.3"/>
    <row r="548" s="2" customFormat="1" x14ac:dyDescent="0.3"/>
    <row r="549" s="2" customFormat="1" x14ac:dyDescent="0.3"/>
    <row r="550" s="2" customFormat="1" x14ac:dyDescent="0.3"/>
    <row r="551" s="2" customFormat="1" x14ac:dyDescent="0.3"/>
    <row r="552" s="2" customFormat="1" x14ac:dyDescent="0.3"/>
    <row r="553" s="2" customFormat="1" x14ac:dyDescent="0.3"/>
    <row r="554" s="2" customFormat="1" x14ac:dyDescent="0.3"/>
    <row r="555" s="2" customFormat="1" x14ac:dyDescent="0.3"/>
    <row r="556" s="2" customFormat="1" x14ac:dyDescent="0.3"/>
    <row r="557" s="2" customFormat="1" x14ac:dyDescent="0.3"/>
    <row r="558" s="2" customFormat="1" x14ac:dyDescent="0.3"/>
    <row r="559" s="2" customFormat="1" x14ac:dyDescent="0.3"/>
    <row r="560" s="2" customFormat="1" x14ac:dyDescent="0.3"/>
    <row r="561" s="2" customFormat="1" x14ac:dyDescent="0.3"/>
    <row r="562" s="2" customFormat="1" x14ac:dyDescent="0.3"/>
    <row r="563" s="2" customFormat="1" x14ac:dyDescent="0.3"/>
    <row r="564" s="2" customFormat="1" x14ac:dyDescent="0.3"/>
    <row r="565" s="2" customFormat="1" x14ac:dyDescent="0.3"/>
    <row r="566" s="2" customFormat="1" x14ac:dyDescent="0.3"/>
    <row r="567" s="2" customFormat="1" x14ac:dyDescent="0.3"/>
    <row r="568" s="2" customFormat="1" x14ac:dyDescent="0.3"/>
    <row r="569" s="2" customFormat="1" x14ac:dyDescent="0.3"/>
    <row r="570" s="2" customFormat="1" x14ac:dyDescent="0.3"/>
    <row r="571" s="2" customFormat="1" x14ac:dyDescent="0.3"/>
    <row r="572" s="2" customFormat="1" x14ac:dyDescent="0.3"/>
    <row r="573" s="2" customFormat="1" x14ac:dyDescent="0.3"/>
    <row r="574" s="2" customFormat="1" x14ac:dyDescent="0.3"/>
    <row r="575" s="2" customFormat="1" x14ac:dyDescent="0.3"/>
    <row r="576" s="2" customFormat="1" x14ac:dyDescent="0.3"/>
    <row r="577" s="2" customFormat="1" x14ac:dyDescent="0.3"/>
    <row r="578" s="2" customFormat="1" x14ac:dyDescent="0.3"/>
    <row r="579" s="2" customFormat="1" x14ac:dyDescent="0.3"/>
    <row r="580" s="2" customFormat="1" x14ac:dyDescent="0.3"/>
    <row r="581" s="2" customFormat="1" x14ac:dyDescent="0.3"/>
    <row r="582" s="2" customFormat="1" x14ac:dyDescent="0.3"/>
    <row r="583" s="2" customFormat="1" x14ac:dyDescent="0.3"/>
    <row r="584" s="2" customFormat="1" x14ac:dyDescent="0.3"/>
    <row r="585" s="2" customFormat="1" x14ac:dyDescent="0.3"/>
    <row r="586" s="2" customFormat="1" x14ac:dyDescent="0.3"/>
    <row r="587" s="2" customFormat="1" x14ac:dyDescent="0.3"/>
    <row r="588" s="2" customFormat="1" x14ac:dyDescent="0.3"/>
    <row r="589" s="2" customFormat="1" x14ac:dyDescent="0.3"/>
    <row r="590" s="2" customFormat="1" x14ac:dyDescent="0.3"/>
    <row r="591" s="2" customFormat="1" x14ac:dyDescent="0.3"/>
    <row r="592" s="2" customFormat="1" x14ac:dyDescent="0.3"/>
    <row r="593" s="2" customFormat="1" x14ac:dyDescent="0.3"/>
    <row r="594" s="2" customFormat="1" x14ac:dyDescent="0.3"/>
    <row r="595" s="2" customFormat="1" x14ac:dyDescent="0.3"/>
    <row r="596" s="2" customFormat="1" x14ac:dyDescent="0.3"/>
    <row r="597" s="2" customFormat="1" x14ac:dyDescent="0.3"/>
    <row r="598" s="2" customFormat="1" x14ac:dyDescent="0.3"/>
    <row r="599" s="2" customFormat="1" x14ac:dyDescent="0.3"/>
    <row r="600" s="2" customFormat="1" x14ac:dyDescent="0.3"/>
    <row r="601" s="2" customFormat="1" x14ac:dyDescent="0.3"/>
    <row r="602" s="2" customFormat="1" x14ac:dyDescent="0.3"/>
    <row r="603" s="2" customFormat="1" x14ac:dyDescent="0.3"/>
    <row r="604" s="2" customFormat="1" x14ac:dyDescent="0.3"/>
    <row r="605" s="2" customFormat="1" x14ac:dyDescent="0.3"/>
    <row r="606" s="2" customFormat="1" x14ac:dyDescent="0.3"/>
    <row r="607" s="2" customFormat="1" x14ac:dyDescent="0.3"/>
    <row r="608" s="2" customFormat="1" x14ac:dyDescent="0.3"/>
    <row r="609" s="2" customFormat="1" x14ac:dyDescent="0.3"/>
    <row r="610" s="2" customFormat="1" x14ac:dyDescent="0.3"/>
    <row r="611" s="2" customFormat="1" x14ac:dyDescent="0.3"/>
    <row r="612" s="2" customFormat="1" x14ac:dyDescent="0.3"/>
    <row r="613" s="2" customFormat="1" x14ac:dyDescent="0.3"/>
    <row r="614" s="2" customFormat="1" x14ac:dyDescent="0.3"/>
    <row r="615" s="2" customFormat="1" x14ac:dyDescent="0.3"/>
    <row r="616" s="2" customFormat="1" x14ac:dyDescent="0.3"/>
    <row r="617" s="2" customFormat="1" x14ac:dyDescent="0.3"/>
    <row r="618" s="2" customFormat="1" x14ac:dyDescent="0.3"/>
    <row r="619" s="2" customFormat="1" x14ac:dyDescent="0.3"/>
    <row r="620" s="2" customFormat="1" x14ac:dyDescent="0.3"/>
    <row r="621" s="2" customFormat="1" x14ac:dyDescent="0.3"/>
    <row r="622" s="2" customFormat="1" x14ac:dyDescent="0.3"/>
    <row r="623" s="2" customFormat="1" x14ac:dyDescent="0.3"/>
    <row r="624" s="2" customFormat="1" x14ac:dyDescent="0.3"/>
    <row r="625" s="2" customFormat="1" x14ac:dyDescent="0.3"/>
    <row r="626" s="2" customFormat="1" x14ac:dyDescent="0.3"/>
    <row r="627" s="2" customFormat="1" x14ac:dyDescent="0.3"/>
    <row r="628" s="2" customFormat="1" x14ac:dyDescent="0.3"/>
    <row r="629" s="2" customFormat="1" x14ac:dyDescent="0.3"/>
    <row r="630" s="2" customFormat="1" x14ac:dyDescent="0.3"/>
    <row r="631" s="2" customFormat="1" x14ac:dyDescent="0.3"/>
    <row r="632" s="2" customFormat="1" x14ac:dyDescent="0.3"/>
    <row r="633" s="2" customFormat="1" x14ac:dyDescent="0.3"/>
    <row r="634" s="2" customFormat="1" x14ac:dyDescent="0.3"/>
    <row r="635" s="2" customFormat="1" x14ac:dyDescent="0.3"/>
    <row r="636" s="2" customFormat="1" x14ac:dyDescent="0.3"/>
    <row r="637" s="2" customFormat="1" x14ac:dyDescent="0.3"/>
    <row r="638" s="2" customFormat="1" x14ac:dyDescent="0.3"/>
    <row r="639" s="2" customFormat="1" x14ac:dyDescent="0.3"/>
    <row r="640" s="2" customFormat="1" x14ac:dyDescent="0.3"/>
    <row r="641" s="2" customFormat="1" x14ac:dyDescent="0.3"/>
    <row r="642" s="2" customFormat="1" x14ac:dyDescent="0.3"/>
    <row r="643" s="2" customFormat="1" x14ac:dyDescent="0.3"/>
    <row r="644" s="2" customFormat="1" x14ac:dyDescent="0.3"/>
    <row r="645" s="2" customFormat="1" x14ac:dyDescent="0.3"/>
    <row r="646" s="2" customFormat="1" x14ac:dyDescent="0.3"/>
  </sheetData>
  <sheetProtection sheet="1" objects="1" scenarios="1"/>
  <mergeCells count="4">
    <mergeCell ref="A1:H1"/>
    <mergeCell ref="A2:H2"/>
    <mergeCell ref="A3:H3"/>
    <mergeCell ref="A4:H4"/>
  </mergeCells>
  <pageMargins left="0.7" right="0.7" top="0.75" bottom="0.75" header="0.3" footer="0.3"/>
  <pageSetup orientation="portrait" horizontalDpi="0" verticalDpi="0" r:id="rId1"/>
  <headerFooter>
    <oddHeader>&amp;L&amp;16&amp;F&amp;R&amp;G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46"/>
  <sheetViews>
    <sheetView zoomScaleNormal="100" workbookViewId="0">
      <selection sqref="A1:H1"/>
    </sheetView>
  </sheetViews>
  <sheetFormatPr defaultRowHeight="14.4" x14ac:dyDescent="0.3"/>
  <cols>
    <col min="1" max="1" width="6" style="3" customWidth="1"/>
    <col min="2" max="2" width="53.5546875" style="3" customWidth="1"/>
    <col min="3" max="3" width="12.44140625" style="3" customWidth="1"/>
    <col min="4" max="9" width="8.88671875" style="3"/>
    <col min="10" max="21" width="8.6640625" style="3" customWidth="1"/>
    <col min="22" max="16384" width="8.88671875" style="3"/>
  </cols>
  <sheetData>
    <row r="1" spans="1:8" s="19" customFormat="1" ht="21.6" customHeight="1" x14ac:dyDescent="0.4">
      <c r="A1" s="41" t="s">
        <v>48</v>
      </c>
      <c r="B1" s="41"/>
      <c r="C1" s="41"/>
      <c r="D1" s="41"/>
      <c r="E1" s="41"/>
      <c r="F1" s="41"/>
      <c r="G1" s="41"/>
      <c r="H1" s="41"/>
    </row>
    <row r="2" spans="1:8" s="20" customFormat="1" ht="20.399999999999999" customHeight="1" x14ac:dyDescent="0.3">
      <c r="A2" s="42" t="s">
        <v>49</v>
      </c>
      <c r="B2" s="42"/>
      <c r="C2" s="42"/>
      <c r="D2" s="42"/>
      <c r="E2" s="42"/>
      <c r="F2" s="42"/>
      <c r="G2" s="42"/>
      <c r="H2" s="42"/>
    </row>
    <row r="3" spans="1:8" s="19" customFormat="1" ht="33" customHeight="1" x14ac:dyDescent="0.4">
      <c r="A3" s="39" t="s">
        <v>67</v>
      </c>
      <c r="B3" s="39"/>
      <c r="C3" s="39"/>
      <c r="D3" s="39"/>
      <c r="E3" s="39"/>
      <c r="F3" s="39"/>
      <c r="G3" s="39"/>
      <c r="H3" s="39"/>
    </row>
    <row r="4" spans="1:8" ht="51.6" customHeight="1" x14ac:dyDescent="0.3">
      <c r="A4" s="40" t="s">
        <v>52</v>
      </c>
      <c r="B4" s="40"/>
      <c r="C4" s="40"/>
      <c r="D4" s="40"/>
      <c r="E4" s="40"/>
      <c r="F4" s="40"/>
      <c r="G4" s="40"/>
      <c r="H4" s="40"/>
    </row>
    <row r="5" spans="1:8" ht="14.4" customHeight="1" x14ac:dyDescent="0.3">
      <c r="A5" s="21" t="s">
        <v>20</v>
      </c>
      <c r="B5" s="21" t="s">
        <v>19</v>
      </c>
      <c r="C5" s="21" t="s">
        <v>18</v>
      </c>
      <c r="D5" s="21" t="s">
        <v>1</v>
      </c>
      <c r="E5" s="1"/>
    </row>
    <row r="6" spans="1:8" ht="14.4" customHeight="1" x14ac:dyDescent="0.3">
      <c r="A6" s="3">
        <v>1</v>
      </c>
      <c r="B6" s="3" t="s">
        <v>24</v>
      </c>
      <c r="C6" s="22">
        <v>14</v>
      </c>
      <c r="D6" s="3" t="s">
        <v>2</v>
      </c>
    </row>
    <row r="7" spans="1:8" ht="14.4" customHeight="1" x14ac:dyDescent="0.3">
      <c r="A7" s="3">
        <v>2</v>
      </c>
      <c r="B7" s="3" t="s">
        <v>35</v>
      </c>
      <c r="C7" s="22">
        <v>83</v>
      </c>
      <c r="D7" s="3" t="s">
        <v>3</v>
      </c>
    </row>
    <row r="8" spans="1:8" ht="14.4" customHeight="1" x14ac:dyDescent="0.3">
      <c r="A8" s="3">
        <v>3</v>
      </c>
      <c r="B8" s="3" t="s">
        <v>27</v>
      </c>
      <c r="C8" s="22">
        <v>30</v>
      </c>
      <c r="D8" s="3" t="s">
        <v>3</v>
      </c>
    </row>
    <row r="9" spans="1:8" ht="14.4" customHeight="1" x14ac:dyDescent="0.3">
      <c r="A9" s="3">
        <v>4</v>
      </c>
      <c r="B9" s="3" t="s">
        <v>4</v>
      </c>
      <c r="C9" s="22">
        <v>4250</v>
      </c>
      <c r="D9" s="3" t="s">
        <v>5</v>
      </c>
    </row>
    <row r="10" spans="1:8" ht="14.4" customHeight="1" x14ac:dyDescent="0.3">
      <c r="A10" s="3">
        <v>5</v>
      </c>
      <c r="B10" s="3" t="s">
        <v>42</v>
      </c>
      <c r="C10" s="22">
        <v>100</v>
      </c>
      <c r="D10" s="3" t="s">
        <v>77</v>
      </c>
    </row>
    <row r="11" spans="1:8" ht="14.4" customHeight="1" x14ac:dyDescent="0.3">
      <c r="A11" s="3">
        <v>6</v>
      </c>
      <c r="B11" s="3" t="s">
        <v>43</v>
      </c>
      <c r="C11" s="22">
        <v>4</v>
      </c>
      <c r="D11" s="3" t="s">
        <v>6</v>
      </c>
    </row>
    <row r="12" spans="1:8" ht="14.4" customHeight="1" x14ac:dyDescent="0.3">
      <c r="A12" s="3">
        <v>7</v>
      </c>
      <c r="B12" s="3" t="s">
        <v>74</v>
      </c>
      <c r="C12" s="22">
        <v>4</v>
      </c>
      <c r="D12" s="3" t="s">
        <v>21</v>
      </c>
    </row>
    <row r="13" spans="1:8" ht="14.4" customHeight="1" x14ac:dyDescent="0.3">
      <c r="A13" s="3">
        <v>8</v>
      </c>
      <c r="B13" s="3" t="s">
        <v>44</v>
      </c>
      <c r="C13" s="22">
        <v>350</v>
      </c>
      <c r="D13" s="3" t="s">
        <v>7</v>
      </c>
    </row>
    <row r="14" spans="1:8" ht="14.4" customHeight="1" x14ac:dyDescent="0.3">
      <c r="A14" s="3">
        <v>9</v>
      </c>
      <c r="B14" s="3" t="s">
        <v>45</v>
      </c>
      <c r="C14" s="22">
        <v>120</v>
      </c>
      <c r="D14" s="3" t="s">
        <v>86</v>
      </c>
    </row>
    <row r="15" spans="1:8" ht="14.4" customHeight="1" x14ac:dyDescent="0.3">
      <c r="A15" s="3">
        <v>10</v>
      </c>
      <c r="B15" s="3" t="s">
        <v>14</v>
      </c>
      <c r="C15" s="22">
        <v>50</v>
      </c>
      <c r="D15" s="3" t="s">
        <v>78</v>
      </c>
    </row>
    <row r="16" spans="1:8" ht="14.4" customHeight="1" x14ac:dyDescent="0.3">
      <c r="A16" s="3">
        <v>11</v>
      </c>
      <c r="B16" s="3" t="s">
        <v>36</v>
      </c>
      <c r="C16" s="22">
        <v>100</v>
      </c>
      <c r="D16" s="3" t="s">
        <v>17</v>
      </c>
    </row>
    <row r="17" spans="1:22" ht="14.4" customHeight="1" x14ac:dyDescent="0.3">
      <c r="A17" s="3">
        <v>12</v>
      </c>
      <c r="B17" s="3" t="s">
        <v>16</v>
      </c>
      <c r="C17" s="22">
        <v>100</v>
      </c>
      <c r="D17" s="3" t="s">
        <v>17</v>
      </c>
    </row>
    <row r="18" spans="1:22" ht="14.4" customHeight="1" x14ac:dyDescent="0.3">
      <c r="A18" s="3">
        <v>13</v>
      </c>
      <c r="B18" s="3" t="s">
        <v>73</v>
      </c>
      <c r="C18" s="22">
        <v>0</v>
      </c>
      <c r="D18" s="3" t="s">
        <v>15</v>
      </c>
    </row>
    <row r="19" spans="1:22" ht="14.4" customHeight="1" x14ac:dyDescent="0.3">
      <c r="A19" s="3">
        <v>14</v>
      </c>
      <c r="B19" s="3" t="s">
        <v>41</v>
      </c>
      <c r="C19" s="22">
        <v>15</v>
      </c>
      <c r="D19" s="3" t="s">
        <v>21</v>
      </c>
    </row>
    <row r="20" spans="1:22" s="16" customFormat="1" ht="14.4" customHeight="1" x14ac:dyDescent="0.3"/>
    <row r="21" spans="1:22" s="4" customFormat="1" ht="14.4" customHeight="1" x14ac:dyDescent="0.3">
      <c r="B21" s="5" t="s">
        <v>0</v>
      </c>
      <c r="C21" s="4">
        <v>1</v>
      </c>
      <c r="D21" s="4">
        <v>2</v>
      </c>
      <c r="E21" s="4">
        <v>3</v>
      </c>
      <c r="F21" s="4">
        <v>4</v>
      </c>
      <c r="G21" s="4">
        <v>5</v>
      </c>
      <c r="H21" s="4">
        <v>6</v>
      </c>
      <c r="I21" s="4">
        <v>7</v>
      </c>
      <c r="J21" s="4">
        <v>8</v>
      </c>
      <c r="K21" s="4">
        <v>9</v>
      </c>
      <c r="L21" s="4">
        <v>10</v>
      </c>
      <c r="M21" s="4">
        <v>11</v>
      </c>
      <c r="N21" s="4">
        <v>12</v>
      </c>
      <c r="O21" s="4">
        <v>13</v>
      </c>
      <c r="P21" s="4">
        <v>14</v>
      </c>
      <c r="Q21" s="4">
        <v>15</v>
      </c>
      <c r="R21" s="4">
        <v>16</v>
      </c>
      <c r="S21" s="4">
        <v>17</v>
      </c>
      <c r="T21" s="4">
        <v>18</v>
      </c>
      <c r="U21" s="4">
        <v>19</v>
      </c>
      <c r="V21" s="4">
        <v>20</v>
      </c>
    </row>
    <row r="22" spans="1:22" s="7" customFormat="1" ht="14.4" customHeight="1" x14ac:dyDescent="0.3">
      <c r="A22" s="6" t="s">
        <v>37</v>
      </c>
    </row>
    <row r="23" spans="1:22" s="7" customFormat="1" ht="14.4" customHeight="1" x14ac:dyDescent="0.3"/>
    <row r="24" spans="1:22" s="7" customFormat="1" ht="14.4" customHeight="1" x14ac:dyDescent="0.3">
      <c r="A24" s="7">
        <v>20</v>
      </c>
      <c r="B24" s="7" t="s">
        <v>8</v>
      </c>
      <c r="C24" s="7">
        <f>C16*C6*C7*C9 /(100*1000)</f>
        <v>4938.5</v>
      </c>
      <c r="D24" s="7">
        <f>C$24</f>
        <v>4938.5</v>
      </c>
      <c r="E24" s="7">
        <f t="shared" ref="E24:V24" si="0">D$24</f>
        <v>4938.5</v>
      </c>
      <c r="F24" s="7">
        <f t="shared" si="0"/>
        <v>4938.5</v>
      </c>
      <c r="G24" s="7">
        <f t="shared" si="0"/>
        <v>4938.5</v>
      </c>
      <c r="H24" s="7">
        <f t="shared" si="0"/>
        <v>4938.5</v>
      </c>
      <c r="I24" s="7">
        <f t="shared" si="0"/>
        <v>4938.5</v>
      </c>
      <c r="J24" s="7">
        <f t="shared" si="0"/>
        <v>4938.5</v>
      </c>
      <c r="K24" s="7">
        <f t="shared" si="0"/>
        <v>4938.5</v>
      </c>
      <c r="L24" s="7">
        <f t="shared" si="0"/>
        <v>4938.5</v>
      </c>
      <c r="M24" s="7">
        <f t="shared" si="0"/>
        <v>4938.5</v>
      </c>
      <c r="N24" s="7">
        <f t="shared" si="0"/>
        <v>4938.5</v>
      </c>
      <c r="O24" s="7">
        <f t="shared" si="0"/>
        <v>4938.5</v>
      </c>
      <c r="P24" s="7">
        <f t="shared" si="0"/>
        <v>4938.5</v>
      </c>
      <c r="Q24" s="7">
        <f t="shared" si="0"/>
        <v>4938.5</v>
      </c>
      <c r="R24" s="7">
        <f t="shared" si="0"/>
        <v>4938.5</v>
      </c>
      <c r="S24" s="7">
        <f t="shared" si="0"/>
        <v>4938.5</v>
      </c>
      <c r="T24" s="7">
        <f t="shared" si="0"/>
        <v>4938.5</v>
      </c>
      <c r="U24" s="7">
        <f t="shared" si="0"/>
        <v>4938.5</v>
      </c>
      <c r="V24" s="7">
        <f t="shared" si="0"/>
        <v>4938.5</v>
      </c>
    </row>
    <row r="25" spans="1:22" s="8" customFormat="1" ht="14.4" customHeight="1" x14ac:dyDescent="0.3">
      <c r="A25" s="8">
        <v>21</v>
      </c>
      <c r="B25" s="8" t="s">
        <v>40</v>
      </c>
      <c r="C25" s="8">
        <f>C16*C10/C11</f>
        <v>2500</v>
      </c>
      <c r="D25" s="8">
        <f>$C25</f>
        <v>2500</v>
      </c>
      <c r="E25" s="8">
        <f t="shared" ref="E25:V26" si="1">$C25</f>
        <v>2500</v>
      </c>
      <c r="F25" s="8">
        <f t="shared" si="1"/>
        <v>2500</v>
      </c>
      <c r="G25" s="8">
        <f t="shared" si="1"/>
        <v>2500</v>
      </c>
      <c r="H25" s="8">
        <f t="shared" si="1"/>
        <v>2500</v>
      </c>
      <c r="I25" s="8">
        <f t="shared" si="1"/>
        <v>2500</v>
      </c>
      <c r="J25" s="8">
        <f t="shared" si="1"/>
        <v>2500</v>
      </c>
      <c r="K25" s="8">
        <f t="shared" si="1"/>
        <v>2500</v>
      </c>
      <c r="L25" s="8">
        <f t="shared" si="1"/>
        <v>2500</v>
      </c>
      <c r="M25" s="8">
        <f t="shared" si="1"/>
        <v>2500</v>
      </c>
      <c r="N25" s="8">
        <f t="shared" si="1"/>
        <v>2500</v>
      </c>
      <c r="O25" s="8">
        <f t="shared" si="1"/>
        <v>2500</v>
      </c>
      <c r="P25" s="8">
        <f t="shared" si="1"/>
        <v>2500</v>
      </c>
      <c r="Q25" s="8">
        <f t="shared" si="1"/>
        <v>2500</v>
      </c>
      <c r="R25" s="8">
        <f t="shared" si="1"/>
        <v>2500</v>
      </c>
      <c r="S25" s="8">
        <f t="shared" si="1"/>
        <v>2500</v>
      </c>
      <c r="T25" s="8">
        <f t="shared" si="1"/>
        <v>2500</v>
      </c>
      <c r="U25" s="8">
        <f t="shared" si="1"/>
        <v>2500</v>
      </c>
      <c r="V25" s="8">
        <f t="shared" si="1"/>
        <v>2500</v>
      </c>
    </row>
    <row r="26" spans="1:22" s="9" customFormat="1" ht="14.4" customHeight="1" x14ac:dyDescent="0.3">
      <c r="A26" s="9">
        <v>22</v>
      </c>
      <c r="B26" s="9" t="s">
        <v>76</v>
      </c>
      <c r="C26" s="9">
        <f>C16*(C13+C14)*(C12/100)</f>
        <v>1880</v>
      </c>
      <c r="D26" s="9">
        <f>$C26</f>
        <v>1880</v>
      </c>
      <c r="E26" s="9">
        <f t="shared" si="1"/>
        <v>1880</v>
      </c>
      <c r="F26" s="9">
        <f t="shared" si="1"/>
        <v>1880</v>
      </c>
      <c r="G26" s="9">
        <f t="shared" si="1"/>
        <v>1880</v>
      </c>
      <c r="H26" s="9">
        <f t="shared" si="1"/>
        <v>1880</v>
      </c>
      <c r="I26" s="9">
        <f t="shared" si="1"/>
        <v>1880</v>
      </c>
      <c r="J26" s="9">
        <f t="shared" si="1"/>
        <v>1880</v>
      </c>
      <c r="K26" s="9">
        <f t="shared" si="1"/>
        <v>1880</v>
      </c>
      <c r="L26" s="9">
        <f t="shared" si="1"/>
        <v>1880</v>
      </c>
      <c r="M26" s="9">
        <f t="shared" si="1"/>
        <v>1880</v>
      </c>
      <c r="N26" s="9">
        <f t="shared" si="1"/>
        <v>1880</v>
      </c>
      <c r="O26" s="9">
        <f t="shared" si="1"/>
        <v>1880</v>
      </c>
      <c r="P26" s="9">
        <f t="shared" si="1"/>
        <v>1880</v>
      </c>
      <c r="Q26" s="9">
        <f t="shared" si="1"/>
        <v>1880</v>
      </c>
      <c r="R26" s="9">
        <f t="shared" si="1"/>
        <v>1880</v>
      </c>
      <c r="S26" s="9">
        <f t="shared" si="1"/>
        <v>1880</v>
      </c>
      <c r="T26" s="9">
        <f t="shared" si="1"/>
        <v>1880</v>
      </c>
      <c r="U26" s="9">
        <f t="shared" si="1"/>
        <v>1880</v>
      </c>
      <c r="V26" s="9">
        <f t="shared" si="1"/>
        <v>1880</v>
      </c>
    </row>
    <row r="27" spans="1:22" s="7" customFormat="1" ht="14.4" customHeight="1" x14ac:dyDescent="0.3">
      <c r="B27" s="7" t="s">
        <v>9</v>
      </c>
      <c r="C27" s="7">
        <f>SUM(C24:C26)</f>
        <v>9318.5</v>
      </c>
      <c r="D27" s="7">
        <f>SUM(D24:D26)</f>
        <v>9318.5</v>
      </c>
      <c r="E27" s="7">
        <f t="shared" ref="E27:V27" si="2">SUM(E24:E26)</f>
        <v>9318.5</v>
      </c>
      <c r="F27" s="7">
        <f t="shared" si="2"/>
        <v>9318.5</v>
      </c>
      <c r="G27" s="7">
        <f t="shared" si="2"/>
        <v>9318.5</v>
      </c>
      <c r="H27" s="7">
        <f t="shared" si="2"/>
        <v>9318.5</v>
      </c>
      <c r="I27" s="7">
        <f t="shared" si="2"/>
        <v>9318.5</v>
      </c>
      <c r="J27" s="7">
        <f t="shared" si="2"/>
        <v>9318.5</v>
      </c>
      <c r="K27" s="7">
        <f t="shared" si="2"/>
        <v>9318.5</v>
      </c>
      <c r="L27" s="7">
        <f t="shared" si="2"/>
        <v>9318.5</v>
      </c>
      <c r="M27" s="7">
        <f t="shared" si="2"/>
        <v>9318.5</v>
      </c>
      <c r="N27" s="7">
        <f t="shared" si="2"/>
        <v>9318.5</v>
      </c>
      <c r="O27" s="7">
        <f t="shared" si="2"/>
        <v>9318.5</v>
      </c>
      <c r="P27" s="7">
        <f t="shared" si="2"/>
        <v>9318.5</v>
      </c>
      <c r="Q27" s="7">
        <f t="shared" si="2"/>
        <v>9318.5</v>
      </c>
      <c r="R27" s="7">
        <f t="shared" si="2"/>
        <v>9318.5</v>
      </c>
      <c r="S27" s="7">
        <f t="shared" si="2"/>
        <v>9318.5</v>
      </c>
      <c r="T27" s="7">
        <f t="shared" si="2"/>
        <v>9318.5</v>
      </c>
      <c r="U27" s="7">
        <f t="shared" si="2"/>
        <v>9318.5</v>
      </c>
      <c r="V27" s="7">
        <f t="shared" si="2"/>
        <v>9318.5</v>
      </c>
    </row>
    <row r="28" spans="1:22" s="9" customFormat="1" ht="14.4" customHeight="1" x14ac:dyDescent="0.3">
      <c r="B28" s="9" t="s">
        <v>10</v>
      </c>
      <c r="C28" s="9">
        <f>C27</f>
        <v>9318.5</v>
      </c>
      <c r="D28" s="9">
        <f>C28+D27</f>
        <v>18637</v>
      </c>
      <c r="E28" s="9">
        <f t="shared" ref="E28:V28" si="3">D28+E27</f>
        <v>27955.5</v>
      </c>
      <c r="F28" s="10">
        <f t="shared" si="3"/>
        <v>37274</v>
      </c>
      <c r="G28" s="10">
        <f t="shared" si="3"/>
        <v>46592.5</v>
      </c>
      <c r="H28" s="9">
        <f t="shared" si="3"/>
        <v>55911</v>
      </c>
      <c r="I28" s="9">
        <f t="shared" si="3"/>
        <v>65229.5</v>
      </c>
      <c r="J28" s="10">
        <f t="shared" si="3"/>
        <v>74548</v>
      </c>
      <c r="K28" s="9">
        <f t="shared" si="3"/>
        <v>83866.5</v>
      </c>
      <c r="L28" s="9">
        <f t="shared" si="3"/>
        <v>93185</v>
      </c>
      <c r="M28" s="9">
        <f t="shared" si="3"/>
        <v>102503.5</v>
      </c>
      <c r="N28" s="9">
        <f t="shared" si="3"/>
        <v>111822</v>
      </c>
      <c r="O28" s="9">
        <f t="shared" si="3"/>
        <v>121140.5</v>
      </c>
      <c r="P28" s="9">
        <f t="shared" si="3"/>
        <v>130459</v>
      </c>
      <c r="Q28" s="9">
        <f t="shared" si="3"/>
        <v>139777.5</v>
      </c>
      <c r="R28" s="9">
        <f t="shared" si="3"/>
        <v>149096</v>
      </c>
      <c r="S28" s="9">
        <f t="shared" si="3"/>
        <v>158414.5</v>
      </c>
      <c r="T28" s="9">
        <f t="shared" si="3"/>
        <v>167733</v>
      </c>
      <c r="U28" s="9">
        <f t="shared" si="3"/>
        <v>177051.5</v>
      </c>
      <c r="V28" s="9">
        <f t="shared" si="3"/>
        <v>186370</v>
      </c>
    </row>
    <row r="29" spans="1:22" s="7" customFormat="1" ht="14.4" customHeight="1" x14ac:dyDescent="0.3">
      <c r="B29" s="11" t="s">
        <v>38</v>
      </c>
      <c r="C29" s="12">
        <f>NPV(0.06,C27:V27)</f>
        <v>106882.46087520033</v>
      </c>
      <c r="D29" s="13" t="s">
        <v>11</v>
      </c>
    </row>
    <row r="30" spans="1:22" s="7" customFormat="1" ht="14.4" customHeight="1" x14ac:dyDescent="0.3">
      <c r="B30" s="7" t="s">
        <v>22</v>
      </c>
      <c r="C30" s="7">
        <f>V28/20</f>
        <v>9318.5</v>
      </c>
      <c r="D30" s="14"/>
    </row>
    <row r="31" spans="1:22" s="7" customFormat="1" ht="14.4" customHeight="1" x14ac:dyDescent="0.3">
      <c r="B31" s="7" t="s">
        <v>29</v>
      </c>
      <c r="C31" s="15">
        <f>NPV(0.08,C27:V27)</f>
        <v>91490.406616316206</v>
      </c>
      <c r="D31" s="14"/>
    </row>
    <row r="32" spans="1:22" s="7" customFormat="1" ht="14.4" customHeight="1" x14ac:dyDescent="0.3">
      <c r="B32" s="7" t="s">
        <v>30</v>
      </c>
      <c r="C32" s="15">
        <f>NPV(0.04,C27:V27)</f>
        <v>126641.45604558138</v>
      </c>
      <c r="D32" s="14"/>
    </row>
    <row r="33" spans="1:22" s="7" customFormat="1" ht="14.4" customHeight="1" x14ac:dyDescent="0.3"/>
    <row r="34" spans="1:22" s="7" customFormat="1" ht="14.4" customHeight="1" x14ac:dyDescent="0.3">
      <c r="A34" s="4"/>
      <c r="B34" s="5" t="s">
        <v>0</v>
      </c>
      <c r="C34" s="4">
        <v>1</v>
      </c>
      <c r="D34" s="4">
        <v>2</v>
      </c>
      <c r="E34" s="4">
        <v>3</v>
      </c>
      <c r="F34" s="4">
        <v>4</v>
      </c>
      <c r="G34" s="4">
        <v>5</v>
      </c>
      <c r="H34" s="4">
        <v>6</v>
      </c>
      <c r="I34" s="4">
        <v>7</v>
      </c>
      <c r="J34" s="4">
        <v>8</v>
      </c>
      <c r="K34" s="4">
        <v>9</v>
      </c>
      <c r="L34" s="4">
        <v>10</v>
      </c>
      <c r="M34" s="4">
        <v>11</v>
      </c>
      <c r="N34" s="4">
        <v>12</v>
      </c>
      <c r="O34" s="4">
        <v>13</v>
      </c>
      <c r="P34" s="4">
        <v>14</v>
      </c>
      <c r="Q34" s="4">
        <v>15</v>
      </c>
      <c r="R34" s="4">
        <v>16</v>
      </c>
      <c r="S34" s="4">
        <v>17</v>
      </c>
      <c r="T34" s="4">
        <v>18</v>
      </c>
      <c r="U34" s="4">
        <v>19</v>
      </c>
      <c r="V34" s="4">
        <v>20</v>
      </c>
    </row>
    <row r="35" spans="1:22" s="7" customFormat="1" ht="14.4" customHeight="1" x14ac:dyDescent="0.3">
      <c r="A35" s="6" t="s">
        <v>34</v>
      </c>
    </row>
    <row r="36" spans="1:22" s="7" customFormat="1" ht="14.4" customHeight="1" x14ac:dyDescent="0.3">
      <c r="A36" s="6"/>
    </row>
    <row r="37" spans="1:22" s="7" customFormat="1" ht="14.4" customHeight="1" x14ac:dyDescent="0.3">
      <c r="A37" s="7">
        <v>30</v>
      </c>
      <c r="B37" s="7" t="s">
        <v>46</v>
      </c>
      <c r="C37" s="7">
        <f>C17*(C13+C14)</f>
        <v>47000</v>
      </c>
    </row>
    <row r="38" spans="1:22" s="8" customFormat="1" ht="14.4" customHeight="1" x14ac:dyDescent="0.3">
      <c r="A38" s="8">
        <v>31</v>
      </c>
      <c r="B38" s="8" t="s">
        <v>28</v>
      </c>
      <c r="C38" s="8">
        <f>C17*C9*C8*C6/(100*1000)</f>
        <v>1785</v>
      </c>
      <c r="D38" s="8">
        <f>$C38</f>
        <v>1785</v>
      </c>
      <c r="E38" s="8">
        <f t="shared" ref="E38:V39" si="4">$C38</f>
        <v>1785</v>
      </c>
      <c r="F38" s="8">
        <f t="shared" si="4"/>
        <v>1785</v>
      </c>
      <c r="G38" s="8">
        <f t="shared" si="4"/>
        <v>1785</v>
      </c>
      <c r="H38" s="8">
        <f t="shared" si="4"/>
        <v>1785</v>
      </c>
      <c r="I38" s="8">
        <f t="shared" si="4"/>
        <v>1785</v>
      </c>
      <c r="J38" s="8">
        <f t="shared" si="4"/>
        <v>1785</v>
      </c>
      <c r="K38" s="8">
        <f t="shared" si="4"/>
        <v>1785</v>
      </c>
      <c r="L38" s="8">
        <f t="shared" si="4"/>
        <v>1785</v>
      </c>
      <c r="M38" s="8">
        <f t="shared" si="4"/>
        <v>1785</v>
      </c>
      <c r="N38" s="8">
        <f t="shared" si="4"/>
        <v>1785</v>
      </c>
      <c r="O38" s="8">
        <f t="shared" si="4"/>
        <v>1785</v>
      </c>
      <c r="P38" s="8">
        <f t="shared" si="4"/>
        <v>1785</v>
      </c>
      <c r="Q38" s="8">
        <f t="shared" si="4"/>
        <v>1785</v>
      </c>
      <c r="R38" s="8">
        <f t="shared" si="4"/>
        <v>1785</v>
      </c>
      <c r="S38" s="8">
        <f t="shared" si="4"/>
        <v>1785</v>
      </c>
      <c r="T38" s="8">
        <f t="shared" si="4"/>
        <v>1785</v>
      </c>
      <c r="U38" s="8">
        <f t="shared" si="4"/>
        <v>1785</v>
      </c>
      <c r="V38" s="8">
        <f t="shared" si="4"/>
        <v>1785</v>
      </c>
    </row>
    <row r="39" spans="1:22" s="8" customFormat="1" ht="14.4" customHeight="1" x14ac:dyDescent="0.3">
      <c r="A39" s="7">
        <v>32</v>
      </c>
      <c r="B39" s="16" t="s">
        <v>23</v>
      </c>
      <c r="C39" s="17">
        <f>-C17*C18</f>
        <v>0</v>
      </c>
      <c r="D39" s="17">
        <f>$C39</f>
        <v>0</v>
      </c>
      <c r="E39" s="17">
        <f t="shared" si="4"/>
        <v>0</v>
      </c>
      <c r="F39" s="17">
        <f t="shared" si="4"/>
        <v>0</v>
      </c>
      <c r="G39" s="17">
        <f t="shared" si="4"/>
        <v>0</v>
      </c>
      <c r="H39" s="17">
        <f t="shared" si="4"/>
        <v>0</v>
      </c>
      <c r="I39" s="17">
        <f t="shared" si="4"/>
        <v>0</v>
      </c>
      <c r="J39" s="17">
        <f t="shared" si="4"/>
        <v>0</v>
      </c>
      <c r="K39" s="17">
        <f t="shared" si="4"/>
        <v>0</v>
      </c>
      <c r="L39" s="17">
        <f t="shared" si="4"/>
        <v>0</v>
      </c>
      <c r="M39" s="17">
        <f t="shared" si="4"/>
        <v>0</v>
      </c>
      <c r="N39" s="17">
        <f t="shared" si="4"/>
        <v>0</v>
      </c>
      <c r="O39" s="17">
        <f t="shared" si="4"/>
        <v>0</v>
      </c>
      <c r="P39" s="17">
        <f t="shared" si="4"/>
        <v>0</v>
      </c>
      <c r="Q39" s="17">
        <f t="shared" si="4"/>
        <v>0</v>
      </c>
      <c r="R39" s="17">
        <f t="shared" si="4"/>
        <v>0</v>
      </c>
      <c r="S39" s="17">
        <f t="shared" si="4"/>
        <v>0</v>
      </c>
      <c r="T39" s="17">
        <f t="shared" si="4"/>
        <v>0</v>
      </c>
      <c r="U39" s="17">
        <f t="shared" si="4"/>
        <v>0</v>
      </c>
      <c r="V39" s="17">
        <f t="shared" si="4"/>
        <v>0</v>
      </c>
    </row>
    <row r="40" spans="1:22" s="8" customFormat="1" ht="14.4" customHeight="1" x14ac:dyDescent="0.3">
      <c r="A40" s="8">
        <v>33</v>
      </c>
      <c r="B40" s="8" t="s">
        <v>13</v>
      </c>
      <c r="H40" s="8">
        <f>$C17*$C15</f>
        <v>5000</v>
      </c>
      <c r="N40" s="8">
        <f>$C17*$C15</f>
        <v>5000</v>
      </c>
      <c r="T40" s="8">
        <f>$C17*$C15</f>
        <v>5000</v>
      </c>
    </row>
    <row r="41" spans="1:22" s="9" customFormat="1" ht="14.4" customHeight="1" x14ac:dyDescent="0.3">
      <c r="A41" s="8">
        <v>34</v>
      </c>
      <c r="B41" s="9" t="s">
        <v>25</v>
      </c>
      <c r="C41" s="18">
        <f>-C38*C19/100</f>
        <v>-267.75</v>
      </c>
      <c r="D41" s="18">
        <f>$C41</f>
        <v>-267.75</v>
      </c>
      <c r="E41" s="18">
        <f t="shared" ref="E41:V41" si="5">$C41</f>
        <v>-267.75</v>
      </c>
      <c r="F41" s="18">
        <f t="shared" si="5"/>
        <v>-267.75</v>
      </c>
      <c r="G41" s="18">
        <f t="shared" si="5"/>
        <v>-267.75</v>
      </c>
      <c r="H41" s="18">
        <f t="shared" si="5"/>
        <v>-267.75</v>
      </c>
      <c r="I41" s="18">
        <f t="shared" si="5"/>
        <v>-267.75</v>
      </c>
      <c r="J41" s="18">
        <f t="shared" si="5"/>
        <v>-267.75</v>
      </c>
      <c r="K41" s="18">
        <f t="shared" si="5"/>
        <v>-267.75</v>
      </c>
      <c r="L41" s="18">
        <f t="shared" si="5"/>
        <v>-267.75</v>
      </c>
      <c r="M41" s="18">
        <f t="shared" si="5"/>
        <v>-267.75</v>
      </c>
      <c r="N41" s="18">
        <f t="shared" si="5"/>
        <v>-267.75</v>
      </c>
      <c r="O41" s="18">
        <f t="shared" si="5"/>
        <v>-267.75</v>
      </c>
      <c r="P41" s="18">
        <f t="shared" si="5"/>
        <v>-267.75</v>
      </c>
      <c r="Q41" s="18">
        <f t="shared" si="5"/>
        <v>-267.75</v>
      </c>
      <c r="R41" s="18">
        <f t="shared" si="5"/>
        <v>-267.75</v>
      </c>
      <c r="S41" s="18">
        <f t="shared" si="5"/>
        <v>-267.75</v>
      </c>
      <c r="T41" s="18">
        <f t="shared" si="5"/>
        <v>-267.75</v>
      </c>
      <c r="U41" s="18">
        <f t="shared" si="5"/>
        <v>-267.75</v>
      </c>
      <c r="V41" s="18">
        <f t="shared" si="5"/>
        <v>-267.75</v>
      </c>
    </row>
    <row r="42" spans="1:22" s="7" customFormat="1" ht="14.4" customHeight="1" x14ac:dyDescent="0.3">
      <c r="B42" s="7" t="s">
        <v>9</v>
      </c>
      <c r="C42" s="7">
        <f t="shared" ref="C42:V42" si="6">SUM(C37:C41)</f>
        <v>48517.25</v>
      </c>
      <c r="D42" s="7">
        <f t="shared" si="6"/>
        <v>1517.25</v>
      </c>
      <c r="E42" s="7">
        <f t="shared" si="6"/>
        <v>1517.25</v>
      </c>
      <c r="F42" s="7">
        <f t="shared" si="6"/>
        <v>1517.25</v>
      </c>
      <c r="G42" s="7">
        <f t="shared" si="6"/>
        <v>1517.25</v>
      </c>
      <c r="H42" s="7">
        <f t="shared" si="6"/>
        <v>6517.25</v>
      </c>
      <c r="I42" s="7">
        <f t="shared" si="6"/>
        <v>1517.25</v>
      </c>
      <c r="J42" s="7">
        <f t="shared" si="6"/>
        <v>1517.25</v>
      </c>
      <c r="K42" s="7">
        <f t="shared" si="6"/>
        <v>1517.25</v>
      </c>
      <c r="L42" s="7">
        <f t="shared" si="6"/>
        <v>1517.25</v>
      </c>
      <c r="M42" s="7">
        <f t="shared" si="6"/>
        <v>1517.25</v>
      </c>
      <c r="N42" s="7">
        <f t="shared" si="6"/>
        <v>6517.25</v>
      </c>
      <c r="O42" s="7">
        <f t="shared" si="6"/>
        <v>1517.25</v>
      </c>
      <c r="P42" s="7">
        <f t="shared" si="6"/>
        <v>1517.25</v>
      </c>
      <c r="Q42" s="7">
        <f t="shared" si="6"/>
        <v>1517.25</v>
      </c>
      <c r="R42" s="7">
        <f t="shared" si="6"/>
        <v>1517.25</v>
      </c>
      <c r="S42" s="7">
        <f t="shared" si="6"/>
        <v>1517.25</v>
      </c>
      <c r="T42" s="7">
        <f t="shared" si="6"/>
        <v>6517.25</v>
      </c>
      <c r="U42" s="7">
        <f t="shared" si="6"/>
        <v>1517.25</v>
      </c>
      <c r="V42" s="7">
        <f t="shared" si="6"/>
        <v>1517.25</v>
      </c>
    </row>
    <row r="43" spans="1:22" s="7" customFormat="1" ht="14.4" customHeight="1" x14ac:dyDescent="0.3">
      <c r="A43" s="9"/>
      <c r="B43" s="9" t="s">
        <v>10</v>
      </c>
      <c r="C43" s="9">
        <f>C42</f>
        <v>48517.25</v>
      </c>
      <c r="D43" s="9">
        <f>C43+D42</f>
        <v>50034.5</v>
      </c>
      <c r="E43" s="9">
        <f t="shared" ref="E43:V43" si="7">D43+E42</f>
        <v>51551.75</v>
      </c>
      <c r="F43" s="10">
        <f t="shared" si="7"/>
        <v>53069</v>
      </c>
      <c r="G43" s="10">
        <f t="shared" si="7"/>
        <v>54586.25</v>
      </c>
      <c r="H43" s="9">
        <f t="shared" si="7"/>
        <v>61103.5</v>
      </c>
      <c r="I43" s="9">
        <f t="shared" si="7"/>
        <v>62620.75</v>
      </c>
      <c r="J43" s="10">
        <f t="shared" si="7"/>
        <v>64138</v>
      </c>
      <c r="K43" s="9">
        <f t="shared" si="7"/>
        <v>65655.25</v>
      </c>
      <c r="L43" s="9">
        <f t="shared" si="7"/>
        <v>67172.5</v>
      </c>
      <c r="M43" s="9">
        <f t="shared" si="7"/>
        <v>68689.75</v>
      </c>
      <c r="N43" s="9">
        <f t="shared" si="7"/>
        <v>75207</v>
      </c>
      <c r="O43" s="9">
        <f t="shared" si="7"/>
        <v>76724.25</v>
      </c>
      <c r="P43" s="9">
        <f t="shared" si="7"/>
        <v>78241.5</v>
      </c>
      <c r="Q43" s="9">
        <f t="shared" si="7"/>
        <v>79758.75</v>
      </c>
      <c r="R43" s="9">
        <f t="shared" si="7"/>
        <v>81276</v>
      </c>
      <c r="S43" s="9">
        <f t="shared" si="7"/>
        <v>82793.25</v>
      </c>
      <c r="T43" s="9">
        <f t="shared" si="7"/>
        <v>89310.5</v>
      </c>
      <c r="U43" s="9">
        <f t="shared" si="7"/>
        <v>90827.75</v>
      </c>
      <c r="V43" s="9">
        <f t="shared" si="7"/>
        <v>92345</v>
      </c>
    </row>
    <row r="44" spans="1:22" s="7" customFormat="1" ht="14.4" customHeight="1" x14ac:dyDescent="0.3">
      <c r="B44" s="11" t="s">
        <v>39</v>
      </c>
      <c r="C44" s="12">
        <f>NPV(0.06,C42:V42)</f>
        <v>69503.729086106963</v>
      </c>
      <c r="D44" s="13" t="s">
        <v>12</v>
      </c>
    </row>
    <row r="45" spans="1:22" s="7" customFormat="1" ht="14.4" customHeight="1" x14ac:dyDescent="0.3">
      <c r="B45" s="7" t="s">
        <v>22</v>
      </c>
      <c r="C45" s="7">
        <f>V43/20</f>
        <v>4617.25</v>
      </c>
    </row>
    <row r="46" spans="1:22" s="7" customFormat="1" ht="14.4" customHeight="1" x14ac:dyDescent="0.3">
      <c r="B46" s="7" t="s">
        <v>29</v>
      </c>
      <c r="C46" s="15">
        <f>NPV(0.08,C42:V42)</f>
        <v>64802.764745696884</v>
      </c>
    </row>
    <row r="47" spans="1:22" s="7" customFormat="1" ht="14.4" customHeight="1" x14ac:dyDescent="0.3">
      <c r="B47" s="7" t="s">
        <v>30</v>
      </c>
      <c r="C47" s="15">
        <f>NPV(0.04,C42:V42)</f>
        <v>75354.928820817557</v>
      </c>
    </row>
    <row r="48" spans="1:22" s="7" customFormat="1" ht="14.4" customHeight="1" x14ac:dyDescent="0.3">
      <c r="A48" s="7">
        <v>40</v>
      </c>
      <c r="B48" s="7" t="s">
        <v>26</v>
      </c>
      <c r="C48" s="7">
        <f>-NPV(0.06,C41:V41)</f>
        <v>3071.0714062708457</v>
      </c>
    </row>
    <row r="49" spans="1:22" s="9" customFormat="1" ht="14.4" customHeight="1" x14ac:dyDescent="0.3"/>
    <row r="50" spans="1:22" s="7" customFormat="1" ht="14.4" customHeight="1" x14ac:dyDescent="0.3">
      <c r="A50" s="6" t="s">
        <v>53</v>
      </c>
    </row>
    <row r="51" spans="1:22" s="7" customFormat="1" ht="14.4" customHeight="1" x14ac:dyDescent="0.3">
      <c r="A51" s="6"/>
    </row>
    <row r="52" spans="1:22" s="7" customFormat="1" ht="14.4" customHeight="1" x14ac:dyDescent="0.3">
      <c r="A52" s="7">
        <v>41</v>
      </c>
      <c r="B52" s="7" t="s">
        <v>71</v>
      </c>
      <c r="C52" s="15">
        <f ca="1">21-SUM(C53:V53)</f>
        <v>7</v>
      </c>
      <c r="D52" s="15" t="str">
        <f t="shared" ref="D52:V52" si="8">IF((D43&lt;D28),"Paid back","")</f>
        <v/>
      </c>
      <c r="E52" s="15" t="str">
        <f t="shared" si="8"/>
        <v/>
      </c>
      <c r="F52" s="15" t="str">
        <f t="shared" si="8"/>
        <v/>
      </c>
      <c r="G52" s="15" t="str">
        <f t="shared" si="8"/>
        <v/>
      </c>
      <c r="H52" s="15" t="str">
        <f t="shared" si="8"/>
        <v/>
      </c>
      <c r="I52" s="15" t="str">
        <f t="shared" si="8"/>
        <v>Paid back</v>
      </c>
      <c r="J52" s="15" t="str">
        <f t="shared" si="8"/>
        <v>Paid back</v>
      </c>
      <c r="K52" s="15" t="str">
        <f t="shared" si="8"/>
        <v>Paid back</v>
      </c>
      <c r="L52" s="15" t="str">
        <f t="shared" si="8"/>
        <v>Paid back</v>
      </c>
      <c r="M52" s="15" t="str">
        <f t="shared" si="8"/>
        <v>Paid back</v>
      </c>
      <c r="N52" s="15" t="str">
        <f t="shared" si="8"/>
        <v>Paid back</v>
      </c>
      <c r="O52" s="15" t="str">
        <f t="shared" si="8"/>
        <v>Paid back</v>
      </c>
      <c r="P52" s="15" t="str">
        <f t="shared" si="8"/>
        <v>Paid back</v>
      </c>
      <c r="Q52" s="15" t="str">
        <f t="shared" si="8"/>
        <v>Paid back</v>
      </c>
      <c r="R52" s="15" t="str">
        <f t="shared" si="8"/>
        <v>Paid back</v>
      </c>
      <c r="S52" s="15" t="str">
        <f t="shared" si="8"/>
        <v>Paid back</v>
      </c>
      <c r="T52" s="15" t="str">
        <f t="shared" si="8"/>
        <v>Paid back</v>
      </c>
      <c r="U52" s="15" t="str">
        <f t="shared" si="8"/>
        <v>Paid back</v>
      </c>
      <c r="V52" s="15" t="str">
        <f t="shared" si="8"/>
        <v>Paid back</v>
      </c>
    </row>
    <row r="53" spans="1:22" s="7" customFormat="1" ht="14.4" customHeight="1" x14ac:dyDescent="0.3">
      <c r="C53" s="15">
        <f t="shared" ref="C53:V53" ca="1" si="9">IF(C52="Paid back",1,0)</f>
        <v>0</v>
      </c>
      <c r="D53" s="15">
        <f t="shared" si="9"/>
        <v>0</v>
      </c>
      <c r="E53" s="15">
        <f t="shared" si="9"/>
        <v>0</v>
      </c>
      <c r="F53" s="15">
        <f t="shared" si="9"/>
        <v>0</v>
      </c>
      <c r="G53" s="15">
        <f t="shared" si="9"/>
        <v>0</v>
      </c>
      <c r="H53" s="15">
        <f t="shared" si="9"/>
        <v>0</v>
      </c>
      <c r="I53" s="15">
        <f t="shared" si="9"/>
        <v>1</v>
      </c>
      <c r="J53" s="15">
        <f t="shared" si="9"/>
        <v>1</v>
      </c>
      <c r="K53" s="15">
        <f t="shared" si="9"/>
        <v>1</v>
      </c>
      <c r="L53" s="15">
        <f t="shared" si="9"/>
        <v>1</v>
      </c>
      <c r="M53" s="15">
        <f t="shared" si="9"/>
        <v>1</v>
      </c>
      <c r="N53" s="15">
        <f t="shared" si="9"/>
        <v>1</v>
      </c>
      <c r="O53" s="15">
        <f t="shared" si="9"/>
        <v>1</v>
      </c>
      <c r="P53" s="15">
        <f t="shared" si="9"/>
        <v>1</v>
      </c>
      <c r="Q53" s="15">
        <f t="shared" si="9"/>
        <v>1</v>
      </c>
      <c r="R53" s="15">
        <f t="shared" si="9"/>
        <v>1</v>
      </c>
      <c r="S53" s="15">
        <f t="shared" si="9"/>
        <v>1</v>
      </c>
      <c r="T53" s="15">
        <f t="shared" si="9"/>
        <v>1</v>
      </c>
      <c r="U53" s="15">
        <f t="shared" si="9"/>
        <v>1</v>
      </c>
      <c r="V53" s="15">
        <f t="shared" si="9"/>
        <v>1</v>
      </c>
    </row>
    <row r="54" spans="1:22" s="16" customFormat="1" ht="14.4" customHeight="1" x14ac:dyDescent="0.3">
      <c r="A54" s="16">
        <v>42</v>
      </c>
      <c r="B54" s="6" t="s">
        <v>31</v>
      </c>
      <c r="C54" s="12">
        <f>C29-C44</f>
        <v>37378.731789093363</v>
      </c>
    </row>
    <row r="55" spans="1:22" s="7" customFormat="1" ht="14.4" customHeight="1" x14ac:dyDescent="0.3">
      <c r="A55" s="7">
        <v>43</v>
      </c>
      <c r="B55" s="15" t="s">
        <v>32</v>
      </c>
      <c r="C55" s="15">
        <f>C31-C46</f>
        <v>26687.641870619322</v>
      </c>
    </row>
    <row r="56" spans="1:22" s="7" customFormat="1" ht="14.4" customHeight="1" x14ac:dyDescent="0.3">
      <c r="A56" s="7">
        <v>44</v>
      </c>
      <c r="B56" s="15" t="s">
        <v>33</v>
      </c>
      <c r="C56" s="15">
        <f>C32-C47</f>
        <v>51286.52722476382</v>
      </c>
    </row>
    <row r="57" spans="1:22" s="7" customFormat="1" ht="14.4" customHeight="1" x14ac:dyDescent="0.3"/>
    <row r="58" spans="1:22" s="7" customFormat="1" ht="14.4" customHeight="1" x14ac:dyDescent="0.3">
      <c r="A58" s="7">
        <v>45</v>
      </c>
      <c r="B58" s="7" t="s">
        <v>69</v>
      </c>
      <c r="C58" s="7">
        <f>C30-C45</f>
        <v>4701.25</v>
      </c>
    </row>
    <row r="59" spans="1:22" s="7" customFormat="1" ht="14.4" customHeight="1" x14ac:dyDescent="0.3"/>
    <row r="60" spans="1:22" s="7" customFormat="1" ht="14.4" customHeight="1" x14ac:dyDescent="0.3"/>
    <row r="61" spans="1:22" s="7" customFormat="1" ht="14.4" customHeight="1" x14ac:dyDescent="0.3"/>
    <row r="62" spans="1:22" s="7" customFormat="1" ht="14.4" customHeight="1" x14ac:dyDescent="0.3"/>
    <row r="63" spans="1:22" s="7" customFormat="1" ht="14.4" customHeight="1" x14ac:dyDescent="0.3"/>
    <row r="64" spans="1:22" s="7" customFormat="1" ht="14.4" customHeight="1" x14ac:dyDescent="0.3"/>
    <row r="65" s="7" customFormat="1" ht="14.4" customHeight="1" x14ac:dyDescent="0.3"/>
    <row r="66" s="7" customFormat="1" ht="14.4" customHeight="1" x14ac:dyDescent="0.3"/>
    <row r="67" s="7" customFormat="1" ht="14.4" customHeight="1" x14ac:dyDescent="0.3"/>
    <row r="68" s="7" customFormat="1" ht="14.4" customHeight="1" x14ac:dyDescent="0.3"/>
    <row r="69" s="7" customFormat="1" ht="14.4" customHeight="1" x14ac:dyDescent="0.3"/>
    <row r="70" s="7" customFormat="1" ht="14.4" customHeight="1" x14ac:dyDescent="0.3"/>
    <row r="71" s="7" customFormat="1" ht="14.4" customHeight="1" x14ac:dyDescent="0.3"/>
    <row r="72" s="7" customFormat="1" ht="14.4" customHeight="1" x14ac:dyDescent="0.3"/>
    <row r="73" s="7" customFormat="1" ht="14.4" customHeight="1" x14ac:dyDescent="0.3"/>
    <row r="74" s="7" customFormat="1" ht="14.4" customHeight="1" x14ac:dyDescent="0.3"/>
    <row r="75" s="7" customFormat="1" ht="14.4" customHeight="1" x14ac:dyDescent="0.3"/>
    <row r="76" s="7" customFormat="1" ht="14.4" customHeight="1" x14ac:dyDescent="0.3"/>
    <row r="77" s="7" customFormat="1" ht="14.4" customHeight="1" x14ac:dyDescent="0.3"/>
    <row r="78" s="7" customFormat="1" ht="14.4" customHeight="1" x14ac:dyDescent="0.3"/>
    <row r="79" s="7" customFormat="1" ht="14.4" customHeight="1" x14ac:dyDescent="0.3"/>
    <row r="80" s="7" customFormat="1" ht="14.4" customHeight="1" x14ac:dyDescent="0.3"/>
    <row r="81" s="7" customFormat="1" ht="14.4" customHeight="1" x14ac:dyDescent="0.3"/>
    <row r="82" s="7" customFormat="1" ht="14.4" customHeight="1" x14ac:dyDescent="0.3"/>
    <row r="83" s="7" customFormat="1" ht="14.4" customHeight="1" x14ac:dyDescent="0.3"/>
    <row r="84" s="7" customFormat="1" ht="14.4" customHeight="1" x14ac:dyDescent="0.3"/>
    <row r="85" s="7" customFormat="1" ht="14.4" customHeight="1" x14ac:dyDescent="0.3"/>
    <row r="86" s="7" customFormat="1" ht="14.4" customHeight="1" x14ac:dyDescent="0.3"/>
    <row r="87" s="7" customFormat="1" ht="14.4" customHeight="1" x14ac:dyDescent="0.3"/>
    <row r="88" s="7" customFormat="1" ht="14.4" customHeight="1" x14ac:dyDescent="0.3"/>
    <row r="89" s="7" customFormat="1" ht="14.4" customHeight="1" x14ac:dyDescent="0.3"/>
    <row r="90" s="7" customFormat="1" ht="14.4" customHeight="1" x14ac:dyDescent="0.3"/>
    <row r="91" s="7" customFormat="1" ht="14.4" customHeight="1" x14ac:dyDescent="0.3"/>
    <row r="92" s="7" customFormat="1" ht="14.4" customHeight="1" x14ac:dyDescent="0.3"/>
    <row r="93" s="7" customFormat="1" ht="14.4" customHeight="1" x14ac:dyDescent="0.3"/>
    <row r="94" s="7" customFormat="1" ht="14.4" customHeight="1" x14ac:dyDescent="0.3"/>
    <row r="95" s="7" customFormat="1" ht="14.4" customHeight="1" x14ac:dyDescent="0.3"/>
    <row r="96" s="7" customFormat="1" ht="14.4" customHeight="1" x14ac:dyDescent="0.3"/>
    <row r="97" s="7" customFormat="1" ht="14.4" customHeight="1" x14ac:dyDescent="0.3"/>
    <row r="98" s="7" customFormat="1" ht="14.4" customHeight="1" x14ac:dyDescent="0.3"/>
    <row r="99" s="7" customFormat="1" ht="14.4" customHeight="1" x14ac:dyDescent="0.3"/>
    <row r="100" s="7" customFormat="1" ht="14.4" customHeight="1" x14ac:dyDescent="0.3"/>
    <row r="101" s="7" customFormat="1" ht="14.4" customHeight="1" x14ac:dyDescent="0.3"/>
    <row r="102" s="7" customFormat="1" ht="14.4" customHeight="1" x14ac:dyDescent="0.3"/>
    <row r="103" s="7" customFormat="1" ht="14.4" customHeight="1" x14ac:dyDescent="0.3"/>
    <row r="104" s="7" customFormat="1" ht="14.4" customHeight="1" x14ac:dyDescent="0.3"/>
    <row r="105" s="7" customFormat="1" ht="14.4" customHeight="1" x14ac:dyDescent="0.3"/>
    <row r="106" s="7" customFormat="1" ht="14.4" customHeight="1" x14ac:dyDescent="0.3"/>
    <row r="107" s="7" customFormat="1" ht="14.4" customHeight="1" x14ac:dyDescent="0.3"/>
    <row r="108" s="7" customFormat="1" ht="14.4" customHeight="1" x14ac:dyDescent="0.3"/>
    <row r="109" s="7" customFormat="1" ht="14.4" customHeight="1" x14ac:dyDescent="0.3"/>
    <row r="110" s="2" customFormat="1" ht="14.4" customHeight="1" x14ac:dyDescent="0.3"/>
    <row r="111" s="2" customFormat="1" ht="14.4" customHeight="1" x14ac:dyDescent="0.3"/>
    <row r="112" s="2" customFormat="1" ht="14.4" customHeight="1" x14ac:dyDescent="0.3"/>
    <row r="113" s="2" customFormat="1" ht="14.4" customHeight="1" x14ac:dyDescent="0.3"/>
    <row r="114" s="2" customFormat="1" ht="14.4" customHeight="1" x14ac:dyDescent="0.3"/>
    <row r="115" s="2" customFormat="1" ht="14.4" customHeight="1" x14ac:dyDescent="0.3"/>
    <row r="116" s="2" customFormat="1" ht="14.4" customHeight="1" x14ac:dyDescent="0.3"/>
    <row r="117" s="2" customFormat="1" ht="14.4" customHeight="1" x14ac:dyDescent="0.3"/>
    <row r="118" s="2" customFormat="1" ht="14.4" customHeight="1" x14ac:dyDescent="0.3"/>
    <row r="119" s="2" customFormat="1" ht="14.4" customHeight="1" x14ac:dyDescent="0.3"/>
    <row r="120" s="2" customFormat="1" ht="14.4" customHeight="1" x14ac:dyDescent="0.3"/>
    <row r="121" s="2" customFormat="1" ht="14.4" customHeight="1" x14ac:dyDescent="0.3"/>
    <row r="122" s="2" customFormat="1" ht="14.4" customHeight="1" x14ac:dyDescent="0.3"/>
    <row r="123" s="2" customFormat="1" ht="14.4" customHeight="1" x14ac:dyDescent="0.3"/>
    <row r="124" s="2" customFormat="1" ht="14.4" customHeight="1" x14ac:dyDescent="0.3"/>
    <row r="125" s="2" customFormat="1" ht="57.6" customHeight="1" x14ac:dyDescent="0.3"/>
    <row r="126" s="2" customFormat="1" ht="57.6" customHeight="1" x14ac:dyDescent="0.3"/>
    <row r="127" s="2" customFormat="1" ht="57.6" customHeight="1" x14ac:dyDescent="0.3"/>
    <row r="128" s="2" customFormat="1" ht="57.6" customHeight="1" x14ac:dyDescent="0.3"/>
    <row r="129" s="2" customFormat="1" ht="57.6" customHeight="1" x14ac:dyDescent="0.3"/>
    <row r="130" s="2" customFormat="1" ht="57.6" customHeight="1" x14ac:dyDescent="0.3"/>
    <row r="131" s="2" customFormat="1" ht="57.6" customHeight="1" x14ac:dyDescent="0.3"/>
    <row r="132" s="2" customFormat="1" ht="57.6" customHeight="1" x14ac:dyDescent="0.3"/>
    <row r="133" s="2" customFormat="1" ht="57.6" customHeight="1" x14ac:dyDescent="0.3"/>
    <row r="134" s="2" customFormat="1" ht="57.6" customHeight="1" x14ac:dyDescent="0.3"/>
    <row r="135" s="2" customFormat="1" ht="57.6" customHeight="1" x14ac:dyDescent="0.3"/>
    <row r="136" s="2" customFormat="1" ht="57.6" customHeight="1" x14ac:dyDescent="0.3"/>
    <row r="137" s="2" customFormat="1" ht="57.6" customHeight="1" x14ac:dyDescent="0.3"/>
    <row r="138" s="2" customFormat="1" ht="57.6" customHeight="1" x14ac:dyDescent="0.3"/>
    <row r="139" s="2" customFormat="1" ht="57.6" customHeight="1" x14ac:dyDescent="0.3"/>
    <row r="140" s="2" customFormat="1" ht="57.6" customHeight="1" x14ac:dyDescent="0.3"/>
    <row r="141" s="2" customFormat="1" ht="57.6" customHeight="1" x14ac:dyDescent="0.3"/>
    <row r="142" s="2" customFormat="1" ht="57.6" customHeight="1" x14ac:dyDescent="0.3"/>
    <row r="143" s="2" customFormat="1" ht="57.6" customHeight="1" x14ac:dyDescent="0.3"/>
    <row r="144" s="2" customFormat="1" ht="57.6" customHeight="1" x14ac:dyDescent="0.3"/>
    <row r="145" s="2" customFormat="1" ht="57.6" customHeight="1" x14ac:dyDescent="0.3"/>
    <row r="146" s="2" customFormat="1" ht="57.6" customHeight="1" x14ac:dyDescent="0.3"/>
    <row r="147" s="2" customFormat="1" ht="57.6" customHeight="1" x14ac:dyDescent="0.3"/>
    <row r="148" s="2" customFormat="1" ht="57.6" customHeight="1" x14ac:dyDescent="0.3"/>
    <row r="149" s="2" customFormat="1" ht="57.6" customHeight="1" x14ac:dyDescent="0.3"/>
    <row r="150" s="2" customFormat="1" ht="57.6" customHeight="1" x14ac:dyDescent="0.3"/>
    <row r="151" s="2" customFormat="1" ht="57.6" customHeight="1" x14ac:dyDescent="0.3"/>
    <row r="152" s="2" customFormat="1" ht="57.6" customHeight="1" x14ac:dyDescent="0.3"/>
    <row r="153" s="2" customFormat="1" ht="57.6" customHeight="1" x14ac:dyDescent="0.3"/>
    <row r="154" s="2" customFormat="1" ht="57.6" customHeight="1" x14ac:dyDescent="0.3"/>
    <row r="155" s="2" customFormat="1" ht="57.6" customHeight="1" x14ac:dyDescent="0.3"/>
    <row r="156" s="2" customFormat="1" ht="57.6" customHeight="1" x14ac:dyDescent="0.3"/>
    <row r="157" s="2" customFormat="1" ht="57.6" customHeight="1" x14ac:dyDescent="0.3"/>
    <row r="158" s="2" customFormat="1" ht="57.6" customHeight="1" x14ac:dyDescent="0.3"/>
    <row r="159" s="2" customFormat="1" ht="57.6" customHeight="1" x14ac:dyDescent="0.3"/>
    <row r="160" s="2" customFormat="1" ht="57.6" customHeight="1" x14ac:dyDescent="0.3"/>
    <row r="161" s="2" customFormat="1" x14ac:dyDescent="0.3"/>
    <row r="162" s="2" customFormat="1" x14ac:dyDescent="0.3"/>
    <row r="163" s="2" customFormat="1" x14ac:dyDescent="0.3"/>
    <row r="164" s="2" customFormat="1" x14ac:dyDescent="0.3"/>
    <row r="165" s="2" customFormat="1" x14ac:dyDescent="0.3"/>
    <row r="166" s="2" customFormat="1" x14ac:dyDescent="0.3"/>
    <row r="167" s="2" customFormat="1" x14ac:dyDescent="0.3"/>
    <row r="168" s="2" customFormat="1" x14ac:dyDescent="0.3"/>
    <row r="169" s="2" customFormat="1" x14ac:dyDescent="0.3"/>
    <row r="170" s="2" customFormat="1" x14ac:dyDescent="0.3"/>
    <row r="171" s="2" customFormat="1" x14ac:dyDescent="0.3"/>
    <row r="172" s="2" customFormat="1" x14ac:dyDescent="0.3"/>
    <row r="173" s="2" customFormat="1" x14ac:dyDescent="0.3"/>
    <row r="174" s="2" customFormat="1" x14ac:dyDescent="0.3"/>
    <row r="175" s="2" customFormat="1" x14ac:dyDescent="0.3"/>
    <row r="176" s="2" customFormat="1" x14ac:dyDescent="0.3"/>
    <row r="177" s="2" customFormat="1" x14ac:dyDescent="0.3"/>
    <row r="178" s="2" customFormat="1" x14ac:dyDescent="0.3"/>
    <row r="179" s="2" customFormat="1" x14ac:dyDescent="0.3"/>
    <row r="180" s="2" customFormat="1" x14ac:dyDescent="0.3"/>
    <row r="181" s="2" customFormat="1" x14ac:dyDescent="0.3"/>
    <row r="182" s="2" customFormat="1" x14ac:dyDescent="0.3"/>
    <row r="183" s="2" customFormat="1" x14ac:dyDescent="0.3"/>
    <row r="184" s="2" customFormat="1" x14ac:dyDescent="0.3"/>
    <row r="185" s="2" customFormat="1" x14ac:dyDescent="0.3"/>
    <row r="186" s="2" customFormat="1" x14ac:dyDescent="0.3"/>
    <row r="187" s="2" customFormat="1" x14ac:dyDescent="0.3"/>
    <row r="188" s="2" customFormat="1" x14ac:dyDescent="0.3"/>
    <row r="189" s="2" customFormat="1" x14ac:dyDescent="0.3"/>
    <row r="190" s="2" customFormat="1" x14ac:dyDescent="0.3"/>
    <row r="191" s="2" customFormat="1" x14ac:dyDescent="0.3"/>
    <row r="192" s="2" customFormat="1" x14ac:dyDescent="0.3"/>
    <row r="193" s="2" customFormat="1" x14ac:dyDescent="0.3"/>
    <row r="194" s="2" customFormat="1" x14ac:dyDescent="0.3"/>
    <row r="195" s="2" customFormat="1" x14ac:dyDescent="0.3"/>
    <row r="196" s="2" customFormat="1" x14ac:dyDescent="0.3"/>
    <row r="197" s="2" customFormat="1" x14ac:dyDescent="0.3"/>
    <row r="198" s="2" customFormat="1" x14ac:dyDescent="0.3"/>
    <row r="199" s="2" customFormat="1" x14ac:dyDescent="0.3"/>
    <row r="200" s="2" customFormat="1" x14ac:dyDescent="0.3"/>
    <row r="201" s="2" customFormat="1" x14ac:dyDescent="0.3"/>
    <row r="202" s="2" customFormat="1" x14ac:dyDescent="0.3"/>
    <row r="203" s="2" customFormat="1" x14ac:dyDescent="0.3"/>
    <row r="204" s="2" customFormat="1" x14ac:dyDescent="0.3"/>
    <row r="205" s="2" customFormat="1" x14ac:dyDescent="0.3"/>
    <row r="206" s="2" customFormat="1" x14ac:dyDescent="0.3"/>
    <row r="207" s="2" customFormat="1" x14ac:dyDescent="0.3"/>
    <row r="208" s="2" customFormat="1" x14ac:dyDescent="0.3"/>
    <row r="209" s="2" customFormat="1" x14ac:dyDescent="0.3"/>
    <row r="210" s="2" customFormat="1" x14ac:dyDescent="0.3"/>
    <row r="211" s="2" customFormat="1" x14ac:dyDescent="0.3"/>
    <row r="212" s="2" customFormat="1" x14ac:dyDescent="0.3"/>
    <row r="213" s="2" customFormat="1" x14ac:dyDescent="0.3"/>
    <row r="214" s="2" customFormat="1" x14ac:dyDescent="0.3"/>
    <row r="215" s="2" customFormat="1" x14ac:dyDescent="0.3"/>
    <row r="216" s="2" customFormat="1" x14ac:dyDescent="0.3"/>
    <row r="217" s="2" customFormat="1" x14ac:dyDescent="0.3"/>
    <row r="218" s="2" customFormat="1" x14ac:dyDescent="0.3"/>
    <row r="219" s="2" customFormat="1" x14ac:dyDescent="0.3"/>
    <row r="220" s="2" customFormat="1" x14ac:dyDescent="0.3"/>
    <row r="221" s="2" customFormat="1" x14ac:dyDescent="0.3"/>
    <row r="222" s="2" customFormat="1" x14ac:dyDescent="0.3"/>
    <row r="223" s="2" customFormat="1" x14ac:dyDescent="0.3"/>
    <row r="224" s="2" customFormat="1" x14ac:dyDescent="0.3"/>
    <row r="225" s="2" customFormat="1" x14ac:dyDescent="0.3"/>
    <row r="226" s="2" customFormat="1" x14ac:dyDescent="0.3"/>
    <row r="227" s="2" customFormat="1" x14ac:dyDescent="0.3"/>
    <row r="228" s="2" customFormat="1" x14ac:dyDescent="0.3"/>
    <row r="229" s="2" customFormat="1" x14ac:dyDescent="0.3"/>
    <row r="230" s="2" customFormat="1" x14ac:dyDescent="0.3"/>
    <row r="231" s="2" customFormat="1" x14ac:dyDescent="0.3"/>
    <row r="232" s="2" customFormat="1" x14ac:dyDescent="0.3"/>
    <row r="233" s="2" customFormat="1" x14ac:dyDescent="0.3"/>
    <row r="234" s="2" customFormat="1" x14ac:dyDescent="0.3"/>
    <row r="235" s="2" customFormat="1" x14ac:dyDescent="0.3"/>
    <row r="236" s="2" customFormat="1" x14ac:dyDescent="0.3"/>
    <row r="237" s="2" customFormat="1" x14ac:dyDescent="0.3"/>
    <row r="238" s="2" customFormat="1" x14ac:dyDescent="0.3"/>
    <row r="239" s="2" customFormat="1" x14ac:dyDescent="0.3"/>
    <row r="240" s="2" customFormat="1" x14ac:dyDescent="0.3"/>
    <row r="241" s="2" customFormat="1" x14ac:dyDescent="0.3"/>
    <row r="242" s="2" customFormat="1" x14ac:dyDescent="0.3"/>
    <row r="243" s="2" customFormat="1" x14ac:dyDescent="0.3"/>
    <row r="244" s="2" customFormat="1" x14ac:dyDescent="0.3"/>
    <row r="245" s="2" customFormat="1" x14ac:dyDescent="0.3"/>
    <row r="246" s="2" customFormat="1" x14ac:dyDescent="0.3"/>
    <row r="247" s="2" customFormat="1" x14ac:dyDescent="0.3"/>
    <row r="248" s="2" customFormat="1" x14ac:dyDescent="0.3"/>
    <row r="249" s="2" customFormat="1" x14ac:dyDescent="0.3"/>
    <row r="250" s="2" customFormat="1" x14ac:dyDescent="0.3"/>
    <row r="251" s="2" customFormat="1" x14ac:dyDescent="0.3"/>
    <row r="252" s="2" customFormat="1" x14ac:dyDescent="0.3"/>
    <row r="253" s="2" customFormat="1" x14ac:dyDescent="0.3"/>
    <row r="254" s="2" customFormat="1" x14ac:dyDescent="0.3"/>
    <row r="255" s="2" customFormat="1" x14ac:dyDescent="0.3"/>
    <row r="256" s="2" customFormat="1" x14ac:dyDescent="0.3"/>
    <row r="257" s="2" customFormat="1" x14ac:dyDescent="0.3"/>
    <row r="258" s="2" customFormat="1" x14ac:dyDescent="0.3"/>
    <row r="259" s="2" customFormat="1" x14ac:dyDescent="0.3"/>
    <row r="260" s="2" customFormat="1" x14ac:dyDescent="0.3"/>
    <row r="261" s="2" customFormat="1" x14ac:dyDescent="0.3"/>
    <row r="262" s="2" customFormat="1" x14ac:dyDescent="0.3"/>
    <row r="263" s="2" customFormat="1" x14ac:dyDescent="0.3"/>
    <row r="264" s="2" customFormat="1" x14ac:dyDescent="0.3"/>
    <row r="265" s="2" customFormat="1" x14ac:dyDescent="0.3"/>
    <row r="266" s="2" customFormat="1" x14ac:dyDescent="0.3"/>
    <row r="267" s="2" customFormat="1" x14ac:dyDescent="0.3"/>
    <row r="268" s="2" customFormat="1" x14ac:dyDescent="0.3"/>
    <row r="269" s="2" customFormat="1" x14ac:dyDescent="0.3"/>
    <row r="270" s="2" customFormat="1" x14ac:dyDescent="0.3"/>
    <row r="271" s="2" customFormat="1" x14ac:dyDescent="0.3"/>
    <row r="272" s="2" customFormat="1" x14ac:dyDescent="0.3"/>
    <row r="273" s="2" customFormat="1" x14ac:dyDescent="0.3"/>
    <row r="274" s="2" customFormat="1" x14ac:dyDescent="0.3"/>
    <row r="275" s="2" customFormat="1" x14ac:dyDescent="0.3"/>
    <row r="276" s="2" customFormat="1" x14ac:dyDescent="0.3"/>
    <row r="277" s="2" customFormat="1" x14ac:dyDescent="0.3"/>
    <row r="278" s="2" customFormat="1" x14ac:dyDescent="0.3"/>
    <row r="279" s="2" customFormat="1" x14ac:dyDescent="0.3"/>
    <row r="280" s="2" customFormat="1" x14ac:dyDescent="0.3"/>
    <row r="281" s="2" customFormat="1" x14ac:dyDescent="0.3"/>
    <row r="282" s="2" customFormat="1" x14ac:dyDescent="0.3"/>
    <row r="283" s="2" customFormat="1" x14ac:dyDescent="0.3"/>
    <row r="284" s="2" customFormat="1" x14ac:dyDescent="0.3"/>
    <row r="285" s="2" customFormat="1" x14ac:dyDescent="0.3"/>
    <row r="286" s="2" customFormat="1" x14ac:dyDescent="0.3"/>
    <row r="287" s="2" customFormat="1" x14ac:dyDescent="0.3"/>
    <row r="288" s="2" customFormat="1" x14ac:dyDescent="0.3"/>
    <row r="289" s="2" customFormat="1" x14ac:dyDescent="0.3"/>
    <row r="290" s="2" customFormat="1" x14ac:dyDescent="0.3"/>
    <row r="291" s="2" customFormat="1" x14ac:dyDescent="0.3"/>
    <row r="292" s="2" customFormat="1" x14ac:dyDescent="0.3"/>
    <row r="293" s="2" customFormat="1" x14ac:dyDescent="0.3"/>
    <row r="294" s="2" customFormat="1" x14ac:dyDescent="0.3"/>
    <row r="295" s="2" customFormat="1" x14ac:dyDescent="0.3"/>
    <row r="296" s="2" customFormat="1" x14ac:dyDescent="0.3"/>
    <row r="297" s="2" customFormat="1" x14ac:dyDescent="0.3"/>
    <row r="298" s="2" customFormat="1" x14ac:dyDescent="0.3"/>
    <row r="299" s="2" customFormat="1" x14ac:dyDescent="0.3"/>
    <row r="300" s="2" customFormat="1" x14ac:dyDescent="0.3"/>
    <row r="301" s="2" customFormat="1" x14ac:dyDescent="0.3"/>
    <row r="302" s="2" customFormat="1" x14ac:dyDescent="0.3"/>
    <row r="303" s="2" customFormat="1" x14ac:dyDescent="0.3"/>
    <row r="304" s="2" customFormat="1" x14ac:dyDescent="0.3"/>
    <row r="305" s="2" customFormat="1" x14ac:dyDescent="0.3"/>
    <row r="306" s="2" customFormat="1" x14ac:dyDescent="0.3"/>
    <row r="307" s="2" customFormat="1" x14ac:dyDescent="0.3"/>
    <row r="308" s="2" customFormat="1" x14ac:dyDescent="0.3"/>
    <row r="309" s="2" customFormat="1" x14ac:dyDescent="0.3"/>
    <row r="310" s="2" customFormat="1" x14ac:dyDescent="0.3"/>
    <row r="311" s="2" customFormat="1" x14ac:dyDescent="0.3"/>
    <row r="312" s="2" customFormat="1" x14ac:dyDescent="0.3"/>
    <row r="313" s="2" customFormat="1" x14ac:dyDescent="0.3"/>
    <row r="314" s="2" customFormat="1" x14ac:dyDescent="0.3"/>
    <row r="315" s="2" customFormat="1" x14ac:dyDescent="0.3"/>
    <row r="316" s="2" customFormat="1" x14ac:dyDescent="0.3"/>
    <row r="317" s="2" customFormat="1" x14ac:dyDescent="0.3"/>
    <row r="318" s="2" customFormat="1" x14ac:dyDescent="0.3"/>
    <row r="319" s="2" customFormat="1" x14ac:dyDescent="0.3"/>
    <row r="320" s="2" customFormat="1" x14ac:dyDescent="0.3"/>
    <row r="321" s="2" customFormat="1" x14ac:dyDescent="0.3"/>
    <row r="322" s="2" customFormat="1" x14ac:dyDescent="0.3"/>
    <row r="323" s="2" customFormat="1" x14ac:dyDescent="0.3"/>
    <row r="324" s="2" customFormat="1" x14ac:dyDescent="0.3"/>
    <row r="325" s="2" customFormat="1" x14ac:dyDescent="0.3"/>
    <row r="326" s="2" customFormat="1" x14ac:dyDescent="0.3"/>
    <row r="327" s="2" customFormat="1" x14ac:dyDescent="0.3"/>
    <row r="328" s="2" customFormat="1" x14ac:dyDescent="0.3"/>
    <row r="329" s="2" customFormat="1" x14ac:dyDescent="0.3"/>
    <row r="330" s="2" customFormat="1" x14ac:dyDescent="0.3"/>
    <row r="331" s="2" customFormat="1" x14ac:dyDescent="0.3"/>
    <row r="332" s="2" customFormat="1" x14ac:dyDescent="0.3"/>
    <row r="333" s="2" customFormat="1" x14ac:dyDescent="0.3"/>
    <row r="334" s="2" customFormat="1" x14ac:dyDescent="0.3"/>
    <row r="335" s="2" customFormat="1" x14ac:dyDescent="0.3"/>
    <row r="336" s="2" customFormat="1" x14ac:dyDescent="0.3"/>
    <row r="337" s="2" customFormat="1" x14ac:dyDescent="0.3"/>
    <row r="338" s="2" customFormat="1" x14ac:dyDescent="0.3"/>
    <row r="339" s="2" customFormat="1" x14ac:dyDescent="0.3"/>
    <row r="340" s="2" customFormat="1" x14ac:dyDescent="0.3"/>
    <row r="341" s="2" customFormat="1" x14ac:dyDescent="0.3"/>
    <row r="342" s="2" customFormat="1" x14ac:dyDescent="0.3"/>
    <row r="343" s="2" customFormat="1" x14ac:dyDescent="0.3"/>
    <row r="344" s="2" customFormat="1" x14ac:dyDescent="0.3"/>
    <row r="345" s="2" customFormat="1" x14ac:dyDescent="0.3"/>
    <row r="346" s="2" customFormat="1" x14ac:dyDescent="0.3"/>
    <row r="347" s="2" customFormat="1" x14ac:dyDescent="0.3"/>
    <row r="348" s="2" customFormat="1" x14ac:dyDescent="0.3"/>
    <row r="349" s="2" customFormat="1" x14ac:dyDescent="0.3"/>
    <row r="350" s="2" customFormat="1" x14ac:dyDescent="0.3"/>
    <row r="351" s="2" customFormat="1" x14ac:dyDescent="0.3"/>
    <row r="352" s="2" customFormat="1" x14ac:dyDescent="0.3"/>
    <row r="353" s="2" customFormat="1" x14ac:dyDescent="0.3"/>
    <row r="354" s="2" customFormat="1" x14ac:dyDescent="0.3"/>
    <row r="355" s="2" customFormat="1" x14ac:dyDescent="0.3"/>
    <row r="356" s="2" customFormat="1" x14ac:dyDescent="0.3"/>
    <row r="357" s="2" customFormat="1" x14ac:dyDescent="0.3"/>
    <row r="358" s="2" customFormat="1" x14ac:dyDescent="0.3"/>
    <row r="359" s="2" customFormat="1" x14ac:dyDescent="0.3"/>
    <row r="360" s="2" customFormat="1" x14ac:dyDescent="0.3"/>
    <row r="361" s="2" customFormat="1" x14ac:dyDescent="0.3"/>
    <row r="362" s="2" customFormat="1" x14ac:dyDescent="0.3"/>
    <row r="363" s="2" customFormat="1" x14ac:dyDescent="0.3"/>
    <row r="364" s="2" customFormat="1" x14ac:dyDescent="0.3"/>
    <row r="365" s="2" customFormat="1" x14ac:dyDescent="0.3"/>
    <row r="366" s="2" customFormat="1" x14ac:dyDescent="0.3"/>
    <row r="367" s="2" customFormat="1" x14ac:dyDescent="0.3"/>
    <row r="368" s="2" customFormat="1" x14ac:dyDescent="0.3"/>
    <row r="369" s="2" customFormat="1" x14ac:dyDescent="0.3"/>
    <row r="370" s="2" customFormat="1" x14ac:dyDescent="0.3"/>
    <row r="371" s="2" customFormat="1" x14ac:dyDescent="0.3"/>
    <row r="372" s="2" customFormat="1" x14ac:dyDescent="0.3"/>
    <row r="373" s="2" customFormat="1" x14ac:dyDescent="0.3"/>
    <row r="374" s="2" customFormat="1" x14ac:dyDescent="0.3"/>
    <row r="375" s="2" customFormat="1" x14ac:dyDescent="0.3"/>
    <row r="376" s="2" customFormat="1" x14ac:dyDescent="0.3"/>
    <row r="377" s="2" customFormat="1" x14ac:dyDescent="0.3"/>
    <row r="378" s="2" customFormat="1" x14ac:dyDescent="0.3"/>
    <row r="379" s="2" customFormat="1" x14ac:dyDescent="0.3"/>
    <row r="380" s="2" customFormat="1" x14ac:dyDescent="0.3"/>
    <row r="381" s="2" customFormat="1" x14ac:dyDescent="0.3"/>
    <row r="382" s="2" customFormat="1" x14ac:dyDescent="0.3"/>
    <row r="383" s="2" customFormat="1" x14ac:dyDescent="0.3"/>
    <row r="384" s="2" customFormat="1" x14ac:dyDescent="0.3"/>
    <row r="385" s="2" customFormat="1" x14ac:dyDescent="0.3"/>
    <row r="386" s="2" customFormat="1" x14ac:dyDescent="0.3"/>
    <row r="387" s="2" customFormat="1" x14ac:dyDescent="0.3"/>
    <row r="388" s="2" customFormat="1" x14ac:dyDescent="0.3"/>
    <row r="389" s="2" customFormat="1" x14ac:dyDescent="0.3"/>
    <row r="390" s="2" customFormat="1" x14ac:dyDescent="0.3"/>
    <row r="391" s="2" customFormat="1" x14ac:dyDescent="0.3"/>
    <row r="392" s="2" customFormat="1" x14ac:dyDescent="0.3"/>
    <row r="393" s="2" customFormat="1" x14ac:dyDescent="0.3"/>
    <row r="394" s="2" customFormat="1" x14ac:dyDescent="0.3"/>
    <row r="395" s="2" customFormat="1" x14ac:dyDescent="0.3"/>
    <row r="396" s="2" customFormat="1" x14ac:dyDescent="0.3"/>
    <row r="397" s="2" customFormat="1" x14ac:dyDescent="0.3"/>
    <row r="398" s="2" customFormat="1" x14ac:dyDescent="0.3"/>
    <row r="399" s="2" customFormat="1" x14ac:dyDescent="0.3"/>
    <row r="400" s="2" customFormat="1" x14ac:dyDescent="0.3"/>
    <row r="401" s="2" customFormat="1" x14ac:dyDescent="0.3"/>
    <row r="402" s="2" customFormat="1" x14ac:dyDescent="0.3"/>
    <row r="403" s="2" customFormat="1" x14ac:dyDescent="0.3"/>
    <row r="404" s="2" customFormat="1" x14ac:dyDescent="0.3"/>
    <row r="405" s="2" customFormat="1" x14ac:dyDescent="0.3"/>
    <row r="406" s="2" customFormat="1" x14ac:dyDescent="0.3"/>
    <row r="407" s="2" customFormat="1" x14ac:dyDescent="0.3"/>
    <row r="408" s="2" customFormat="1" x14ac:dyDescent="0.3"/>
    <row r="409" s="2" customFormat="1" x14ac:dyDescent="0.3"/>
    <row r="410" s="2" customFormat="1" x14ac:dyDescent="0.3"/>
    <row r="411" s="2" customFormat="1" x14ac:dyDescent="0.3"/>
    <row r="412" s="2" customFormat="1" x14ac:dyDescent="0.3"/>
    <row r="413" s="2" customFormat="1" x14ac:dyDescent="0.3"/>
    <row r="414" s="2" customFormat="1" x14ac:dyDescent="0.3"/>
    <row r="415" s="2" customFormat="1" x14ac:dyDescent="0.3"/>
    <row r="416" s="2" customFormat="1" x14ac:dyDescent="0.3"/>
    <row r="417" s="2" customFormat="1" x14ac:dyDescent="0.3"/>
    <row r="418" s="2" customFormat="1" x14ac:dyDescent="0.3"/>
    <row r="419" s="2" customFormat="1" x14ac:dyDescent="0.3"/>
    <row r="420" s="2" customFormat="1" x14ac:dyDescent="0.3"/>
    <row r="421" s="2" customFormat="1" x14ac:dyDescent="0.3"/>
    <row r="422" s="2" customFormat="1" x14ac:dyDescent="0.3"/>
    <row r="423" s="2" customFormat="1" x14ac:dyDescent="0.3"/>
    <row r="424" s="2" customFormat="1" x14ac:dyDescent="0.3"/>
    <row r="425" s="2" customFormat="1" x14ac:dyDescent="0.3"/>
    <row r="426" s="2" customFormat="1" x14ac:dyDescent="0.3"/>
    <row r="427" s="2" customFormat="1" x14ac:dyDescent="0.3"/>
    <row r="428" s="2" customFormat="1" x14ac:dyDescent="0.3"/>
    <row r="429" s="2" customFormat="1" x14ac:dyDescent="0.3"/>
    <row r="430" s="2" customFormat="1" x14ac:dyDescent="0.3"/>
    <row r="431" s="2" customFormat="1" x14ac:dyDescent="0.3"/>
    <row r="432" s="2" customFormat="1" x14ac:dyDescent="0.3"/>
    <row r="433" s="2" customFormat="1" x14ac:dyDescent="0.3"/>
    <row r="434" s="2" customFormat="1" x14ac:dyDescent="0.3"/>
    <row r="435" s="2" customFormat="1" x14ac:dyDescent="0.3"/>
    <row r="436" s="2" customFormat="1" x14ac:dyDescent="0.3"/>
    <row r="437" s="2" customFormat="1" x14ac:dyDescent="0.3"/>
    <row r="438" s="2" customFormat="1" x14ac:dyDescent="0.3"/>
    <row r="439" s="2" customFormat="1" x14ac:dyDescent="0.3"/>
    <row r="440" s="2" customFormat="1" x14ac:dyDescent="0.3"/>
    <row r="441" s="2" customFormat="1" x14ac:dyDescent="0.3"/>
    <row r="442" s="2" customFormat="1" x14ac:dyDescent="0.3"/>
    <row r="443" s="2" customFormat="1" x14ac:dyDescent="0.3"/>
    <row r="444" s="2" customFormat="1" x14ac:dyDescent="0.3"/>
    <row r="445" s="2" customFormat="1" x14ac:dyDescent="0.3"/>
    <row r="446" s="2" customFormat="1" x14ac:dyDescent="0.3"/>
    <row r="447" s="2" customFormat="1" x14ac:dyDescent="0.3"/>
    <row r="448" s="2" customFormat="1" x14ac:dyDescent="0.3"/>
    <row r="449" s="2" customFormat="1" x14ac:dyDescent="0.3"/>
    <row r="450" s="2" customFormat="1" x14ac:dyDescent="0.3"/>
    <row r="451" s="2" customFormat="1" x14ac:dyDescent="0.3"/>
    <row r="452" s="2" customFormat="1" x14ac:dyDescent="0.3"/>
    <row r="453" s="2" customFormat="1" x14ac:dyDescent="0.3"/>
    <row r="454" s="2" customFormat="1" x14ac:dyDescent="0.3"/>
    <row r="455" s="2" customFormat="1" x14ac:dyDescent="0.3"/>
    <row r="456" s="2" customFormat="1" x14ac:dyDescent="0.3"/>
    <row r="457" s="2" customFormat="1" x14ac:dyDescent="0.3"/>
    <row r="458" s="2" customFormat="1" x14ac:dyDescent="0.3"/>
    <row r="459" s="2" customFormat="1" x14ac:dyDescent="0.3"/>
    <row r="460" s="2" customFormat="1" x14ac:dyDescent="0.3"/>
    <row r="461" s="2" customFormat="1" x14ac:dyDescent="0.3"/>
    <row r="462" s="2" customFormat="1" x14ac:dyDescent="0.3"/>
    <row r="463" s="2" customFormat="1" x14ac:dyDescent="0.3"/>
    <row r="464" s="2" customFormat="1" x14ac:dyDescent="0.3"/>
    <row r="465" s="2" customFormat="1" x14ac:dyDescent="0.3"/>
    <row r="466" s="2" customFormat="1" x14ac:dyDescent="0.3"/>
    <row r="467" s="2" customFormat="1" x14ac:dyDescent="0.3"/>
    <row r="468" s="2" customFormat="1" x14ac:dyDescent="0.3"/>
    <row r="469" s="2" customFormat="1" x14ac:dyDescent="0.3"/>
    <row r="470" s="2" customFormat="1" x14ac:dyDescent="0.3"/>
    <row r="471" s="2" customFormat="1" x14ac:dyDescent="0.3"/>
    <row r="472" s="2" customFormat="1" x14ac:dyDescent="0.3"/>
    <row r="473" s="2" customFormat="1" x14ac:dyDescent="0.3"/>
    <row r="474" s="2" customFormat="1" x14ac:dyDescent="0.3"/>
    <row r="475" s="2" customFormat="1" x14ac:dyDescent="0.3"/>
    <row r="476" s="2" customFormat="1" x14ac:dyDescent="0.3"/>
    <row r="477" s="2" customFormat="1" x14ac:dyDescent="0.3"/>
    <row r="478" s="2" customFormat="1" x14ac:dyDescent="0.3"/>
    <row r="479" s="2" customFormat="1" x14ac:dyDescent="0.3"/>
    <row r="480" s="2" customFormat="1" x14ac:dyDescent="0.3"/>
    <row r="481" s="2" customFormat="1" x14ac:dyDescent="0.3"/>
    <row r="482" s="2" customFormat="1" x14ac:dyDescent="0.3"/>
    <row r="483" s="2" customFormat="1" x14ac:dyDescent="0.3"/>
    <row r="484" s="2" customFormat="1" x14ac:dyDescent="0.3"/>
    <row r="485" s="2" customFormat="1" x14ac:dyDescent="0.3"/>
    <row r="486" s="2" customFormat="1" x14ac:dyDescent="0.3"/>
    <row r="487" s="2" customFormat="1" x14ac:dyDescent="0.3"/>
    <row r="488" s="2" customFormat="1" x14ac:dyDescent="0.3"/>
    <row r="489" s="2" customFormat="1" x14ac:dyDescent="0.3"/>
    <row r="490" s="2" customFormat="1" x14ac:dyDescent="0.3"/>
    <row r="491" s="2" customFormat="1" x14ac:dyDescent="0.3"/>
    <row r="492" s="2" customFormat="1" x14ac:dyDescent="0.3"/>
    <row r="493" s="2" customFormat="1" x14ac:dyDescent="0.3"/>
    <row r="494" s="2" customFormat="1" x14ac:dyDescent="0.3"/>
    <row r="495" s="2" customFormat="1" x14ac:dyDescent="0.3"/>
    <row r="496" s="2" customFormat="1" x14ac:dyDescent="0.3"/>
    <row r="497" s="2" customFormat="1" x14ac:dyDescent="0.3"/>
    <row r="498" s="2" customFormat="1" x14ac:dyDescent="0.3"/>
    <row r="499" s="2" customFormat="1" x14ac:dyDescent="0.3"/>
    <row r="500" s="2" customFormat="1" x14ac:dyDescent="0.3"/>
    <row r="501" s="2" customFormat="1" x14ac:dyDescent="0.3"/>
    <row r="502" s="2" customFormat="1" x14ac:dyDescent="0.3"/>
    <row r="503" s="2" customFormat="1" x14ac:dyDescent="0.3"/>
    <row r="504" s="2" customFormat="1" x14ac:dyDescent="0.3"/>
    <row r="505" s="2" customFormat="1" x14ac:dyDescent="0.3"/>
    <row r="506" s="2" customFormat="1" x14ac:dyDescent="0.3"/>
    <row r="507" s="2" customFormat="1" x14ac:dyDescent="0.3"/>
    <row r="508" s="2" customFormat="1" x14ac:dyDescent="0.3"/>
    <row r="509" s="2" customFormat="1" x14ac:dyDescent="0.3"/>
    <row r="510" s="2" customFormat="1" x14ac:dyDescent="0.3"/>
    <row r="511" s="2" customFormat="1" x14ac:dyDescent="0.3"/>
    <row r="512" s="2" customFormat="1" x14ac:dyDescent="0.3"/>
    <row r="513" s="2" customFormat="1" x14ac:dyDescent="0.3"/>
    <row r="514" s="2" customFormat="1" x14ac:dyDescent="0.3"/>
    <row r="515" s="2" customFormat="1" x14ac:dyDescent="0.3"/>
    <row r="516" s="2" customFormat="1" x14ac:dyDescent="0.3"/>
    <row r="517" s="2" customFormat="1" x14ac:dyDescent="0.3"/>
    <row r="518" s="2" customFormat="1" x14ac:dyDescent="0.3"/>
    <row r="519" s="2" customFormat="1" x14ac:dyDescent="0.3"/>
    <row r="520" s="2" customFormat="1" x14ac:dyDescent="0.3"/>
    <row r="521" s="2" customFormat="1" x14ac:dyDescent="0.3"/>
    <row r="522" s="2" customFormat="1" x14ac:dyDescent="0.3"/>
    <row r="523" s="2" customFormat="1" x14ac:dyDescent="0.3"/>
    <row r="524" s="2" customFormat="1" x14ac:dyDescent="0.3"/>
    <row r="525" s="2" customFormat="1" x14ac:dyDescent="0.3"/>
    <row r="526" s="2" customFormat="1" x14ac:dyDescent="0.3"/>
    <row r="527" s="2" customFormat="1" x14ac:dyDescent="0.3"/>
    <row r="528" s="2" customFormat="1" x14ac:dyDescent="0.3"/>
    <row r="529" s="2" customFormat="1" x14ac:dyDescent="0.3"/>
    <row r="530" s="2" customFormat="1" x14ac:dyDescent="0.3"/>
    <row r="531" s="2" customFormat="1" x14ac:dyDescent="0.3"/>
    <row r="532" s="2" customFormat="1" x14ac:dyDescent="0.3"/>
    <row r="533" s="2" customFormat="1" x14ac:dyDescent="0.3"/>
    <row r="534" s="2" customFormat="1" x14ac:dyDescent="0.3"/>
    <row r="535" s="2" customFormat="1" x14ac:dyDescent="0.3"/>
    <row r="536" s="2" customFormat="1" x14ac:dyDescent="0.3"/>
    <row r="537" s="2" customFormat="1" x14ac:dyDescent="0.3"/>
    <row r="538" s="2" customFormat="1" x14ac:dyDescent="0.3"/>
    <row r="539" s="2" customFormat="1" x14ac:dyDescent="0.3"/>
    <row r="540" s="2" customFormat="1" x14ac:dyDescent="0.3"/>
    <row r="541" s="2" customFormat="1" x14ac:dyDescent="0.3"/>
    <row r="542" s="2" customFormat="1" x14ac:dyDescent="0.3"/>
    <row r="543" s="2" customFormat="1" x14ac:dyDescent="0.3"/>
    <row r="544" s="2" customFormat="1" x14ac:dyDescent="0.3"/>
    <row r="545" s="2" customFormat="1" x14ac:dyDescent="0.3"/>
    <row r="546" s="2" customFormat="1" x14ac:dyDescent="0.3"/>
    <row r="547" s="2" customFormat="1" x14ac:dyDescent="0.3"/>
    <row r="548" s="2" customFormat="1" x14ac:dyDescent="0.3"/>
    <row r="549" s="2" customFormat="1" x14ac:dyDescent="0.3"/>
    <row r="550" s="2" customFormat="1" x14ac:dyDescent="0.3"/>
    <row r="551" s="2" customFormat="1" x14ac:dyDescent="0.3"/>
    <row r="552" s="2" customFormat="1" x14ac:dyDescent="0.3"/>
    <row r="553" s="2" customFormat="1" x14ac:dyDescent="0.3"/>
    <row r="554" s="2" customFormat="1" x14ac:dyDescent="0.3"/>
    <row r="555" s="2" customFormat="1" x14ac:dyDescent="0.3"/>
    <row r="556" s="2" customFormat="1" x14ac:dyDescent="0.3"/>
    <row r="557" s="2" customFormat="1" x14ac:dyDescent="0.3"/>
    <row r="558" s="2" customFormat="1" x14ac:dyDescent="0.3"/>
    <row r="559" s="2" customFormat="1" x14ac:dyDescent="0.3"/>
    <row r="560" s="2" customFormat="1" x14ac:dyDescent="0.3"/>
    <row r="561" s="2" customFormat="1" x14ac:dyDescent="0.3"/>
    <row r="562" s="2" customFormat="1" x14ac:dyDescent="0.3"/>
    <row r="563" s="2" customFormat="1" x14ac:dyDescent="0.3"/>
    <row r="564" s="2" customFormat="1" x14ac:dyDescent="0.3"/>
    <row r="565" s="2" customFormat="1" x14ac:dyDescent="0.3"/>
    <row r="566" s="2" customFormat="1" x14ac:dyDescent="0.3"/>
    <row r="567" s="2" customFormat="1" x14ac:dyDescent="0.3"/>
    <row r="568" s="2" customFormat="1" x14ac:dyDescent="0.3"/>
    <row r="569" s="2" customFormat="1" x14ac:dyDescent="0.3"/>
    <row r="570" s="2" customFormat="1" x14ac:dyDescent="0.3"/>
    <row r="571" s="2" customFormat="1" x14ac:dyDescent="0.3"/>
    <row r="572" s="2" customFormat="1" x14ac:dyDescent="0.3"/>
    <row r="573" s="2" customFormat="1" x14ac:dyDescent="0.3"/>
    <row r="574" s="2" customFormat="1" x14ac:dyDescent="0.3"/>
    <row r="575" s="2" customFormat="1" x14ac:dyDescent="0.3"/>
    <row r="576" s="2" customFormat="1" x14ac:dyDescent="0.3"/>
    <row r="577" s="2" customFormat="1" x14ac:dyDescent="0.3"/>
    <row r="578" s="2" customFormat="1" x14ac:dyDescent="0.3"/>
    <row r="579" s="2" customFormat="1" x14ac:dyDescent="0.3"/>
    <row r="580" s="2" customFormat="1" x14ac:dyDescent="0.3"/>
    <row r="581" s="2" customFormat="1" x14ac:dyDescent="0.3"/>
    <row r="582" s="2" customFormat="1" x14ac:dyDescent="0.3"/>
    <row r="583" s="2" customFormat="1" x14ac:dyDescent="0.3"/>
    <row r="584" s="2" customFormat="1" x14ac:dyDescent="0.3"/>
    <row r="585" s="2" customFormat="1" x14ac:dyDescent="0.3"/>
    <row r="586" s="2" customFormat="1" x14ac:dyDescent="0.3"/>
    <row r="587" s="2" customFormat="1" x14ac:dyDescent="0.3"/>
    <row r="588" s="2" customFormat="1" x14ac:dyDescent="0.3"/>
    <row r="589" s="2" customFormat="1" x14ac:dyDescent="0.3"/>
    <row r="590" s="2" customFormat="1" x14ac:dyDescent="0.3"/>
    <row r="591" s="2" customFormat="1" x14ac:dyDescent="0.3"/>
    <row r="592" s="2" customFormat="1" x14ac:dyDescent="0.3"/>
    <row r="593" s="2" customFormat="1" x14ac:dyDescent="0.3"/>
    <row r="594" s="2" customFormat="1" x14ac:dyDescent="0.3"/>
    <row r="595" s="2" customFormat="1" x14ac:dyDescent="0.3"/>
    <row r="596" s="2" customFormat="1" x14ac:dyDescent="0.3"/>
    <row r="597" s="2" customFormat="1" x14ac:dyDescent="0.3"/>
    <row r="598" s="2" customFormat="1" x14ac:dyDescent="0.3"/>
    <row r="599" s="2" customFormat="1" x14ac:dyDescent="0.3"/>
    <row r="600" s="2" customFormat="1" x14ac:dyDescent="0.3"/>
    <row r="601" s="2" customFormat="1" x14ac:dyDescent="0.3"/>
    <row r="602" s="2" customFormat="1" x14ac:dyDescent="0.3"/>
    <row r="603" s="2" customFormat="1" x14ac:dyDescent="0.3"/>
    <row r="604" s="2" customFormat="1" x14ac:dyDescent="0.3"/>
    <row r="605" s="2" customFormat="1" x14ac:dyDescent="0.3"/>
    <row r="606" s="2" customFormat="1" x14ac:dyDescent="0.3"/>
    <row r="607" s="2" customFormat="1" x14ac:dyDescent="0.3"/>
    <row r="608" s="2" customFormat="1" x14ac:dyDescent="0.3"/>
    <row r="609" s="2" customFormat="1" x14ac:dyDescent="0.3"/>
    <row r="610" s="2" customFormat="1" x14ac:dyDescent="0.3"/>
    <row r="611" s="2" customFormat="1" x14ac:dyDescent="0.3"/>
    <row r="612" s="2" customFormat="1" x14ac:dyDescent="0.3"/>
    <row r="613" s="2" customFormat="1" x14ac:dyDescent="0.3"/>
    <row r="614" s="2" customFormat="1" x14ac:dyDescent="0.3"/>
    <row r="615" s="2" customFormat="1" x14ac:dyDescent="0.3"/>
    <row r="616" s="2" customFormat="1" x14ac:dyDescent="0.3"/>
    <row r="617" s="2" customFormat="1" x14ac:dyDescent="0.3"/>
    <row r="618" s="2" customFormat="1" x14ac:dyDescent="0.3"/>
    <row r="619" s="2" customFormat="1" x14ac:dyDescent="0.3"/>
    <row r="620" s="2" customFormat="1" x14ac:dyDescent="0.3"/>
    <row r="621" s="2" customFormat="1" x14ac:dyDescent="0.3"/>
    <row r="622" s="2" customFormat="1" x14ac:dyDescent="0.3"/>
    <row r="623" s="2" customFormat="1" x14ac:dyDescent="0.3"/>
    <row r="624" s="2" customFormat="1" x14ac:dyDescent="0.3"/>
    <row r="625" s="2" customFormat="1" x14ac:dyDescent="0.3"/>
    <row r="626" s="2" customFormat="1" x14ac:dyDescent="0.3"/>
    <row r="627" s="2" customFormat="1" x14ac:dyDescent="0.3"/>
    <row r="628" s="2" customFormat="1" x14ac:dyDescent="0.3"/>
    <row r="629" s="2" customFormat="1" x14ac:dyDescent="0.3"/>
    <row r="630" s="2" customFormat="1" x14ac:dyDescent="0.3"/>
    <row r="631" s="2" customFormat="1" x14ac:dyDescent="0.3"/>
    <row r="632" s="2" customFormat="1" x14ac:dyDescent="0.3"/>
    <row r="633" s="2" customFormat="1" x14ac:dyDescent="0.3"/>
    <row r="634" s="2" customFormat="1" x14ac:dyDescent="0.3"/>
    <row r="635" s="2" customFormat="1" x14ac:dyDescent="0.3"/>
    <row r="636" s="2" customFormat="1" x14ac:dyDescent="0.3"/>
    <row r="637" s="2" customFormat="1" x14ac:dyDescent="0.3"/>
    <row r="638" s="2" customFormat="1" x14ac:dyDescent="0.3"/>
    <row r="639" s="2" customFormat="1" x14ac:dyDescent="0.3"/>
    <row r="640" s="2" customFormat="1" x14ac:dyDescent="0.3"/>
    <row r="641" s="2" customFormat="1" x14ac:dyDescent="0.3"/>
    <row r="642" s="2" customFormat="1" x14ac:dyDescent="0.3"/>
    <row r="643" s="2" customFormat="1" x14ac:dyDescent="0.3"/>
    <row r="644" s="2" customFormat="1" x14ac:dyDescent="0.3"/>
    <row r="645" s="2" customFormat="1" x14ac:dyDescent="0.3"/>
    <row r="646" s="2" customFormat="1" x14ac:dyDescent="0.3"/>
  </sheetData>
  <sheetProtection sheet="1" objects="1" scenarios="1"/>
  <mergeCells count="4">
    <mergeCell ref="A1:H1"/>
    <mergeCell ref="A2:H2"/>
    <mergeCell ref="A3:H3"/>
    <mergeCell ref="A4:H4"/>
  </mergeCells>
  <pageMargins left="0.7" right="0.7" top="0.75" bottom="0.75" header="0.3" footer="0.3"/>
  <pageSetup orientation="portrait" horizontalDpi="0" verticalDpi="0" r:id="rId1"/>
  <headerFooter>
    <oddHeader>&amp;L&amp;16&amp;F&amp;R&amp;G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3</vt:i4>
      </vt:variant>
    </vt:vector>
  </HeadingPairs>
  <TitlesOfParts>
    <vt:vector size="25" baseType="lpstr">
      <vt:lpstr>Notes</vt:lpstr>
      <vt:lpstr>PV for Part 1</vt:lpstr>
      <vt:lpstr>PV for Part 2</vt:lpstr>
      <vt:lpstr>PV for Part 3</vt:lpstr>
      <vt:lpstr>PV for Part 4</vt:lpstr>
      <vt:lpstr>Summary for network</vt:lpstr>
      <vt:lpstr>PV for Part 5</vt:lpstr>
      <vt:lpstr>PV for Part 6</vt:lpstr>
      <vt:lpstr>PV for Part 7</vt:lpstr>
      <vt:lpstr>PV for Part 8</vt:lpstr>
      <vt:lpstr>PV for Part 9</vt:lpstr>
      <vt:lpstr>PV for Part 10</vt:lpstr>
      <vt:lpstr>PV for Part 11</vt:lpstr>
      <vt:lpstr>PV for Part 12</vt:lpstr>
      <vt:lpstr>PV for Part 13</vt:lpstr>
      <vt:lpstr>PV for Part 14</vt:lpstr>
      <vt:lpstr>PV for Part 15</vt:lpstr>
      <vt:lpstr>PV for Part 16</vt:lpstr>
      <vt:lpstr>PV for Part 17</vt:lpstr>
      <vt:lpstr>PV for Part 18</vt:lpstr>
      <vt:lpstr>PV for Part 19</vt:lpstr>
      <vt:lpstr>PV for Part 20</vt:lpstr>
      <vt:lpstr>Notes!Print_Area</vt:lpstr>
      <vt:lpstr>'PV for Part 1'!Print_Area</vt:lpstr>
      <vt:lpstr>'Summary for network'!Print_Area</vt:lpstr>
    </vt:vector>
  </TitlesOfParts>
  <Company>NZ Transport Agency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Bernie Cuttance</dc:creator>
  <cp:lastModifiedBy>Bernie Cuttance</cp:lastModifiedBy>
  <cp:lastPrinted>2015-12-15T23:41:57Z</cp:lastPrinted>
  <dcterms:created xsi:type="dcterms:W3CDTF">2014-05-19T05:32:08Z</dcterms:created>
  <dcterms:modified xsi:type="dcterms:W3CDTF">2016-02-15T20:52:38Z</dcterms:modified>
</cp:coreProperties>
</file>